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00" yWindow="75" windowWidth="22515" windowHeight="9780"/>
  </bookViews>
  <sheets>
    <sheet name="Kader" sheetId="11" r:id="rId1"/>
    <sheet name="Exposition" sheetId="7" r:id="rId2"/>
    <sheet name="Monitoring" sheetId="1" r:id="rId3"/>
    <sheet name="Analyse" sheetId="9" r:id="rId4"/>
    <sheet name="Prävention" sheetId="8" r:id="rId5"/>
    <sheet name="Werte" sheetId="5" state="hidden" r:id="rId6"/>
    <sheet name="formeln" sheetId="10" state="hidden" r:id="rId7"/>
  </sheets>
  <definedNames>
    <definedName name="Anlass" localSheetId="5">Exposition!$D$8</definedName>
    <definedName name="Anlass">Werte!$M$1:$M$4</definedName>
    <definedName name="Anlass100">Exposition!$D$9</definedName>
    <definedName name="Anlass101" localSheetId="5">Werte!$M$1:$M$4</definedName>
  </definedNames>
  <calcPr calcId="145621"/>
</workbook>
</file>

<file path=xl/calcChain.xml><?xml version="1.0" encoding="utf-8"?>
<calcChain xmlns="http://schemas.openxmlformats.org/spreadsheetml/2006/main">
  <c r="BS19" i="10" l="1"/>
  <c r="BT18" i="10" l="1"/>
  <c r="BT17" i="10"/>
  <c r="BT16" i="10"/>
  <c r="BT15" i="10"/>
  <c r="BT14" i="10"/>
  <c r="BS2" i="10"/>
  <c r="BT3" i="10"/>
  <c r="BT2" i="10"/>
  <c r="BS3" i="10"/>
  <c r="AA2" i="10"/>
  <c r="AA13" i="10"/>
  <c r="AA12" i="10"/>
  <c r="AA11" i="10"/>
  <c r="AA10" i="10"/>
  <c r="AA9" i="10"/>
  <c r="AA8" i="10"/>
  <c r="AA7" i="10"/>
  <c r="AA6" i="10"/>
  <c r="AA5" i="10"/>
  <c r="AA4" i="10"/>
  <c r="AA3" i="10"/>
  <c r="Z13" i="10"/>
  <c r="Z12" i="10"/>
  <c r="Z11" i="10"/>
  <c r="Z10" i="10"/>
  <c r="Z9" i="10"/>
  <c r="Z8" i="10"/>
  <c r="Z7" i="10"/>
  <c r="Z6" i="10"/>
  <c r="Z5" i="10"/>
  <c r="Z4" i="10"/>
  <c r="Z3" i="10"/>
  <c r="Z2" i="10"/>
  <c r="U2" i="10"/>
  <c r="V19" i="10"/>
  <c r="V18" i="10"/>
  <c r="V17" i="10"/>
  <c r="V16" i="10"/>
  <c r="V15" i="10"/>
  <c r="V14" i="10"/>
  <c r="V13" i="10"/>
  <c r="V12" i="10"/>
  <c r="V11" i="10"/>
  <c r="V10" i="10"/>
  <c r="V9" i="10"/>
  <c r="V8" i="10"/>
  <c r="V7" i="10"/>
  <c r="V6" i="10"/>
  <c r="V5" i="10"/>
  <c r="V4" i="10"/>
  <c r="V3" i="10"/>
  <c r="V2" i="10"/>
  <c r="U19" i="10"/>
  <c r="U18" i="10"/>
  <c r="U17" i="10"/>
  <c r="U16" i="10"/>
  <c r="U15" i="10"/>
  <c r="U14" i="10"/>
  <c r="U13" i="10"/>
  <c r="U12" i="10"/>
  <c r="U11" i="10"/>
  <c r="U10" i="10"/>
  <c r="U9" i="10"/>
  <c r="U8" i="10"/>
  <c r="U7" i="10"/>
  <c r="U6" i="10"/>
  <c r="U5" i="10"/>
  <c r="U4" i="10"/>
  <c r="U3" i="10"/>
  <c r="I8" i="10"/>
  <c r="I7" i="10"/>
  <c r="I6" i="10"/>
  <c r="I5" i="10"/>
  <c r="I4" i="10"/>
  <c r="I3" i="10"/>
  <c r="I2" i="10"/>
  <c r="C8" i="10"/>
  <c r="C7" i="10"/>
  <c r="C6" i="10"/>
  <c r="C5" i="10"/>
  <c r="C4" i="10"/>
  <c r="C3" i="10"/>
  <c r="C2" i="10"/>
  <c r="BS4" i="10" l="1"/>
  <c r="BU3" i="10" s="1"/>
  <c r="AB5" i="10"/>
  <c r="AB9" i="10"/>
  <c r="AB13" i="10"/>
  <c r="AB4" i="10"/>
  <c r="AB8" i="10"/>
  <c r="AB12" i="10"/>
  <c r="W6" i="10"/>
  <c r="W10" i="10"/>
  <c r="W14" i="10"/>
  <c r="W18" i="10"/>
  <c r="W2" i="10"/>
  <c r="AB6" i="10"/>
  <c r="AB10" i="10"/>
  <c r="W3" i="10"/>
  <c r="W7" i="10"/>
  <c r="W11" i="10"/>
  <c r="W15" i="10"/>
  <c r="W19" i="10"/>
  <c r="AB3" i="10"/>
  <c r="AB7" i="10"/>
  <c r="AB11" i="10"/>
  <c r="AB2" i="10"/>
  <c r="E9" i="10"/>
  <c r="W4" i="10"/>
  <c r="W8" i="10"/>
  <c r="W12" i="10"/>
  <c r="W16" i="10"/>
  <c r="W5" i="10"/>
  <c r="W9" i="10"/>
  <c r="W13" i="10"/>
  <c r="W17" i="10"/>
  <c r="F10" i="1"/>
  <c r="F11" i="1"/>
  <c r="F12" i="1"/>
  <c r="F13" i="1"/>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1" i="7"/>
  <c r="J10" i="7"/>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2" i="1"/>
  <c r="X13" i="1"/>
  <c r="X10" i="1"/>
  <c r="X11" i="1"/>
  <c r="AV30" i="10" l="1"/>
  <c r="AV26" i="10"/>
  <c r="AV22" i="10"/>
  <c r="AV18" i="10"/>
  <c r="AV14" i="10"/>
  <c r="AV10" i="10"/>
  <c r="AV6" i="10"/>
  <c r="AW31" i="10"/>
  <c r="AW27" i="10"/>
  <c r="AW23" i="10"/>
  <c r="AW19" i="10"/>
  <c r="AW15" i="10"/>
  <c r="AW11" i="10"/>
  <c r="AW7" i="10"/>
  <c r="AV3" i="10"/>
  <c r="AV28" i="10"/>
  <c r="AV20" i="10"/>
  <c r="AV12" i="10"/>
  <c r="AV4" i="10"/>
  <c r="AW25" i="10"/>
  <c r="AW17" i="10"/>
  <c r="AW9" i="10"/>
  <c r="AV31" i="10"/>
  <c r="AV27" i="10"/>
  <c r="AV19" i="10"/>
  <c r="AV11" i="10"/>
  <c r="AW32" i="10"/>
  <c r="AW24" i="10"/>
  <c r="AW16" i="10"/>
  <c r="AW8" i="10"/>
  <c r="AV29" i="10"/>
  <c r="AV25" i="10"/>
  <c r="AV21" i="10"/>
  <c r="AV17" i="10"/>
  <c r="AV13" i="10"/>
  <c r="AV9" i="10"/>
  <c r="AV5" i="10"/>
  <c r="AW30" i="10"/>
  <c r="AW26" i="10"/>
  <c r="AW22" i="10"/>
  <c r="AW18" i="10"/>
  <c r="AW14" i="10"/>
  <c r="AW10" i="10"/>
  <c r="AW6" i="10"/>
  <c r="AW3" i="10"/>
  <c r="AV32" i="10"/>
  <c r="AV24" i="10"/>
  <c r="AV16" i="10"/>
  <c r="AV8" i="10"/>
  <c r="AW29" i="10"/>
  <c r="AW21" i="10"/>
  <c r="AW13" i="10"/>
  <c r="AW5" i="10"/>
  <c r="AV23" i="10"/>
  <c r="AV15" i="10"/>
  <c r="AV7" i="10"/>
  <c r="AW28" i="10"/>
  <c r="AW20" i="10"/>
  <c r="AW12" i="10"/>
  <c r="AW4" i="10"/>
  <c r="BU2" i="10"/>
  <c r="D7" i="9" s="1"/>
  <c r="AB15" i="10"/>
  <c r="Y2" i="10" s="1"/>
  <c r="W21" i="10"/>
  <c r="T12" i="10" s="1"/>
  <c r="AI105" i="10"/>
  <c r="AI99" i="10"/>
  <c r="AI95" i="10"/>
  <c r="AI89" i="10"/>
  <c r="AI85" i="10"/>
  <c r="AI79" i="10"/>
  <c r="AI75" i="10"/>
  <c r="AI69" i="10"/>
  <c r="AI108" i="10"/>
  <c r="AI104" i="10"/>
  <c r="AI98" i="10"/>
  <c r="AI94" i="10"/>
  <c r="AI88" i="10"/>
  <c r="AI84" i="10"/>
  <c r="AI78" i="10"/>
  <c r="AI72" i="10"/>
  <c r="AI68" i="10"/>
  <c r="AI62" i="10"/>
  <c r="AI58" i="10"/>
  <c r="AI52" i="10"/>
  <c r="AI48" i="10"/>
  <c r="AI42" i="10"/>
  <c r="AI36" i="10"/>
  <c r="AI32" i="10"/>
  <c r="AI26" i="10"/>
  <c r="AI22" i="10"/>
  <c r="AI16" i="10"/>
  <c r="AI12" i="10"/>
  <c r="AI6" i="10"/>
  <c r="AI107" i="10"/>
  <c r="AI103" i="10"/>
  <c r="AI97" i="10"/>
  <c r="AI93" i="10"/>
  <c r="AI87" i="10"/>
  <c r="AI81" i="10"/>
  <c r="AI71" i="10"/>
  <c r="AI61" i="10"/>
  <c r="AI51" i="10"/>
  <c r="AI41" i="10"/>
  <c r="AI31" i="10"/>
  <c r="AI21" i="10"/>
  <c r="AI9" i="10"/>
  <c r="AI5" i="10"/>
  <c r="AI106" i="10"/>
  <c r="AI102" i="10"/>
  <c r="AI96" i="10"/>
  <c r="AI90" i="10"/>
  <c r="AI86" i="10"/>
  <c r="AI80" i="10"/>
  <c r="AI76" i="10"/>
  <c r="AI70" i="10"/>
  <c r="AI66" i="10"/>
  <c r="AI60" i="10"/>
  <c r="AI54" i="10"/>
  <c r="AI50" i="10"/>
  <c r="AI44" i="10"/>
  <c r="AI40" i="10"/>
  <c r="AI34" i="10"/>
  <c r="AI30" i="10"/>
  <c r="AI24" i="10"/>
  <c r="AI18" i="10"/>
  <c r="AI14" i="10"/>
  <c r="AI8" i="10"/>
  <c r="AI4" i="10"/>
  <c r="AI63" i="10"/>
  <c r="AI59" i="10"/>
  <c r="AI53" i="10"/>
  <c r="AI49" i="10"/>
  <c r="AI43" i="10"/>
  <c r="AI39" i="10"/>
  <c r="AI33" i="10"/>
  <c r="AI27" i="10"/>
  <c r="AI23" i="10"/>
  <c r="AI17" i="10"/>
  <c r="AI13" i="10"/>
  <c r="AI7" i="10"/>
  <c r="AI3" i="10"/>
  <c r="AI77" i="10"/>
  <c r="AI67" i="10"/>
  <c r="AI57" i="10"/>
  <c r="AI45" i="10"/>
  <c r="AI35" i="10"/>
  <c r="AI25" i="10"/>
  <c r="AI15" i="10"/>
  <c r="Y4" i="10" l="1"/>
  <c r="T18" i="10"/>
  <c r="Y11" i="10"/>
  <c r="T19" i="10"/>
  <c r="Y10" i="10"/>
  <c r="Y9" i="10"/>
  <c r="T10" i="10"/>
  <c r="T17" i="10"/>
  <c r="Y6" i="10"/>
  <c r="Y5" i="10"/>
  <c r="T7" i="10"/>
  <c r="T3" i="10"/>
  <c r="T2" i="10"/>
  <c r="T11" i="10"/>
  <c r="T13" i="10"/>
  <c r="T6" i="10"/>
  <c r="T5" i="10"/>
  <c r="T14" i="10"/>
  <c r="Y3" i="10"/>
  <c r="Y8" i="10"/>
  <c r="Y13" i="10"/>
  <c r="T8" i="10"/>
  <c r="T16" i="10"/>
  <c r="T15" i="10"/>
  <c r="T4" i="10"/>
  <c r="T9" i="10"/>
  <c r="Y7" i="10"/>
  <c r="Y12" i="10"/>
  <c r="AZ4" i="10"/>
  <c r="AZ6" i="10"/>
  <c r="AZ5" i="10"/>
  <c r="AZ3" i="10"/>
  <c r="BT19" i="10"/>
  <c r="BT8" i="10"/>
  <c r="AZ33" i="10" l="1"/>
  <c r="BS17" i="10"/>
  <c r="BS15" i="10"/>
  <c r="BS18" i="10"/>
  <c r="BS16" i="10"/>
  <c r="BS14" i="10"/>
  <c r="BT9" i="10"/>
  <c r="BT7" i="10"/>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BI186" i="10"/>
  <c r="BJ186" i="10"/>
  <c r="BK186" i="10"/>
  <c r="BL186" i="10"/>
  <c r="BM186" i="10"/>
  <c r="BN186" i="10"/>
  <c r="BO186" i="10"/>
  <c r="BP186" i="10"/>
  <c r="BI187" i="10"/>
  <c r="BJ187" i="10"/>
  <c r="BK187" i="10"/>
  <c r="BL187" i="10"/>
  <c r="BM187" i="10"/>
  <c r="BN187" i="10"/>
  <c r="BO187" i="10"/>
  <c r="BP187" i="10"/>
  <c r="BI188" i="10"/>
  <c r="BJ188" i="10"/>
  <c r="BK188" i="10"/>
  <c r="BL188" i="10"/>
  <c r="BM188" i="10"/>
  <c r="BN188" i="10"/>
  <c r="BO188" i="10"/>
  <c r="BP188" i="10"/>
  <c r="BI189" i="10"/>
  <c r="BJ189" i="10"/>
  <c r="BK189" i="10"/>
  <c r="BL189" i="10"/>
  <c r="BM189" i="10"/>
  <c r="BN189" i="10"/>
  <c r="BO189" i="10"/>
  <c r="BP189" i="10"/>
  <c r="BI190" i="10"/>
  <c r="BJ190" i="10"/>
  <c r="BK190" i="10"/>
  <c r="BL190" i="10"/>
  <c r="BM190" i="10"/>
  <c r="BN190" i="10"/>
  <c r="BO190" i="10"/>
  <c r="BP190" i="10"/>
  <c r="BI191" i="10"/>
  <c r="BJ191" i="10"/>
  <c r="BK191" i="10"/>
  <c r="BL191" i="10"/>
  <c r="BM191" i="10"/>
  <c r="BN191" i="10"/>
  <c r="BO191" i="10"/>
  <c r="BP191" i="10"/>
  <c r="BI192" i="10"/>
  <c r="BJ192" i="10"/>
  <c r="BK192" i="10"/>
  <c r="BL192" i="10"/>
  <c r="BM192" i="10"/>
  <c r="BN192" i="10"/>
  <c r="BO192" i="10"/>
  <c r="BP192" i="10"/>
  <c r="BI193" i="10"/>
  <c r="BJ193" i="10"/>
  <c r="BK193" i="10"/>
  <c r="BL193" i="10"/>
  <c r="BM193" i="10"/>
  <c r="BN193" i="10"/>
  <c r="BO193" i="10"/>
  <c r="BP193" i="10"/>
  <c r="BI194" i="10"/>
  <c r="BJ194" i="10"/>
  <c r="BK194" i="10"/>
  <c r="BL194" i="10"/>
  <c r="BM194" i="10"/>
  <c r="BN194" i="10"/>
  <c r="BO194" i="10"/>
  <c r="BP194" i="10"/>
  <c r="BI195" i="10"/>
  <c r="BJ195" i="10"/>
  <c r="BK195" i="10"/>
  <c r="BL195" i="10"/>
  <c r="BM195" i="10"/>
  <c r="BN195" i="10"/>
  <c r="BO195" i="10"/>
  <c r="BP195" i="10"/>
  <c r="BI196" i="10"/>
  <c r="BJ196" i="10"/>
  <c r="BK196" i="10"/>
  <c r="BL196" i="10"/>
  <c r="BM196" i="10"/>
  <c r="BN196" i="10"/>
  <c r="BO196" i="10"/>
  <c r="BP196" i="10"/>
  <c r="BI197" i="10"/>
  <c r="BJ197" i="10"/>
  <c r="BK197" i="10"/>
  <c r="BL197" i="10"/>
  <c r="BM197" i="10"/>
  <c r="BN197" i="10"/>
  <c r="BO197" i="10"/>
  <c r="BP197" i="10"/>
  <c r="BI198" i="10"/>
  <c r="BJ198" i="10"/>
  <c r="BK198" i="10"/>
  <c r="BL198" i="10"/>
  <c r="BM198" i="10"/>
  <c r="BN198" i="10"/>
  <c r="BO198" i="10"/>
  <c r="BP198" i="10"/>
  <c r="BI199" i="10"/>
  <c r="BJ199" i="10"/>
  <c r="BK199" i="10"/>
  <c r="BL199" i="10"/>
  <c r="BM199" i="10"/>
  <c r="BN199" i="10"/>
  <c r="BO199" i="10"/>
  <c r="BP199" i="10"/>
  <c r="BI200" i="10"/>
  <c r="BJ200" i="10"/>
  <c r="BK200" i="10"/>
  <c r="BL200" i="10"/>
  <c r="BM200" i="10"/>
  <c r="BN200" i="10"/>
  <c r="BO200" i="10"/>
  <c r="BP200" i="10"/>
  <c r="BI201" i="10"/>
  <c r="BJ201" i="10"/>
  <c r="BK201" i="10"/>
  <c r="BL201" i="10"/>
  <c r="BM201" i="10"/>
  <c r="BN201" i="10"/>
  <c r="BO201" i="10"/>
  <c r="BP201" i="10"/>
  <c r="BI202" i="10"/>
  <c r="BJ202" i="10"/>
  <c r="BK202" i="10"/>
  <c r="BL202" i="10"/>
  <c r="BM202" i="10"/>
  <c r="BN202" i="10"/>
  <c r="BO202" i="10"/>
  <c r="BP202" i="10"/>
  <c r="BI203" i="10"/>
  <c r="BJ203" i="10"/>
  <c r="BK203" i="10"/>
  <c r="BL203" i="10"/>
  <c r="BM203" i="10"/>
  <c r="BN203" i="10"/>
  <c r="BO203" i="10"/>
  <c r="BP203" i="10"/>
  <c r="BI204" i="10"/>
  <c r="BJ204" i="10"/>
  <c r="BK204" i="10"/>
  <c r="BL204" i="10"/>
  <c r="BM204" i="10"/>
  <c r="BN204" i="10"/>
  <c r="BO204" i="10"/>
  <c r="BP204" i="10"/>
  <c r="BI205" i="10"/>
  <c r="BJ205" i="10"/>
  <c r="BK205" i="10"/>
  <c r="BL205" i="10"/>
  <c r="BM205" i="10"/>
  <c r="BN205" i="10"/>
  <c r="BO205" i="10"/>
  <c r="BP205" i="10"/>
  <c r="BI206" i="10"/>
  <c r="BJ206" i="10"/>
  <c r="BK206" i="10"/>
  <c r="BL206" i="10"/>
  <c r="BM206" i="10"/>
  <c r="BN206" i="10"/>
  <c r="BO206" i="10"/>
  <c r="BP206" i="10"/>
  <c r="BI207" i="10"/>
  <c r="BJ207" i="10"/>
  <c r="BK207" i="10"/>
  <c r="BL207" i="10"/>
  <c r="BM207" i="10"/>
  <c r="BN207" i="10"/>
  <c r="BO207" i="10"/>
  <c r="BP207" i="10"/>
  <c r="BI208" i="10"/>
  <c r="BJ208" i="10"/>
  <c r="BK208" i="10"/>
  <c r="BL208" i="10"/>
  <c r="BM208" i="10"/>
  <c r="BN208" i="10"/>
  <c r="BO208" i="10"/>
  <c r="BP208" i="10"/>
  <c r="BI209" i="10"/>
  <c r="BJ209" i="10"/>
  <c r="BK209" i="10"/>
  <c r="BL209" i="10"/>
  <c r="BM209" i="10"/>
  <c r="BN209" i="10"/>
  <c r="BO209" i="10"/>
  <c r="BP209" i="10"/>
  <c r="BI210" i="10"/>
  <c r="BJ210" i="10"/>
  <c r="BK210" i="10"/>
  <c r="BL210" i="10"/>
  <c r="BM210" i="10"/>
  <c r="BN210" i="10"/>
  <c r="BO210" i="10"/>
  <c r="BP210" i="10"/>
  <c r="BI211" i="10"/>
  <c r="BJ211" i="10"/>
  <c r="BK211" i="10"/>
  <c r="BL211" i="10"/>
  <c r="BM211" i="10"/>
  <c r="BN211" i="10"/>
  <c r="BO211" i="10"/>
  <c r="BP211" i="10"/>
  <c r="BI212" i="10"/>
  <c r="BJ212" i="10"/>
  <c r="BK212" i="10"/>
  <c r="BL212" i="10"/>
  <c r="BM212" i="10"/>
  <c r="BN212" i="10"/>
  <c r="BO212" i="10"/>
  <c r="BP212" i="10"/>
  <c r="BI213" i="10"/>
  <c r="BJ213" i="10"/>
  <c r="BK213" i="10"/>
  <c r="BL213" i="10"/>
  <c r="BM213" i="10"/>
  <c r="BN213" i="10"/>
  <c r="BO213" i="10"/>
  <c r="BP213" i="10"/>
  <c r="BI214" i="10"/>
  <c r="BJ214" i="10"/>
  <c r="BK214" i="10"/>
  <c r="BL214" i="10"/>
  <c r="BM214" i="10"/>
  <c r="BN214" i="10"/>
  <c r="BO214" i="10"/>
  <c r="BP214" i="10"/>
  <c r="BI215" i="10"/>
  <c r="BJ215" i="10"/>
  <c r="BK215" i="10"/>
  <c r="BL215" i="10"/>
  <c r="BM215" i="10"/>
  <c r="BN215" i="10"/>
  <c r="BO215" i="10"/>
  <c r="BP215" i="10"/>
  <c r="BI216" i="10"/>
  <c r="BJ216" i="10"/>
  <c r="BK216" i="10"/>
  <c r="BL216" i="10"/>
  <c r="BM216" i="10"/>
  <c r="BN216" i="10"/>
  <c r="BO216" i="10"/>
  <c r="BP216" i="10"/>
  <c r="BI217" i="10"/>
  <c r="BJ217" i="10"/>
  <c r="BK217" i="10"/>
  <c r="BL217" i="10"/>
  <c r="BM217" i="10"/>
  <c r="BN217" i="10"/>
  <c r="BO217" i="10"/>
  <c r="BP217" i="10"/>
  <c r="BI218" i="10"/>
  <c r="BJ218" i="10"/>
  <c r="BK218" i="10"/>
  <c r="BL218" i="10"/>
  <c r="BM218" i="10"/>
  <c r="BN218" i="10"/>
  <c r="BO218" i="10"/>
  <c r="BP218" i="10"/>
  <c r="BI219" i="10"/>
  <c r="BJ219" i="10"/>
  <c r="BK219" i="10"/>
  <c r="BL219" i="10"/>
  <c r="BM219" i="10"/>
  <c r="BN219" i="10"/>
  <c r="BO219" i="10"/>
  <c r="BP219" i="10"/>
  <c r="BI220" i="10"/>
  <c r="BJ220" i="10"/>
  <c r="BK220" i="10"/>
  <c r="BL220" i="10"/>
  <c r="BM220" i="10"/>
  <c r="BN220" i="10"/>
  <c r="BO220" i="10"/>
  <c r="BP220" i="10"/>
  <c r="BI221" i="10"/>
  <c r="BJ221" i="10"/>
  <c r="BK221" i="10"/>
  <c r="BL221" i="10"/>
  <c r="BM221" i="10"/>
  <c r="BN221" i="10"/>
  <c r="BO221" i="10"/>
  <c r="BP221" i="10"/>
  <c r="BI222" i="10"/>
  <c r="BJ222" i="10"/>
  <c r="BK222" i="10"/>
  <c r="BL222" i="10"/>
  <c r="BM222" i="10"/>
  <c r="BN222" i="10"/>
  <c r="BO222" i="10"/>
  <c r="BP222" i="10"/>
  <c r="BI223" i="10"/>
  <c r="BJ223" i="10"/>
  <c r="BK223" i="10"/>
  <c r="BL223" i="10"/>
  <c r="BM223" i="10"/>
  <c r="BN223" i="10"/>
  <c r="BO223" i="10"/>
  <c r="BP223" i="10"/>
  <c r="BI224" i="10"/>
  <c r="BJ224" i="10"/>
  <c r="BK224" i="10"/>
  <c r="BL224" i="10"/>
  <c r="BM224" i="10"/>
  <c r="BN224" i="10"/>
  <c r="BO224" i="10"/>
  <c r="BP224" i="10"/>
  <c r="BI225" i="10"/>
  <c r="BJ225" i="10"/>
  <c r="BK225" i="10"/>
  <c r="BL225" i="10"/>
  <c r="BM225" i="10"/>
  <c r="BN225" i="10"/>
  <c r="BO225" i="10"/>
  <c r="BP225" i="10"/>
  <c r="BI226" i="10"/>
  <c r="BJ226" i="10"/>
  <c r="BK226" i="10"/>
  <c r="BL226" i="10"/>
  <c r="BM226" i="10"/>
  <c r="BN226" i="10"/>
  <c r="BO226" i="10"/>
  <c r="BP226" i="10"/>
  <c r="BI227" i="10"/>
  <c r="BJ227" i="10"/>
  <c r="BK227" i="10"/>
  <c r="BL227" i="10"/>
  <c r="BM227" i="10"/>
  <c r="BN227" i="10"/>
  <c r="BO227" i="10"/>
  <c r="BP227" i="10"/>
  <c r="BI228" i="10"/>
  <c r="BJ228" i="10"/>
  <c r="BK228" i="10"/>
  <c r="BL228" i="10"/>
  <c r="BM228" i="10"/>
  <c r="BN228" i="10"/>
  <c r="BO228" i="10"/>
  <c r="BP228" i="10"/>
  <c r="BI229" i="10"/>
  <c r="BJ229" i="10"/>
  <c r="BK229" i="10"/>
  <c r="BL229" i="10"/>
  <c r="BM229" i="10"/>
  <c r="BN229" i="10"/>
  <c r="BO229" i="10"/>
  <c r="BP229" i="10"/>
  <c r="BI230" i="10"/>
  <c r="BJ230" i="10"/>
  <c r="BK230" i="10"/>
  <c r="BL230" i="10"/>
  <c r="BM230" i="10"/>
  <c r="BN230" i="10"/>
  <c r="BO230" i="10"/>
  <c r="BP230" i="10"/>
  <c r="BI231" i="10"/>
  <c r="BJ231" i="10"/>
  <c r="BK231" i="10"/>
  <c r="BL231" i="10"/>
  <c r="BM231" i="10"/>
  <c r="BN231" i="10"/>
  <c r="BO231" i="10"/>
  <c r="BP231" i="10"/>
  <c r="BI232" i="10"/>
  <c r="BJ232" i="10"/>
  <c r="BK232" i="10"/>
  <c r="BL232" i="10"/>
  <c r="BM232" i="10"/>
  <c r="BN232" i="10"/>
  <c r="BO232" i="10"/>
  <c r="BP232" i="10"/>
  <c r="BI233" i="10"/>
  <c r="BJ233" i="10"/>
  <c r="BK233" i="10"/>
  <c r="BL233" i="10"/>
  <c r="BM233" i="10"/>
  <c r="BN233" i="10"/>
  <c r="BO233" i="10"/>
  <c r="BP233" i="10"/>
  <c r="BI234" i="10"/>
  <c r="BJ234" i="10"/>
  <c r="BK234" i="10"/>
  <c r="BL234" i="10"/>
  <c r="BM234" i="10"/>
  <c r="BN234" i="10"/>
  <c r="BO234" i="10"/>
  <c r="BP234" i="10"/>
  <c r="BI235" i="10"/>
  <c r="BJ235" i="10"/>
  <c r="BK235" i="10"/>
  <c r="BL235" i="10"/>
  <c r="BM235" i="10"/>
  <c r="BN235" i="10"/>
  <c r="BO235" i="10"/>
  <c r="BP235" i="10"/>
  <c r="BI236" i="10"/>
  <c r="BJ236" i="10"/>
  <c r="BK236" i="10"/>
  <c r="BL236" i="10"/>
  <c r="BM236" i="10"/>
  <c r="BN236" i="10"/>
  <c r="BO236" i="10"/>
  <c r="BP236" i="10"/>
  <c r="BI237" i="10"/>
  <c r="BJ237" i="10"/>
  <c r="BK237" i="10"/>
  <c r="BL237" i="10"/>
  <c r="BM237" i="10"/>
  <c r="BN237" i="10"/>
  <c r="BO237" i="10"/>
  <c r="BP237" i="10"/>
  <c r="BI238" i="10"/>
  <c r="BJ238" i="10"/>
  <c r="BK238" i="10"/>
  <c r="BL238" i="10"/>
  <c r="BM238" i="10"/>
  <c r="BN238" i="10"/>
  <c r="BO238" i="10"/>
  <c r="BP238" i="10"/>
  <c r="BI239" i="10"/>
  <c r="BJ239" i="10"/>
  <c r="BK239" i="10"/>
  <c r="BL239" i="10"/>
  <c r="BM239" i="10"/>
  <c r="BN239" i="10"/>
  <c r="BO239" i="10"/>
  <c r="BP239" i="10"/>
  <c r="BI240" i="10"/>
  <c r="BJ240" i="10"/>
  <c r="BK240" i="10"/>
  <c r="BL240" i="10"/>
  <c r="BM240" i="10"/>
  <c r="BN240" i="10"/>
  <c r="BO240" i="10"/>
  <c r="BP240" i="10"/>
  <c r="BI241" i="10"/>
  <c r="BJ241" i="10"/>
  <c r="BK241" i="10"/>
  <c r="BL241" i="10"/>
  <c r="BM241" i="10"/>
  <c r="BN241" i="10"/>
  <c r="BO241" i="10"/>
  <c r="BP241" i="10"/>
  <c r="BI242" i="10"/>
  <c r="BJ242" i="10"/>
  <c r="BK242" i="10"/>
  <c r="BL242" i="10"/>
  <c r="BM242" i="10"/>
  <c r="BN242" i="10"/>
  <c r="BO242" i="10"/>
  <c r="BP242" i="10"/>
  <c r="BI243" i="10"/>
  <c r="BJ243" i="10"/>
  <c r="BK243" i="10"/>
  <c r="BL243" i="10"/>
  <c r="BM243" i="10"/>
  <c r="BN243" i="10"/>
  <c r="BO243" i="10"/>
  <c r="BP243" i="10"/>
  <c r="BI244" i="10"/>
  <c r="BJ244" i="10"/>
  <c r="BK244" i="10"/>
  <c r="BL244" i="10"/>
  <c r="BM244" i="10"/>
  <c r="BN244" i="10"/>
  <c r="BO244" i="10"/>
  <c r="BP244" i="10"/>
  <c r="BI245" i="10"/>
  <c r="BJ245" i="10"/>
  <c r="BK245" i="10"/>
  <c r="BL245" i="10"/>
  <c r="BM245" i="10"/>
  <c r="BN245" i="10"/>
  <c r="BO245" i="10"/>
  <c r="BP245" i="10"/>
  <c r="BI246" i="10"/>
  <c r="BJ246" i="10"/>
  <c r="BK246" i="10"/>
  <c r="BL246" i="10"/>
  <c r="BM246" i="10"/>
  <c r="BN246" i="10"/>
  <c r="BO246" i="10"/>
  <c r="BP246" i="10"/>
  <c r="BI247" i="10"/>
  <c r="BJ247" i="10"/>
  <c r="BK247" i="10"/>
  <c r="BL247" i="10"/>
  <c r="BM247" i="10"/>
  <c r="BN247" i="10"/>
  <c r="BO247" i="10"/>
  <c r="BP247" i="10"/>
  <c r="BI248" i="10"/>
  <c r="BJ248" i="10"/>
  <c r="BK248" i="10"/>
  <c r="BL248" i="10"/>
  <c r="BM248" i="10"/>
  <c r="BN248" i="10"/>
  <c r="BO248" i="10"/>
  <c r="BP248" i="10"/>
  <c r="BI249" i="10"/>
  <c r="BJ249" i="10"/>
  <c r="BK249" i="10"/>
  <c r="BL249" i="10"/>
  <c r="BM249" i="10"/>
  <c r="BN249" i="10"/>
  <c r="BO249" i="10"/>
  <c r="BP249" i="10"/>
  <c r="BI250" i="10"/>
  <c r="BJ250" i="10"/>
  <c r="BK250" i="10"/>
  <c r="BL250" i="10"/>
  <c r="BM250" i="10"/>
  <c r="BN250" i="10"/>
  <c r="BO250" i="10"/>
  <c r="BP250" i="10"/>
  <c r="BI251" i="10"/>
  <c r="BJ251" i="10"/>
  <c r="BK251" i="10"/>
  <c r="BL251" i="10"/>
  <c r="BM251" i="10"/>
  <c r="BN251" i="10"/>
  <c r="BO251" i="10"/>
  <c r="BP251" i="10"/>
  <c r="BI252" i="10"/>
  <c r="BJ252" i="10"/>
  <c r="BK252" i="10"/>
  <c r="BL252" i="10"/>
  <c r="BM252" i="10"/>
  <c r="BN252" i="10"/>
  <c r="BO252" i="10"/>
  <c r="BP252" i="10"/>
  <c r="BI253" i="10"/>
  <c r="BJ253" i="10"/>
  <c r="BK253" i="10"/>
  <c r="BL253" i="10"/>
  <c r="BM253" i="10"/>
  <c r="BN253" i="10"/>
  <c r="BO253" i="10"/>
  <c r="BP253" i="10"/>
  <c r="BI254" i="10"/>
  <c r="BJ254" i="10"/>
  <c r="BK254" i="10"/>
  <c r="BL254" i="10"/>
  <c r="BM254" i="10"/>
  <c r="BN254" i="10"/>
  <c r="BO254" i="10"/>
  <c r="BP254" i="10"/>
  <c r="BI255" i="10"/>
  <c r="BJ255" i="10"/>
  <c r="BK255" i="10"/>
  <c r="BL255" i="10"/>
  <c r="BM255" i="10"/>
  <c r="BN255" i="10"/>
  <c r="BO255" i="10"/>
  <c r="BP255" i="10"/>
  <c r="BI256" i="10"/>
  <c r="BJ256" i="10"/>
  <c r="BK256" i="10"/>
  <c r="BL256" i="10"/>
  <c r="BM256" i="10"/>
  <c r="BN256" i="10"/>
  <c r="BO256" i="10"/>
  <c r="BP256" i="10"/>
  <c r="BI257" i="10"/>
  <c r="BJ257" i="10"/>
  <c r="BK257" i="10"/>
  <c r="BL257" i="10"/>
  <c r="BM257" i="10"/>
  <c r="BN257" i="10"/>
  <c r="BO257" i="10"/>
  <c r="BP257" i="10"/>
  <c r="BI258" i="10"/>
  <c r="BJ258" i="10"/>
  <c r="BK258" i="10"/>
  <c r="BL258" i="10"/>
  <c r="BM258" i="10"/>
  <c r="BN258" i="10"/>
  <c r="BO258" i="10"/>
  <c r="BP258" i="10"/>
  <c r="BI259" i="10"/>
  <c r="BJ259" i="10"/>
  <c r="BK259" i="10"/>
  <c r="BL259" i="10"/>
  <c r="BM259" i="10"/>
  <c r="BN259" i="10"/>
  <c r="BO259" i="10"/>
  <c r="BP259" i="10"/>
  <c r="BI260" i="10"/>
  <c r="BJ260" i="10"/>
  <c r="BK260" i="10"/>
  <c r="BL260" i="10"/>
  <c r="BM260" i="10"/>
  <c r="BN260" i="10"/>
  <c r="BO260" i="10"/>
  <c r="BP260" i="10"/>
  <c r="BI261" i="10"/>
  <c r="BJ261" i="10"/>
  <c r="BK261" i="10"/>
  <c r="BL261" i="10"/>
  <c r="BM261" i="10"/>
  <c r="BN261" i="10"/>
  <c r="BO261" i="10"/>
  <c r="BP261" i="10"/>
  <c r="BI262" i="10"/>
  <c r="BJ262" i="10"/>
  <c r="BK262" i="10"/>
  <c r="BL262" i="10"/>
  <c r="BM262" i="10"/>
  <c r="BN262" i="10"/>
  <c r="BO262" i="10"/>
  <c r="BP262" i="10"/>
  <c r="BI263" i="10"/>
  <c r="BJ263" i="10"/>
  <c r="BK263" i="10"/>
  <c r="BL263" i="10"/>
  <c r="BM263" i="10"/>
  <c r="BN263" i="10"/>
  <c r="BO263" i="10"/>
  <c r="BP263" i="10"/>
  <c r="BI264" i="10"/>
  <c r="BJ264" i="10"/>
  <c r="BK264" i="10"/>
  <c r="BL264" i="10"/>
  <c r="BM264" i="10"/>
  <c r="BN264" i="10"/>
  <c r="BO264" i="10"/>
  <c r="BP264" i="10"/>
  <c r="BI265" i="10"/>
  <c r="BJ265" i="10"/>
  <c r="BK265" i="10"/>
  <c r="BL265" i="10"/>
  <c r="BM265" i="10"/>
  <c r="BN265" i="10"/>
  <c r="BO265" i="10"/>
  <c r="BP265" i="10"/>
  <c r="BI266" i="10"/>
  <c r="BJ266" i="10"/>
  <c r="BK266" i="10"/>
  <c r="BL266" i="10"/>
  <c r="BM266" i="10"/>
  <c r="BN266" i="10"/>
  <c r="BO266" i="10"/>
  <c r="BP266" i="10"/>
  <c r="BI267" i="10"/>
  <c r="BJ267" i="10"/>
  <c r="BK267" i="10"/>
  <c r="BL267" i="10"/>
  <c r="BM267" i="10"/>
  <c r="BN267" i="10"/>
  <c r="BO267" i="10"/>
  <c r="BP267" i="10"/>
  <c r="BI268" i="10"/>
  <c r="BJ268" i="10"/>
  <c r="BK268" i="10"/>
  <c r="BL268" i="10"/>
  <c r="BM268" i="10"/>
  <c r="BN268" i="10"/>
  <c r="BO268" i="10"/>
  <c r="BP268" i="10"/>
  <c r="BI269" i="10"/>
  <c r="BJ269" i="10"/>
  <c r="BK269" i="10"/>
  <c r="BL269" i="10"/>
  <c r="BM269" i="10"/>
  <c r="BN269" i="10"/>
  <c r="BO269" i="10"/>
  <c r="BP269" i="10"/>
  <c r="BI270" i="10"/>
  <c r="BJ270" i="10"/>
  <c r="BK270" i="10"/>
  <c r="BL270" i="10"/>
  <c r="BM270" i="10"/>
  <c r="BN270" i="10"/>
  <c r="BO270" i="10"/>
  <c r="BP270" i="10"/>
  <c r="BI271" i="10"/>
  <c r="BJ271" i="10"/>
  <c r="BK271" i="10"/>
  <c r="BL271" i="10"/>
  <c r="BM271" i="10"/>
  <c r="BN271" i="10"/>
  <c r="BO271" i="10"/>
  <c r="BP271" i="10"/>
  <c r="BI272" i="10"/>
  <c r="BJ272" i="10"/>
  <c r="BK272" i="10"/>
  <c r="BL272" i="10"/>
  <c r="BM272" i="10"/>
  <c r="BN272" i="10"/>
  <c r="BO272" i="10"/>
  <c r="BP272" i="10"/>
  <c r="BI273" i="10"/>
  <c r="BJ273" i="10"/>
  <c r="BK273" i="10"/>
  <c r="BL273" i="10"/>
  <c r="BM273" i="10"/>
  <c r="BN273" i="10"/>
  <c r="BO273" i="10"/>
  <c r="BP273" i="10"/>
  <c r="BI274" i="10"/>
  <c r="BJ274" i="10"/>
  <c r="BK274" i="10"/>
  <c r="BL274" i="10"/>
  <c r="BM274" i="10"/>
  <c r="BN274" i="10"/>
  <c r="BO274" i="10"/>
  <c r="BP274" i="10"/>
  <c r="BI275" i="10"/>
  <c r="BJ275" i="10"/>
  <c r="BK275" i="10"/>
  <c r="BL275" i="10"/>
  <c r="BM275" i="10"/>
  <c r="BN275" i="10"/>
  <c r="BO275" i="10"/>
  <c r="BP275" i="10"/>
  <c r="BI276" i="10"/>
  <c r="BJ276" i="10"/>
  <c r="BK276" i="10"/>
  <c r="BL276" i="10"/>
  <c r="BM276" i="10"/>
  <c r="BN276" i="10"/>
  <c r="BO276" i="10"/>
  <c r="BP276" i="10"/>
  <c r="BI277" i="10"/>
  <c r="BJ277" i="10"/>
  <c r="BK277" i="10"/>
  <c r="BL277" i="10"/>
  <c r="BM277" i="10"/>
  <c r="BN277" i="10"/>
  <c r="BO277" i="10"/>
  <c r="BP277" i="10"/>
  <c r="BI278" i="10"/>
  <c r="BJ278" i="10"/>
  <c r="BK278" i="10"/>
  <c r="BL278" i="10"/>
  <c r="BM278" i="10"/>
  <c r="BN278" i="10"/>
  <c r="BO278" i="10"/>
  <c r="BP278" i="10"/>
  <c r="BI279" i="10"/>
  <c r="BJ279" i="10"/>
  <c r="BK279" i="10"/>
  <c r="BL279" i="10"/>
  <c r="BM279" i="10"/>
  <c r="BN279" i="10"/>
  <c r="BO279" i="10"/>
  <c r="BP279" i="10"/>
  <c r="BI280" i="10"/>
  <c r="BJ280" i="10"/>
  <c r="BK280" i="10"/>
  <c r="BL280" i="10"/>
  <c r="BM280" i="10"/>
  <c r="BN280" i="10"/>
  <c r="BO280" i="10"/>
  <c r="BP280" i="10"/>
  <c r="BI281" i="10"/>
  <c r="BJ281" i="10"/>
  <c r="BK281" i="10"/>
  <c r="BL281" i="10"/>
  <c r="BM281" i="10"/>
  <c r="BN281" i="10"/>
  <c r="BO281" i="10"/>
  <c r="BP281" i="10"/>
  <c r="BI282" i="10"/>
  <c r="BJ282" i="10"/>
  <c r="BK282" i="10"/>
  <c r="BL282" i="10"/>
  <c r="BM282" i="10"/>
  <c r="BN282" i="10"/>
  <c r="BO282" i="10"/>
  <c r="BP282" i="10"/>
  <c r="BI283" i="10"/>
  <c r="BJ283" i="10"/>
  <c r="BK283" i="10"/>
  <c r="BL283" i="10"/>
  <c r="BM283" i="10"/>
  <c r="BN283" i="10"/>
  <c r="BO283" i="10"/>
  <c r="BP283" i="10"/>
  <c r="BI284" i="10"/>
  <c r="BJ284" i="10"/>
  <c r="BK284" i="10"/>
  <c r="BL284" i="10"/>
  <c r="BM284" i="10"/>
  <c r="BN284" i="10"/>
  <c r="BO284" i="10"/>
  <c r="BP284" i="10"/>
  <c r="BI285" i="10"/>
  <c r="BJ285" i="10"/>
  <c r="BK285" i="10"/>
  <c r="BL285" i="10"/>
  <c r="BM285" i="10"/>
  <c r="BN285" i="10"/>
  <c r="BO285" i="10"/>
  <c r="BP285" i="10"/>
  <c r="BI286" i="10"/>
  <c r="BJ286" i="10"/>
  <c r="BK286" i="10"/>
  <c r="BL286" i="10"/>
  <c r="BM286" i="10"/>
  <c r="BN286" i="10"/>
  <c r="BO286" i="10"/>
  <c r="BP286" i="10"/>
  <c r="BI287" i="10"/>
  <c r="BJ287" i="10"/>
  <c r="BK287" i="10"/>
  <c r="BL287" i="10"/>
  <c r="BM287" i="10"/>
  <c r="BN287" i="10"/>
  <c r="BO287" i="10"/>
  <c r="BP287" i="10"/>
  <c r="BI288" i="10"/>
  <c r="BJ288" i="10"/>
  <c r="BK288" i="10"/>
  <c r="BL288" i="10"/>
  <c r="BM288" i="10"/>
  <c r="BN288" i="10"/>
  <c r="BO288" i="10"/>
  <c r="BP288" i="10"/>
  <c r="BI289" i="10"/>
  <c r="BJ289" i="10"/>
  <c r="BK289" i="10"/>
  <c r="BL289" i="10"/>
  <c r="BM289" i="10"/>
  <c r="BN289" i="10"/>
  <c r="BO289" i="10"/>
  <c r="BP289" i="10"/>
  <c r="BI290" i="10"/>
  <c r="BJ290" i="10"/>
  <c r="BK290" i="10"/>
  <c r="BL290" i="10"/>
  <c r="BM290" i="10"/>
  <c r="BN290" i="10"/>
  <c r="BO290" i="10"/>
  <c r="BP290" i="10"/>
  <c r="BI291" i="10"/>
  <c r="BJ291" i="10"/>
  <c r="BK291" i="10"/>
  <c r="BL291" i="10"/>
  <c r="BM291" i="10"/>
  <c r="BN291" i="10"/>
  <c r="BO291" i="10"/>
  <c r="BP291" i="10"/>
  <c r="BI292" i="10"/>
  <c r="BJ292" i="10"/>
  <c r="BK292" i="10"/>
  <c r="BL292" i="10"/>
  <c r="BM292" i="10"/>
  <c r="BN292" i="10"/>
  <c r="BO292" i="10"/>
  <c r="BP292" i="10"/>
  <c r="BI293" i="10"/>
  <c r="BJ293" i="10"/>
  <c r="BK293" i="10"/>
  <c r="BL293" i="10"/>
  <c r="BM293" i="10"/>
  <c r="BN293" i="10"/>
  <c r="BO293" i="10"/>
  <c r="BP293" i="10"/>
  <c r="BI294" i="10"/>
  <c r="BJ294" i="10"/>
  <c r="BK294" i="10"/>
  <c r="BL294" i="10"/>
  <c r="BM294" i="10"/>
  <c r="BN294" i="10"/>
  <c r="BO294" i="10"/>
  <c r="BP294" i="10"/>
  <c r="BI295" i="10"/>
  <c r="BJ295" i="10"/>
  <c r="BK295" i="10"/>
  <c r="BL295" i="10"/>
  <c r="BM295" i="10"/>
  <c r="BN295" i="10"/>
  <c r="BO295" i="10"/>
  <c r="BP295" i="10"/>
  <c r="BI296" i="10"/>
  <c r="BJ296" i="10"/>
  <c r="BK296" i="10"/>
  <c r="BL296" i="10"/>
  <c r="BM296" i="10"/>
  <c r="BN296" i="10"/>
  <c r="BO296" i="10"/>
  <c r="BP296" i="10"/>
  <c r="BI297" i="10"/>
  <c r="BJ297" i="10"/>
  <c r="BK297" i="10"/>
  <c r="BL297" i="10"/>
  <c r="BM297" i="10"/>
  <c r="BN297" i="10"/>
  <c r="BO297" i="10"/>
  <c r="BP297" i="10"/>
  <c r="BI298" i="10"/>
  <c r="BJ298" i="10"/>
  <c r="BK298" i="10"/>
  <c r="BL298" i="10"/>
  <c r="BM298" i="10"/>
  <c r="BN298" i="10"/>
  <c r="BO298" i="10"/>
  <c r="BP298" i="10"/>
  <c r="BI299" i="10"/>
  <c r="BJ299" i="10"/>
  <c r="BK299" i="10"/>
  <c r="BL299" i="10"/>
  <c r="BM299" i="10"/>
  <c r="BN299" i="10"/>
  <c r="BO299" i="10"/>
  <c r="BP299" i="10"/>
  <c r="BI300" i="10"/>
  <c r="BJ300" i="10"/>
  <c r="BK300" i="10"/>
  <c r="BL300" i="10"/>
  <c r="BM300" i="10"/>
  <c r="BN300" i="10"/>
  <c r="BO300" i="10"/>
  <c r="BP300" i="10"/>
  <c r="BI301" i="10"/>
  <c r="BJ301" i="10"/>
  <c r="BK301" i="10"/>
  <c r="BL301" i="10"/>
  <c r="BM301" i="10"/>
  <c r="BN301" i="10"/>
  <c r="BO301" i="10"/>
  <c r="BP301" i="10"/>
  <c r="BI302" i="10"/>
  <c r="BJ302" i="10"/>
  <c r="BK302" i="10"/>
  <c r="BL302" i="10"/>
  <c r="BM302" i="10"/>
  <c r="BN302" i="10"/>
  <c r="BO302" i="10"/>
  <c r="BP302" i="10"/>
  <c r="BI303" i="10"/>
  <c r="BJ303" i="10"/>
  <c r="BK303" i="10"/>
  <c r="BL303" i="10"/>
  <c r="BM303" i="10"/>
  <c r="BN303" i="10"/>
  <c r="BO303" i="10"/>
  <c r="BP303" i="10"/>
  <c r="BI304" i="10"/>
  <c r="BJ304" i="10"/>
  <c r="BK304" i="10"/>
  <c r="BL304" i="10"/>
  <c r="BM304" i="10"/>
  <c r="BN304" i="10"/>
  <c r="BO304" i="10"/>
  <c r="BP304" i="10"/>
  <c r="BI305" i="10"/>
  <c r="BJ305" i="10"/>
  <c r="BK305" i="10"/>
  <c r="BL305" i="10"/>
  <c r="BM305" i="10"/>
  <c r="BN305" i="10"/>
  <c r="BO305" i="10"/>
  <c r="BP305" i="10"/>
  <c r="BI306" i="10"/>
  <c r="BJ306" i="10"/>
  <c r="BK306" i="10"/>
  <c r="BL306" i="10"/>
  <c r="BM306" i="10"/>
  <c r="BN306" i="10"/>
  <c r="BO306" i="10"/>
  <c r="BP306" i="10"/>
  <c r="BI307" i="10"/>
  <c r="BJ307" i="10"/>
  <c r="BK307" i="10"/>
  <c r="BL307" i="10"/>
  <c r="BM307" i="10"/>
  <c r="BN307" i="10"/>
  <c r="BO307" i="10"/>
  <c r="BP307" i="10"/>
  <c r="BI308" i="10"/>
  <c r="BJ308" i="10"/>
  <c r="BK308" i="10"/>
  <c r="BL308" i="10"/>
  <c r="BM308" i="10"/>
  <c r="BN308" i="10"/>
  <c r="BO308" i="10"/>
  <c r="BP308" i="10"/>
  <c r="BI309" i="10"/>
  <c r="BJ309" i="10"/>
  <c r="BK309" i="10"/>
  <c r="BL309" i="10"/>
  <c r="BM309" i="10"/>
  <c r="BN309" i="10"/>
  <c r="BO309" i="10"/>
  <c r="BP309" i="10"/>
  <c r="BI310" i="10"/>
  <c r="BJ310" i="10"/>
  <c r="BK310" i="10"/>
  <c r="BL310" i="10"/>
  <c r="BM310" i="10"/>
  <c r="BN310" i="10"/>
  <c r="BO310" i="10"/>
  <c r="BP310" i="10"/>
  <c r="BI311" i="10"/>
  <c r="BJ311" i="10"/>
  <c r="BK311" i="10"/>
  <c r="BL311" i="10"/>
  <c r="BM311" i="10"/>
  <c r="BN311" i="10"/>
  <c r="BO311" i="10"/>
  <c r="BP311" i="10"/>
  <c r="BI312" i="10"/>
  <c r="BJ312" i="10"/>
  <c r="BK312" i="10"/>
  <c r="BL312" i="10"/>
  <c r="BM312" i="10"/>
  <c r="BN312" i="10"/>
  <c r="BO312" i="10"/>
  <c r="BP312" i="10"/>
  <c r="BI313" i="10"/>
  <c r="BJ313" i="10"/>
  <c r="BK313" i="10"/>
  <c r="BL313" i="10"/>
  <c r="BM313" i="10"/>
  <c r="BN313" i="10"/>
  <c r="BO313" i="10"/>
  <c r="BP313" i="10"/>
  <c r="BI314" i="10"/>
  <c r="BJ314" i="10"/>
  <c r="BK314" i="10"/>
  <c r="BL314" i="10"/>
  <c r="BM314" i="10"/>
  <c r="BN314" i="10"/>
  <c r="BO314" i="10"/>
  <c r="BP314" i="10"/>
  <c r="BI315" i="10"/>
  <c r="BJ315" i="10"/>
  <c r="BK315" i="10"/>
  <c r="BL315" i="10"/>
  <c r="BM315" i="10"/>
  <c r="BN315" i="10"/>
  <c r="BO315" i="10"/>
  <c r="BP315" i="10"/>
  <c r="BI316" i="10"/>
  <c r="BJ316" i="10"/>
  <c r="BK316" i="10"/>
  <c r="BL316" i="10"/>
  <c r="BM316" i="10"/>
  <c r="BN316" i="10"/>
  <c r="BO316" i="10"/>
  <c r="BP316" i="10"/>
  <c r="BI317" i="10"/>
  <c r="BJ317" i="10"/>
  <c r="BK317" i="10"/>
  <c r="BL317" i="10"/>
  <c r="BM317" i="10"/>
  <c r="BN317" i="10"/>
  <c r="BO317" i="10"/>
  <c r="BP317" i="10"/>
  <c r="BI318" i="10"/>
  <c r="BJ318" i="10"/>
  <c r="BK318" i="10"/>
  <c r="BL318" i="10"/>
  <c r="BM318" i="10"/>
  <c r="BN318" i="10"/>
  <c r="BO318" i="10"/>
  <c r="BP318" i="10"/>
  <c r="BI319" i="10"/>
  <c r="BJ319" i="10"/>
  <c r="BK319" i="10"/>
  <c r="BL319" i="10"/>
  <c r="BM319" i="10"/>
  <c r="BN319" i="10"/>
  <c r="BO319" i="10"/>
  <c r="BP319" i="10"/>
  <c r="BI320" i="10"/>
  <c r="BJ320" i="10"/>
  <c r="BK320" i="10"/>
  <c r="BL320" i="10"/>
  <c r="BM320" i="10"/>
  <c r="BN320" i="10"/>
  <c r="BO320" i="10"/>
  <c r="BP320" i="10"/>
  <c r="BI321" i="10"/>
  <c r="BJ321" i="10"/>
  <c r="BK321" i="10"/>
  <c r="BL321" i="10"/>
  <c r="BM321" i="10"/>
  <c r="BN321" i="10"/>
  <c r="BO321" i="10"/>
  <c r="BP321" i="10"/>
  <c r="BI322" i="10"/>
  <c r="BJ322" i="10"/>
  <c r="BK322" i="10"/>
  <c r="BL322" i="10"/>
  <c r="BM322" i="10"/>
  <c r="BN322" i="10"/>
  <c r="BO322" i="10"/>
  <c r="BP322" i="10"/>
  <c r="BI323" i="10"/>
  <c r="BJ323" i="10"/>
  <c r="BK323" i="10"/>
  <c r="BL323" i="10"/>
  <c r="BM323" i="10"/>
  <c r="BN323" i="10"/>
  <c r="BO323" i="10"/>
  <c r="BP323" i="10"/>
  <c r="BI324" i="10"/>
  <c r="BJ324" i="10"/>
  <c r="BK324" i="10"/>
  <c r="BL324" i="10"/>
  <c r="BM324" i="10"/>
  <c r="BN324" i="10"/>
  <c r="BO324" i="10"/>
  <c r="BP324" i="10"/>
  <c r="BI325" i="10"/>
  <c r="BJ325" i="10"/>
  <c r="BK325" i="10"/>
  <c r="BL325" i="10"/>
  <c r="BM325" i="10"/>
  <c r="BN325" i="10"/>
  <c r="BO325" i="10"/>
  <c r="BP325" i="10"/>
  <c r="BI326" i="10"/>
  <c r="BJ326" i="10"/>
  <c r="BK326" i="10"/>
  <c r="BL326" i="10"/>
  <c r="BM326" i="10"/>
  <c r="BN326" i="10"/>
  <c r="BO326" i="10"/>
  <c r="BP326" i="10"/>
  <c r="BI327" i="10"/>
  <c r="BJ327" i="10"/>
  <c r="BK327" i="10"/>
  <c r="BL327" i="10"/>
  <c r="BM327" i="10"/>
  <c r="BN327" i="10"/>
  <c r="BO327" i="10"/>
  <c r="BP327" i="10"/>
  <c r="BI328" i="10"/>
  <c r="BJ328" i="10"/>
  <c r="BK328" i="10"/>
  <c r="BL328" i="10"/>
  <c r="BM328" i="10"/>
  <c r="BN328" i="10"/>
  <c r="BO328" i="10"/>
  <c r="BP328" i="10"/>
  <c r="BI329" i="10"/>
  <c r="BJ329" i="10"/>
  <c r="BK329" i="10"/>
  <c r="BL329" i="10"/>
  <c r="BM329" i="10"/>
  <c r="BN329" i="10"/>
  <c r="BO329" i="10"/>
  <c r="BP329" i="10"/>
  <c r="BI330" i="10"/>
  <c r="BJ330" i="10"/>
  <c r="BK330" i="10"/>
  <c r="BL330" i="10"/>
  <c r="BM330" i="10"/>
  <c r="BN330" i="10"/>
  <c r="BO330" i="10"/>
  <c r="BP330" i="10"/>
  <c r="BI331" i="10"/>
  <c r="BJ331" i="10"/>
  <c r="BK331" i="10"/>
  <c r="BL331" i="10"/>
  <c r="BM331" i="10"/>
  <c r="BN331" i="10"/>
  <c r="BO331" i="10"/>
  <c r="BP331" i="10"/>
  <c r="BI332" i="10"/>
  <c r="BJ332" i="10"/>
  <c r="BK332" i="10"/>
  <c r="BL332" i="10"/>
  <c r="BM332" i="10"/>
  <c r="BN332" i="10"/>
  <c r="BO332" i="10"/>
  <c r="BP332" i="10"/>
  <c r="BI333" i="10"/>
  <c r="BJ333" i="10"/>
  <c r="BK333" i="10"/>
  <c r="BL333" i="10"/>
  <c r="BM333" i="10"/>
  <c r="BN333" i="10"/>
  <c r="BO333" i="10"/>
  <c r="BP333" i="10"/>
  <c r="BI334" i="10"/>
  <c r="BJ334" i="10"/>
  <c r="BK334" i="10"/>
  <c r="BL334" i="10"/>
  <c r="BM334" i="10"/>
  <c r="BN334" i="10"/>
  <c r="BO334" i="10"/>
  <c r="BP334" i="10"/>
  <c r="BI335" i="10"/>
  <c r="BJ335" i="10"/>
  <c r="BK335" i="10"/>
  <c r="BL335" i="10"/>
  <c r="BM335" i="10"/>
  <c r="BN335" i="10"/>
  <c r="BO335" i="10"/>
  <c r="BP335" i="10"/>
  <c r="BI336" i="10"/>
  <c r="BJ336" i="10"/>
  <c r="BK336" i="10"/>
  <c r="BL336" i="10"/>
  <c r="BM336" i="10"/>
  <c r="BN336" i="10"/>
  <c r="BO336" i="10"/>
  <c r="BP336" i="10"/>
  <c r="BI337" i="10"/>
  <c r="BJ337" i="10"/>
  <c r="BK337" i="10"/>
  <c r="BL337" i="10"/>
  <c r="BM337" i="10"/>
  <c r="BN337" i="10"/>
  <c r="BO337" i="10"/>
  <c r="BP337" i="10"/>
  <c r="BI338" i="10"/>
  <c r="BJ338" i="10"/>
  <c r="BK338" i="10"/>
  <c r="BL338" i="10"/>
  <c r="BM338" i="10"/>
  <c r="BN338" i="10"/>
  <c r="BO338" i="10"/>
  <c r="BP338" i="10"/>
  <c r="BI339" i="10"/>
  <c r="BJ339" i="10"/>
  <c r="BK339" i="10"/>
  <c r="BL339" i="10"/>
  <c r="BM339" i="10"/>
  <c r="BN339" i="10"/>
  <c r="BO339" i="10"/>
  <c r="BP339" i="10"/>
  <c r="BI340" i="10"/>
  <c r="BJ340" i="10"/>
  <c r="BK340" i="10"/>
  <c r="BL340" i="10"/>
  <c r="BM340" i="10"/>
  <c r="BN340" i="10"/>
  <c r="BO340" i="10"/>
  <c r="BP340" i="10"/>
  <c r="BI341" i="10"/>
  <c r="BJ341" i="10"/>
  <c r="BK341" i="10"/>
  <c r="BL341" i="10"/>
  <c r="BM341" i="10"/>
  <c r="BN341" i="10"/>
  <c r="BO341" i="10"/>
  <c r="BP341" i="10"/>
  <c r="BI342" i="10"/>
  <c r="BJ342" i="10"/>
  <c r="BK342" i="10"/>
  <c r="BL342" i="10"/>
  <c r="BM342" i="10"/>
  <c r="BN342" i="10"/>
  <c r="BO342" i="10"/>
  <c r="BP342" i="10"/>
  <c r="BI343" i="10"/>
  <c r="BJ343" i="10"/>
  <c r="BK343" i="10"/>
  <c r="BL343" i="10"/>
  <c r="BM343" i="10"/>
  <c r="BN343" i="10"/>
  <c r="BO343" i="10"/>
  <c r="BP343" i="10"/>
  <c r="BI344" i="10"/>
  <c r="BJ344" i="10"/>
  <c r="BK344" i="10"/>
  <c r="BL344" i="10"/>
  <c r="BM344" i="10"/>
  <c r="BN344" i="10"/>
  <c r="BO344" i="10"/>
  <c r="BP344" i="10"/>
  <c r="BI345" i="10"/>
  <c r="BJ345" i="10"/>
  <c r="BK345" i="10"/>
  <c r="BL345" i="10"/>
  <c r="BM345" i="10"/>
  <c r="BN345" i="10"/>
  <c r="BO345" i="10"/>
  <c r="BP345" i="10"/>
  <c r="BI346" i="10"/>
  <c r="BJ346" i="10"/>
  <c r="BK346" i="10"/>
  <c r="BL346" i="10"/>
  <c r="BM346" i="10"/>
  <c r="BN346" i="10"/>
  <c r="BO346" i="10"/>
  <c r="BP346" i="10"/>
  <c r="BI347" i="10"/>
  <c r="BJ347" i="10"/>
  <c r="BK347" i="10"/>
  <c r="BL347" i="10"/>
  <c r="BM347" i="10"/>
  <c r="BN347" i="10"/>
  <c r="BO347" i="10"/>
  <c r="BP347" i="10"/>
  <c r="BI348" i="10"/>
  <c r="BJ348" i="10"/>
  <c r="BK348" i="10"/>
  <c r="BL348" i="10"/>
  <c r="BM348" i="10"/>
  <c r="BN348" i="10"/>
  <c r="BO348" i="10"/>
  <c r="BP348" i="10"/>
  <c r="BI349" i="10"/>
  <c r="BJ349" i="10"/>
  <c r="BK349" i="10"/>
  <c r="BL349" i="10"/>
  <c r="BM349" i="10"/>
  <c r="BN349" i="10"/>
  <c r="BO349" i="10"/>
  <c r="BP349" i="10"/>
  <c r="BI350" i="10"/>
  <c r="BJ350" i="10"/>
  <c r="BK350" i="10"/>
  <c r="BL350" i="10"/>
  <c r="BM350" i="10"/>
  <c r="BN350" i="10"/>
  <c r="BO350" i="10"/>
  <c r="BP350" i="10"/>
  <c r="BI351" i="10"/>
  <c r="BJ351" i="10"/>
  <c r="BK351" i="10"/>
  <c r="BL351" i="10"/>
  <c r="BM351" i="10"/>
  <c r="BN351" i="10"/>
  <c r="BO351" i="10"/>
  <c r="BP351" i="10"/>
  <c r="BI352" i="10"/>
  <c r="BJ352" i="10"/>
  <c r="BK352" i="10"/>
  <c r="BL352" i="10"/>
  <c r="BM352" i="10"/>
  <c r="BN352" i="10"/>
  <c r="BO352" i="10"/>
  <c r="BP352" i="10"/>
  <c r="BI353" i="10"/>
  <c r="BJ353" i="10"/>
  <c r="BK353" i="10"/>
  <c r="BL353" i="10"/>
  <c r="BM353" i="10"/>
  <c r="BN353" i="10"/>
  <c r="BO353" i="10"/>
  <c r="BP353" i="10"/>
  <c r="BI354" i="10"/>
  <c r="BJ354" i="10"/>
  <c r="BK354" i="10"/>
  <c r="BL354" i="10"/>
  <c r="BM354" i="10"/>
  <c r="BN354" i="10"/>
  <c r="BO354" i="10"/>
  <c r="BP354" i="10"/>
  <c r="BI355" i="10"/>
  <c r="BJ355" i="10"/>
  <c r="BK355" i="10"/>
  <c r="BL355" i="10"/>
  <c r="BM355" i="10"/>
  <c r="BN355" i="10"/>
  <c r="BO355" i="10"/>
  <c r="BP355" i="10"/>
  <c r="BI356" i="10"/>
  <c r="BJ356" i="10"/>
  <c r="BK356" i="10"/>
  <c r="BL356" i="10"/>
  <c r="BM356" i="10"/>
  <c r="BN356" i="10"/>
  <c r="BO356" i="10"/>
  <c r="BP356" i="10"/>
  <c r="BI357" i="10"/>
  <c r="BJ357" i="10"/>
  <c r="BK357" i="10"/>
  <c r="BL357" i="10"/>
  <c r="BM357" i="10"/>
  <c r="BN357" i="10"/>
  <c r="BO357" i="10"/>
  <c r="BP357" i="10"/>
  <c r="BI358" i="10"/>
  <c r="BJ358" i="10"/>
  <c r="BK358" i="10"/>
  <c r="BL358" i="10"/>
  <c r="BM358" i="10"/>
  <c r="BN358" i="10"/>
  <c r="BO358" i="10"/>
  <c r="BP358" i="10"/>
  <c r="BI359" i="10"/>
  <c r="BJ359" i="10"/>
  <c r="BK359" i="10"/>
  <c r="BL359" i="10"/>
  <c r="BM359" i="10"/>
  <c r="BN359" i="10"/>
  <c r="BO359" i="10"/>
  <c r="BP359" i="10"/>
  <c r="BI360" i="10"/>
  <c r="BJ360" i="10"/>
  <c r="BK360" i="10"/>
  <c r="BL360" i="10"/>
  <c r="BM360" i="10"/>
  <c r="BN360" i="10"/>
  <c r="BO360" i="10"/>
  <c r="BP360" i="10"/>
  <c r="BI361" i="10"/>
  <c r="BJ361" i="10"/>
  <c r="BK361" i="10"/>
  <c r="BL361" i="10"/>
  <c r="BM361" i="10"/>
  <c r="BN361" i="10"/>
  <c r="BO361" i="10"/>
  <c r="BP361" i="10"/>
  <c r="BI362" i="10"/>
  <c r="BJ362" i="10"/>
  <c r="BK362" i="10"/>
  <c r="BL362" i="10"/>
  <c r="BM362" i="10"/>
  <c r="BN362" i="10"/>
  <c r="BO362" i="10"/>
  <c r="BP362" i="10"/>
  <c r="BI363" i="10"/>
  <c r="BJ363" i="10"/>
  <c r="BK363" i="10"/>
  <c r="BL363" i="10"/>
  <c r="BM363" i="10"/>
  <c r="BN363" i="10"/>
  <c r="BO363" i="10"/>
  <c r="BP363" i="10"/>
  <c r="BI364" i="10"/>
  <c r="BJ364" i="10"/>
  <c r="BK364" i="10"/>
  <c r="BL364" i="10"/>
  <c r="BM364" i="10"/>
  <c r="BN364" i="10"/>
  <c r="BO364" i="10"/>
  <c r="BP364" i="10"/>
  <c r="BI365" i="10"/>
  <c r="BJ365" i="10"/>
  <c r="BK365" i="10"/>
  <c r="BL365" i="10"/>
  <c r="BM365" i="10"/>
  <c r="BN365" i="10"/>
  <c r="BO365" i="10"/>
  <c r="BP365" i="10"/>
  <c r="BI366" i="10"/>
  <c r="BJ366" i="10"/>
  <c r="BK366" i="10"/>
  <c r="BL366" i="10"/>
  <c r="BM366" i="10"/>
  <c r="BN366" i="10"/>
  <c r="BO366" i="10"/>
  <c r="BP366" i="10"/>
  <c r="BI367" i="10"/>
  <c r="BJ367" i="10"/>
  <c r="BK367" i="10"/>
  <c r="BL367" i="10"/>
  <c r="BM367" i="10"/>
  <c r="BN367" i="10"/>
  <c r="BO367" i="10"/>
  <c r="BP367" i="10"/>
  <c r="BI368" i="10"/>
  <c r="BJ368" i="10"/>
  <c r="BK368" i="10"/>
  <c r="BL368" i="10"/>
  <c r="BM368" i="10"/>
  <c r="BN368" i="10"/>
  <c r="BO368" i="10"/>
  <c r="BP368" i="10"/>
  <c r="BI369" i="10"/>
  <c r="BJ369" i="10"/>
  <c r="BK369" i="10"/>
  <c r="BL369" i="10"/>
  <c r="BM369" i="10"/>
  <c r="BN369" i="10"/>
  <c r="BO369" i="10"/>
  <c r="BP369" i="10"/>
  <c r="BI370" i="10"/>
  <c r="BJ370" i="10"/>
  <c r="BK370" i="10"/>
  <c r="BL370" i="10"/>
  <c r="BM370" i="10"/>
  <c r="BN370" i="10"/>
  <c r="BO370" i="10"/>
  <c r="BP370" i="10"/>
  <c r="BI371" i="10"/>
  <c r="BJ371" i="10"/>
  <c r="BK371" i="10"/>
  <c r="BL371" i="10"/>
  <c r="BM371" i="10"/>
  <c r="BN371" i="10"/>
  <c r="BO371" i="10"/>
  <c r="BP371" i="10"/>
  <c r="BI372" i="10"/>
  <c r="BJ372" i="10"/>
  <c r="BK372" i="10"/>
  <c r="BL372" i="10"/>
  <c r="BM372" i="10"/>
  <c r="BN372" i="10"/>
  <c r="BO372" i="10"/>
  <c r="BP372" i="10"/>
  <c r="BI373" i="10"/>
  <c r="BJ373" i="10"/>
  <c r="BK373" i="10"/>
  <c r="BL373" i="10"/>
  <c r="BM373" i="10"/>
  <c r="BN373" i="10"/>
  <c r="BO373" i="10"/>
  <c r="BP373" i="10"/>
  <c r="BI374" i="10"/>
  <c r="BJ374" i="10"/>
  <c r="BK374" i="10"/>
  <c r="BL374" i="10"/>
  <c r="BM374" i="10"/>
  <c r="BN374" i="10"/>
  <c r="BO374" i="10"/>
  <c r="BP374" i="10"/>
  <c r="BI375" i="10"/>
  <c r="BJ375" i="10"/>
  <c r="BK375" i="10"/>
  <c r="BL375" i="10"/>
  <c r="BM375" i="10"/>
  <c r="BN375" i="10"/>
  <c r="BO375" i="10"/>
  <c r="BP375" i="10"/>
  <c r="BI376" i="10"/>
  <c r="BJ376" i="10"/>
  <c r="BK376" i="10"/>
  <c r="BL376" i="10"/>
  <c r="BM376" i="10"/>
  <c r="BN376" i="10"/>
  <c r="BO376" i="10"/>
  <c r="BP376" i="10"/>
  <c r="BI377" i="10"/>
  <c r="BJ377" i="10"/>
  <c r="BK377" i="10"/>
  <c r="BL377" i="10"/>
  <c r="BM377" i="10"/>
  <c r="BN377" i="10"/>
  <c r="BO377" i="10"/>
  <c r="BP377" i="10"/>
  <c r="BI378" i="10"/>
  <c r="BJ378" i="10"/>
  <c r="BK378" i="10"/>
  <c r="BL378" i="10"/>
  <c r="BM378" i="10"/>
  <c r="BN378" i="10"/>
  <c r="BO378" i="10"/>
  <c r="BP378" i="10"/>
  <c r="BI379" i="10"/>
  <c r="BJ379" i="10"/>
  <c r="BK379" i="10"/>
  <c r="BL379" i="10"/>
  <c r="BM379" i="10"/>
  <c r="BN379" i="10"/>
  <c r="BO379" i="10"/>
  <c r="BP379" i="10"/>
  <c r="BI380" i="10"/>
  <c r="BJ380" i="10"/>
  <c r="BK380" i="10"/>
  <c r="BL380" i="10"/>
  <c r="BM380" i="10"/>
  <c r="BN380" i="10"/>
  <c r="BO380" i="10"/>
  <c r="BP380" i="10"/>
  <c r="BI381" i="10"/>
  <c r="BJ381" i="10"/>
  <c r="BK381" i="10"/>
  <c r="BL381" i="10"/>
  <c r="BM381" i="10"/>
  <c r="BN381" i="10"/>
  <c r="BO381" i="10"/>
  <c r="BP381" i="10"/>
  <c r="BI382" i="10"/>
  <c r="BJ382" i="10"/>
  <c r="BK382" i="10"/>
  <c r="BL382" i="10"/>
  <c r="BM382" i="10"/>
  <c r="BN382" i="10"/>
  <c r="BO382" i="10"/>
  <c r="BP382" i="10"/>
  <c r="BI383" i="10"/>
  <c r="BJ383" i="10"/>
  <c r="BK383" i="10"/>
  <c r="BL383" i="10"/>
  <c r="BM383" i="10"/>
  <c r="BN383" i="10"/>
  <c r="BO383" i="10"/>
  <c r="BP383" i="10"/>
  <c r="BI384" i="10"/>
  <c r="BJ384" i="10"/>
  <c r="BK384" i="10"/>
  <c r="BL384" i="10"/>
  <c r="BM384" i="10"/>
  <c r="BN384" i="10"/>
  <c r="BO384" i="10"/>
  <c r="BP384" i="10"/>
  <c r="BI385" i="10"/>
  <c r="BJ385" i="10"/>
  <c r="BK385" i="10"/>
  <c r="BL385" i="10"/>
  <c r="BM385" i="10"/>
  <c r="BN385" i="10"/>
  <c r="BO385" i="10"/>
  <c r="BP385" i="10"/>
  <c r="BI386" i="10"/>
  <c r="BJ386" i="10"/>
  <c r="BK386" i="10"/>
  <c r="BL386" i="10"/>
  <c r="BM386" i="10"/>
  <c r="BN386" i="10"/>
  <c r="BO386" i="10"/>
  <c r="BP386" i="10"/>
  <c r="BI387" i="10"/>
  <c r="BJ387" i="10"/>
  <c r="BK387" i="10"/>
  <c r="BL387" i="10"/>
  <c r="BM387" i="10"/>
  <c r="BN387" i="10"/>
  <c r="BO387" i="10"/>
  <c r="BP387" i="10"/>
  <c r="BI388" i="10"/>
  <c r="BJ388" i="10"/>
  <c r="BK388" i="10"/>
  <c r="BL388" i="10"/>
  <c r="BM388" i="10"/>
  <c r="BN388" i="10"/>
  <c r="BO388" i="10"/>
  <c r="BP388" i="10"/>
  <c r="BI389" i="10"/>
  <c r="BJ389" i="10"/>
  <c r="BK389" i="10"/>
  <c r="BL389" i="10"/>
  <c r="BM389" i="10"/>
  <c r="BN389" i="10"/>
  <c r="BO389" i="10"/>
  <c r="BP389" i="10"/>
  <c r="BI390" i="10"/>
  <c r="BJ390" i="10"/>
  <c r="BK390" i="10"/>
  <c r="BL390" i="10"/>
  <c r="BM390" i="10"/>
  <c r="BN390" i="10"/>
  <c r="BO390" i="10"/>
  <c r="BP390" i="10"/>
  <c r="BI391" i="10"/>
  <c r="BJ391" i="10"/>
  <c r="BK391" i="10"/>
  <c r="BL391" i="10"/>
  <c r="BM391" i="10"/>
  <c r="BN391" i="10"/>
  <c r="BO391" i="10"/>
  <c r="BP391" i="10"/>
  <c r="BI392" i="10"/>
  <c r="BJ392" i="10"/>
  <c r="BK392" i="10"/>
  <c r="BL392" i="10"/>
  <c r="BM392" i="10"/>
  <c r="BN392" i="10"/>
  <c r="BO392" i="10"/>
  <c r="BP392" i="10"/>
  <c r="BI393" i="10"/>
  <c r="BJ393" i="10"/>
  <c r="BK393" i="10"/>
  <c r="BL393" i="10"/>
  <c r="BM393" i="10"/>
  <c r="BN393" i="10"/>
  <c r="BO393" i="10"/>
  <c r="BP393" i="10"/>
  <c r="BI394" i="10"/>
  <c r="BJ394" i="10"/>
  <c r="BK394" i="10"/>
  <c r="BL394" i="10"/>
  <c r="BM394" i="10"/>
  <c r="BN394" i="10"/>
  <c r="BO394" i="10"/>
  <c r="BP394" i="10"/>
  <c r="BI395" i="10"/>
  <c r="BJ395" i="10"/>
  <c r="BK395" i="10"/>
  <c r="BL395" i="10"/>
  <c r="BM395" i="10"/>
  <c r="BN395" i="10"/>
  <c r="BO395" i="10"/>
  <c r="BP395" i="10"/>
  <c r="BI396" i="10"/>
  <c r="BJ396" i="10"/>
  <c r="BK396" i="10"/>
  <c r="BL396" i="10"/>
  <c r="BM396" i="10"/>
  <c r="BN396" i="10"/>
  <c r="BO396" i="10"/>
  <c r="BP396" i="10"/>
  <c r="BI397" i="10"/>
  <c r="BJ397" i="10"/>
  <c r="BK397" i="10"/>
  <c r="BL397" i="10"/>
  <c r="BM397" i="10"/>
  <c r="BN397" i="10"/>
  <c r="BO397" i="10"/>
  <c r="BP397" i="10"/>
  <c r="BI398" i="10"/>
  <c r="BJ398" i="10"/>
  <c r="BK398" i="10"/>
  <c r="BL398" i="10"/>
  <c r="BM398" i="10"/>
  <c r="BN398" i="10"/>
  <c r="BO398" i="10"/>
  <c r="BP398" i="10"/>
  <c r="BI399" i="10"/>
  <c r="BJ399" i="10"/>
  <c r="BK399" i="10"/>
  <c r="BL399" i="10"/>
  <c r="BM399" i="10"/>
  <c r="BN399" i="10"/>
  <c r="BO399" i="10"/>
  <c r="BP399" i="10"/>
  <c r="BI400" i="10"/>
  <c r="BJ400" i="10"/>
  <c r="BK400" i="10"/>
  <c r="BL400" i="10"/>
  <c r="BM400" i="10"/>
  <c r="BN400" i="10"/>
  <c r="BO400" i="10"/>
  <c r="BP400" i="10"/>
  <c r="BI401" i="10"/>
  <c r="BJ401" i="10"/>
  <c r="BK401" i="10"/>
  <c r="BL401" i="10"/>
  <c r="BM401" i="10"/>
  <c r="BN401" i="10"/>
  <c r="BO401" i="10"/>
  <c r="BP401" i="10"/>
  <c r="BI402" i="10"/>
  <c r="BJ402" i="10"/>
  <c r="BK402" i="10"/>
  <c r="BL402" i="10"/>
  <c r="BM402" i="10"/>
  <c r="BN402" i="10"/>
  <c r="BO402" i="10"/>
  <c r="BP402" i="10"/>
  <c r="BI403" i="10"/>
  <c r="BJ403" i="10"/>
  <c r="BK403" i="10"/>
  <c r="BL403" i="10"/>
  <c r="BM403" i="10"/>
  <c r="BN403" i="10"/>
  <c r="BO403" i="10"/>
  <c r="BP403" i="10"/>
  <c r="BI404" i="10"/>
  <c r="BJ404" i="10"/>
  <c r="BK404" i="10"/>
  <c r="BL404" i="10"/>
  <c r="BM404" i="10"/>
  <c r="BN404" i="10"/>
  <c r="BO404" i="10"/>
  <c r="BP404" i="10"/>
  <c r="BI405" i="10"/>
  <c r="BJ405" i="10"/>
  <c r="BK405" i="10"/>
  <c r="BL405" i="10"/>
  <c r="BM405" i="10"/>
  <c r="BN405" i="10"/>
  <c r="BO405" i="10"/>
  <c r="BP405" i="10"/>
  <c r="BI406" i="10"/>
  <c r="BJ406" i="10"/>
  <c r="BK406" i="10"/>
  <c r="BL406" i="10"/>
  <c r="BM406" i="10"/>
  <c r="BN406" i="10"/>
  <c r="BO406" i="10"/>
  <c r="BP406" i="10"/>
  <c r="BI407" i="10"/>
  <c r="BJ407" i="10"/>
  <c r="BK407" i="10"/>
  <c r="BL407" i="10"/>
  <c r="BM407" i="10"/>
  <c r="BN407" i="10"/>
  <c r="BO407" i="10"/>
  <c r="BP407" i="10"/>
  <c r="BI408" i="10"/>
  <c r="BJ408" i="10"/>
  <c r="BK408" i="10"/>
  <c r="BL408" i="10"/>
  <c r="BM408" i="10"/>
  <c r="BN408" i="10"/>
  <c r="BO408" i="10"/>
  <c r="BP408" i="10"/>
  <c r="BI409" i="10"/>
  <c r="BJ409" i="10"/>
  <c r="BK409" i="10"/>
  <c r="BL409" i="10"/>
  <c r="BM409" i="10"/>
  <c r="BN409" i="10"/>
  <c r="BO409" i="10"/>
  <c r="BP409" i="10"/>
  <c r="BI410" i="10"/>
  <c r="BJ410" i="10"/>
  <c r="BK410" i="10"/>
  <c r="BL410" i="10"/>
  <c r="BM410" i="10"/>
  <c r="BN410" i="10"/>
  <c r="BO410" i="10"/>
  <c r="BP410" i="10"/>
  <c r="BI411" i="10"/>
  <c r="BJ411" i="10"/>
  <c r="BK411" i="10"/>
  <c r="BL411" i="10"/>
  <c r="BM411" i="10"/>
  <c r="BN411" i="10"/>
  <c r="BO411" i="10"/>
  <c r="BP411" i="10"/>
  <c r="BI412" i="10"/>
  <c r="BJ412" i="10"/>
  <c r="BK412" i="10"/>
  <c r="BL412" i="10"/>
  <c r="BM412" i="10"/>
  <c r="BN412" i="10"/>
  <c r="BO412" i="10"/>
  <c r="BP412" i="10"/>
  <c r="BI413" i="10"/>
  <c r="BJ413" i="10"/>
  <c r="BK413" i="10"/>
  <c r="BL413" i="10"/>
  <c r="BM413" i="10"/>
  <c r="BN413" i="10"/>
  <c r="BO413" i="10"/>
  <c r="BP413" i="10"/>
  <c r="BI414" i="10"/>
  <c r="BJ414" i="10"/>
  <c r="BK414" i="10"/>
  <c r="BL414" i="10"/>
  <c r="BM414" i="10"/>
  <c r="BN414" i="10"/>
  <c r="BO414" i="10"/>
  <c r="BP414" i="10"/>
  <c r="BI415" i="10"/>
  <c r="BJ415" i="10"/>
  <c r="BK415" i="10"/>
  <c r="BL415" i="10"/>
  <c r="BM415" i="10"/>
  <c r="BN415" i="10"/>
  <c r="BO415" i="10"/>
  <c r="BP415" i="10"/>
  <c r="BI416" i="10"/>
  <c r="BJ416" i="10"/>
  <c r="BK416" i="10"/>
  <c r="BL416" i="10"/>
  <c r="BM416" i="10"/>
  <c r="BN416" i="10"/>
  <c r="BO416" i="10"/>
  <c r="BP416" i="10"/>
  <c r="BI417" i="10"/>
  <c r="BJ417" i="10"/>
  <c r="BK417" i="10"/>
  <c r="BL417" i="10"/>
  <c r="BM417" i="10"/>
  <c r="BN417" i="10"/>
  <c r="BO417" i="10"/>
  <c r="BP417" i="10"/>
  <c r="BI418" i="10"/>
  <c r="BJ418" i="10"/>
  <c r="BK418" i="10"/>
  <c r="BL418" i="10"/>
  <c r="BM418" i="10"/>
  <c r="BN418" i="10"/>
  <c r="BO418" i="10"/>
  <c r="BP418" i="10"/>
  <c r="BI419" i="10"/>
  <c r="BJ419" i="10"/>
  <c r="BK419" i="10"/>
  <c r="BL419" i="10"/>
  <c r="BM419" i="10"/>
  <c r="BN419" i="10"/>
  <c r="BO419" i="10"/>
  <c r="BP419" i="10"/>
  <c r="BI420" i="10"/>
  <c r="BJ420" i="10"/>
  <c r="BK420" i="10"/>
  <c r="BL420" i="10"/>
  <c r="BM420" i="10"/>
  <c r="BN420" i="10"/>
  <c r="BO420" i="10"/>
  <c r="BP420" i="10"/>
  <c r="BI421" i="10"/>
  <c r="BJ421" i="10"/>
  <c r="BK421" i="10"/>
  <c r="BL421" i="10"/>
  <c r="BM421" i="10"/>
  <c r="BN421" i="10"/>
  <c r="BO421" i="10"/>
  <c r="BP421" i="10"/>
  <c r="BI422" i="10"/>
  <c r="BJ422" i="10"/>
  <c r="BK422" i="10"/>
  <c r="BL422" i="10"/>
  <c r="BM422" i="10"/>
  <c r="BN422" i="10"/>
  <c r="BO422" i="10"/>
  <c r="BP422" i="10"/>
  <c r="BI423" i="10"/>
  <c r="BJ423" i="10"/>
  <c r="BK423" i="10"/>
  <c r="BL423" i="10"/>
  <c r="BM423" i="10"/>
  <c r="BN423" i="10"/>
  <c r="BO423" i="10"/>
  <c r="BP423" i="10"/>
  <c r="BI424" i="10"/>
  <c r="BJ424" i="10"/>
  <c r="BK424" i="10"/>
  <c r="BL424" i="10"/>
  <c r="BM424" i="10"/>
  <c r="BN424" i="10"/>
  <c r="BO424" i="10"/>
  <c r="BP424" i="10"/>
  <c r="BI425" i="10"/>
  <c r="BJ425" i="10"/>
  <c r="BK425" i="10"/>
  <c r="BL425" i="10"/>
  <c r="BM425" i="10"/>
  <c r="BN425" i="10"/>
  <c r="BO425" i="10"/>
  <c r="BP425" i="10"/>
  <c r="BI426" i="10"/>
  <c r="BJ426" i="10"/>
  <c r="BK426" i="10"/>
  <c r="BL426" i="10"/>
  <c r="BM426" i="10"/>
  <c r="BN426" i="10"/>
  <c r="BO426" i="10"/>
  <c r="BP426" i="10"/>
  <c r="BI427" i="10"/>
  <c r="BJ427" i="10"/>
  <c r="BK427" i="10"/>
  <c r="BL427" i="10"/>
  <c r="BM427" i="10"/>
  <c r="BN427" i="10"/>
  <c r="BO427" i="10"/>
  <c r="BP427" i="10"/>
  <c r="BI428" i="10"/>
  <c r="BJ428" i="10"/>
  <c r="BK428" i="10"/>
  <c r="BL428" i="10"/>
  <c r="BM428" i="10"/>
  <c r="BN428" i="10"/>
  <c r="BO428" i="10"/>
  <c r="BP428" i="10"/>
  <c r="BI429" i="10"/>
  <c r="BJ429" i="10"/>
  <c r="BK429" i="10"/>
  <c r="BL429" i="10"/>
  <c r="BM429" i="10"/>
  <c r="BN429" i="10"/>
  <c r="BO429" i="10"/>
  <c r="BP429" i="10"/>
  <c r="BI430" i="10"/>
  <c r="BJ430" i="10"/>
  <c r="BK430" i="10"/>
  <c r="BL430" i="10"/>
  <c r="BM430" i="10"/>
  <c r="BN430" i="10"/>
  <c r="BO430" i="10"/>
  <c r="BP430" i="10"/>
  <c r="BI431" i="10"/>
  <c r="BJ431" i="10"/>
  <c r="BK431" i="10"/>
  <c r="BL431" i="10"/>
  <c r="BM431" i="10"/>
  <c r="BN431" i="10"/>
  <c r="BO431" i="10"/>
  <c r="BP431" i="10"/>
  <c r="BI432" i="10"/>
  <c r="BJ432" i="10"/>
  <c r="BK432" i="10"/>
  <c r="BL432" i="10"/>
  <c r="BM432" i="10"/>
  <c r="BN432" i="10"/>
  <c r="BO432" i="10"/>
  <c r="BP432" i="10"/>
  <c r="BI433" i="10"/>
  <c r="BJ433" i="10"/>
  <c r="BK433" i="10"/>
  <c r="BL433" i="10"/>
  <c r="BM433" i="10"/>
  <c r="BN433" i="10"/>
  <c r="BO433" i="10"/>
  <c r="BP433" i="10"/>
  <c r="BI434" i="10"/>
  <c r="BJ434" i="10"/>
  <c r="BK434" i="10"/>
  <c r="BL434" i="10"/>
  <c r="BM434" i="10"/>
  <c r="BN434" i="10"/>
  <c r="BO434" i="10"/>
  <c r="BP434" i="10"/>
  <c r="BI435" i="10"/>
  <c r="BJ435" i="10"/>
  <c r="BK435" i="10"/>
  <c r="BL435" i="10"/>
  <c r="BM435" i="10"/>
  <c r="BN435" i="10"/>
  <c r="BO435" i="10"/>
  <c r="BP435" i="10"/>
  <c r="BI436" i="10"/>
  <c r="BJ436" i="10"/>
  <c r="BK436" i="10"/>
  <c r="BL436" i="10"/>
  <c r="BM436" i="10"/>
  <c r="BN436" i="10"/>
  <c r="BO436" i="10"/>
  <c r="BP436" i="10"/>
  <c r="BI437" i="10"/>
  <c r="BJ437" i="10"/>
  <c r="BK437" i="10"/>
  <c r="BL437" i="10"/>
  <c r="BM437" i="10"/>
  <c r="BN437" i="10"/>
  <c r="BO437" i="10"/>
  <c r="BP437" i="10"/>
  <c r="BI438" i="10"/>
  <c r="BJ438" i="10"/>
  <c r="BK438" i="10"/>
  <c r="BL438" i="10"/>
  <c r="BM438" i="10"/>
  <c r="BN438" i="10"/>
  <c r="BO438" i="10"/>
  <c r="BP438" i="10"/>
  <c r="BI439" i="10"/>
  <c r="BJ439" i="10"/>
  <c r="BK439" i="10"/>
  <c r="BL439" i="10"/>
  <c r="BM439" i="10"/>
  <c r="BN439" i="10"/>
  <c r="BO439" i="10"/>
  <c r="BP439" i="10"/>
  <c r="BI440" i="10"/>
  <c r="BJ440" i="10"/>
  <c r="BK440" i="10"/>
  <c r="BL440" i="10"/>
  <c r="BM440" i="10"/>
  <c r="BN440" i="10"/>
  <c r="BO440" i="10"/>
  <c r="BP440" i="10"/>
  <c r="BI441" i="10"/>
  <c r="BJ441" i="10"/>
  <c r="BK441" i="10"/>
  <c r="BL441" i="10"/>
  <c r="BM441" i="10"/>
  <c r="BN441" i="10"/>
  <c r="BO441" i="10"/>
  <c r="BP441" i="10"/>
  <c r="BI442" i="10"/>
  <c r="BJ442" i="10"/>
  <c r="BK442" i="10"/>
  <c r="BL442" i="10"/>
  <c r="BM442" i="10"/>
  <c r="BN442" i="10"/>
  <c r="BO442" i="10"/>
  <c r="BP442" i="10"/>
  <c r="BI443" i="10"/>
  <c r="BJ443" i="10"/>
  <c r="BK443" i="10"/>
  <c r="BL443" i="10"/>
  <c r="BM443" i="10"/>
  <c r="BN443" i="10"/>
  <c r="BO443" i="10"/>
  <c r="BP443" i="10"/>
  <c r="BI444" i="10"/>
  <c r="BJ444" i="10"/>
  <c r="BK444" i="10"/>
  <c r="BL444" i="10"/>
  <c r="BM444" i="10"/>
  <c r="BN444" i="10"/>
  <c r="BO444" i="10"/>
  <c r="BP444" i="10"/>
  <c r="BI445" i="10"/>
  <c r="BJ445" i="10"/>
  <c r="BK445" i="10"/>
  <c r="BL445" i="10"/>
  <c r="BM445" i="10"/>
  <c r="BN445" i="10"/>
  <c r="BO445" i="10"/>
  <c r="BP445" i="10"/>
  <c r="BI446" i="10"/>
  <c r="BJ446" i="10"/>
  <c r="BK446" i="10"/>
  <c r="BL446" i="10"/>
  <c r="BM446" i="10"/>
  <c r="BN446" i="10"/>
  <c r="BO446" i="10"/>
  <c r="BP446" i="10"/>
  <c r="BI447" i="10"/>
  <c r="BJ447" i="10"/>
  <c r="BK447" i="10"/>
  <c r="BL447" i="10"/>
  <c r="BM447" i="10"/>
  <c r="BN447" i="10"/>
  <c r="BO447" i="10"/>
  <c r="BP447" i="10"/>
  <c r="BI448" i="10"/>
  <c r="BJ448" i="10"/>
  <c r="BK448" i="10"/>
  <c r="BL448" i="10"/>
  <c r="BM448" i="10"/>
  <c r="BN448" i="10"/>
  <c r="BO448" i="10"/>
  <c r="BP448" i="10"/>
  <c r="BI449" i="10"/>
  <c r="BJ449" i="10"/>
  <c r="BK449" i="10"/>
  <c r="BL449" i="10"/>
  <c r="BM449" i="10"/>
  <c r="BN449" i="10"/>
  <c r="BO449" i="10"/>
  <c r="BP449" i="10"/>
  <c r="BI450" i="10"/>
  <c r="BJ450" i="10"/>
  <c r="BK450" i="10"/>
  <c r="BL450" i="10"/>
  <c r="BM450" i="10"/>
  <c r="BN450" i="10"/>
  <c r="BO450" i="10"/>
  <c r="BP450" i="10"/>
  <c r="BI451" i="10"/>
  <c r="BJ451" i="10"/>
  <c r="BK451" i="10"/>
  <c r="BL451" i="10"/>
  <c r="BM451" i="10"/>
  <c r="BN451" i="10"/>
  <c r="BO451" i="10"/>
  <c r="BP451" i="10"/>
  <c r="BI452" i="10"/>
  <c r="BJ452" i="10"/>
  <c r="BK452" i="10"/>
  <c r="BL452" i="10"/>
  <c r="BM452" i="10"/>
  <c r="BN452" i="10"/>
  <c r="BO452" i="10"/>
  <c r="BP452" i="10"/>
  <c r="BI453" i="10"/>
  <c r="BJ453" i="10"/>
  <c r="BK453" i="10"/>
  <c r="BL453" i="10"/>
  <c r="BM453" i="10"/>
  <c r="BN453" i="10"/>
  <c r="BO453" i="10"/>
  <c r="BP453" i="10"/>
  <c r="BI454" i="10"/>
  <c r="BJ454" i="10"/>
  <c r="BK454" i="10"/>
  <c r="BL454" i="10"/>
  <c r="BM454" i="10"/>
  <c r="BN454" i="10"/>
  <c r="BO454" i="10"/>
  <c r="BP454" i="10"/>
  <c r="BI455" i="10"/>
  <c r="BJ455" i="10"/>
  <c r="BK455" i="10"/>
  <c r="BL455" i="10"/>
  <c r="BM455" i="10"/>
  <c r="BN455" i="10"/>
  <c r="BO455" i="10"/>
  <c r="BP455" i="10"/>
  <c r="BI456" i="10"/>
  <c r="BJ456" i="10"/>
  <c r="BK456" i="10"/>
  <c r="BL456" i="10"/>
  <c r="BM456" i="10"/>
  <c r="BN456" i="10"/>
  <c r="BO456" i="10"/>
  <c r="BP456" i="10"/>
  <c r="BI457" i="10"/>
  <c r="BJ457" i="10"/>
  <c r="BK457" i="10"/>
  <c r="BL457" i="10"/>
  <c r="BM457" i="10"/>
  <c r="BN457" i="10"/>
  <c r="BO457" i="10"/>
  <c r="BP457" i="10"/>
  <c r="BI458" i="10"/>
  <c r="BJ458" i="10"/>
  <c r="BK458" i="10"/>
  <c r="BL458" i="10"/>
  <c r="BM458" i="10"/>
  <c r="BN458" i="10"/>
  <c r="BO458" i="10"/>
  <c r="BP458" i="10"/>
  <c r="BI459" i="10"/>
  <c r="BJ459" i="10"/>
  <c r="BK459" i="10"/>
  <c r="BL459" i="10"/>
  <c r="BM459" i="10"/>
  <c r="BN459" i="10"/>
  <c r="BO459" i="10"/>
  <c r="BP459" i="10"/>
  <c r="BI460" i="10"/>
  <c r="BJ460" i="10"/>
  <c r="BK460" i="10"/>
  <c r="BL460" i="10"/>
  <c r="BM460" i="10"/>
  <c r="BN460" i="10"/>
  <c r="BO460" i="10"/>
  <c r="BP460" i="10"/>
  <c r="BI461" i="10"/>
  <c r="BJ461" i="10"/>
  <c r="BK461" i="10"/>
  <c r="BL461" i="10"/>
  <c r="BM461" i="10"/>
  <c r="BN461" i="10"/>
  <c r="BO461" i="10"/>
  <c r="BP461" i="10"/>
  <c r="BI462" i="10"/>
  <c r="BJ462" i="10"/>
  <c r="BK462" i="10"/>
  <c r="BL462" i="10"/>
  <c r="BM462" i="10"/>
  <c r="BN462" i="10"/>
  <c r="BO462" i="10"/>
  <c r="BP462" i="10"/>
  <c r="BI463" i="10"/>
  <c r="BJ463" i="10"/>
  <c r="BK463" i="10"/>
  <c r="BL463" i="10"/>
  <c r="BM463" i="10"/>
  <c r="BN463" i="10"/>
  <c r="BO463" i="10"/>
  <c r="BP463" i="10"/>
  <c r="BI464" i="10"/>
  <c r="BJ464" i="10"/>
  <c r="BK464" i="10"/>
  <c r="BL464" i="10"/>
  <c r="BM464" i="10"/>
  <c r="BN464" i="10"/>
  <c r="BO464" i="10"/>
  <c r="BP464" i="10"/>
  <c r="BI465" i="10"/>
  <c r="BJ465" i="10"/>
  <c r="BK465" i="10"/>
  <c r="BL465" i="10"/>
  <c r="BM465" i="10"/>
  <c r="BN465" i="10"/>
  <c r="BO465" i="10"/>
  <c r="BP465" i="10"/>
  <c r="BI466" i="10"/>
  <c r="BJ466" i="10"/>
  <c r="BK466" i="10"/>
  <c r="BL466" i="10"/>
  <c r="BM466" i="10"/>
  <c r="BN466" i="10"/>
  <c r="BO466" i="10"/>
  <c r="BP466" i="10"/>
  <c r="BI467" i="10"/>
  <c r="BJ467" i="10"/>
  <c r="BK467" i="10"/>
  <c r="BL467" i="10"/>
  <c r="BM467" i="10"/>
  <c r="BN467" i="10"/>
  <c r="BO467" i="10"/>
  <c r="BP467" i="10"/>
  <c r="BI468" i="10"/>
  <c r="BJ468" i="10"/>
  <c r="BK468" i="10"/>
  <c r="BL468" i="10"/>
  <c r="BM468" i="10"/>
  <c r="BN468" i="10"/>
  <c r="BO468" i="10"/>
  <c r="BP468" i="10"/>
  <c r="BI469" i="10"/>
  <c r="BJ469" i="10"/>
  <c r="BK469" i="10"/>
  <c r="BL469" i="10"/>
  <c r="BM469" i="10"/>
  <c r="BN469" i="10"/>
  <c r="BO469" i="10"/>
  <c r="BP469" i="10"/>
  <c r="BI470" i="10"/>
  <c r="BJ470" i="10"/>
  <c r="BK470" i="10"/>
  <c r="BL470" i="10"/>
  <c r="BM470" i="10"/>
  <c r="BN470" i="10"/>
  <c r="BO470" i="10"/>
  <c r="BP470" i="10"/>
  <c r="BI471" i="10"/>
  <c r="BJ471" i="10"/>
  <c r="BK471" i="10"/>
  <c r="BL471" i="10"/>
  <c r="BM471" i="10"/>
  <c r="BN471" i="10"/>
  <c r="BO471" i="10"/>
  <c r="BP471" i="10"/>
  <c r="BI472" i="10"/>
  <c r="BJ472" i="10"/>
  <c r="BK472" i="10"/>
  <c r="BL472" i="10"/>
  <c r="BM472" i="10"/>
  <c r="BN472" i="10"/>
  <c r="BO472" i="10"/>
  <c r="BP472" i="10"/>
  <c r="BI473" i="10"/>
  <c r="BJ473" i="10"/>
  <c r="BK473" i="10"/>
  <c r="BL473" i="10"/>
  <c r="BM473" i="10"/>
  <c r="BN473" i="10"/>
  <c r="BO473" i="10"/>
  <c r="BP473" i="10"/>
  <c r="BI474" i="10"/>
  <c r="BJ474" i="10"/>
  <c r="BK474" i="10"/>
  <c r="BL474" i="10"/>
  <c r="BM474" i="10"/>
  <c r="BN474" i="10"/>
  <c r="BO474" i="10"/>
  <c r="BP474" i="10"/>
  <c r="BI475" i="10"/>
  <c r="BJ475" i="10"/>
  <c r="BK475" i="10"/>
  <c r="BL475" i="10"/>
  <c r="BM475" i="10"/>
  <c r="BN475" i="10"/>
  <c r="BO475" i="10"/>
  <c r="BP475" i="10"/>
  <c r="BI476" i="10"/>
  <c r="BJ476" i="10"/>
  <c r="BK476" i="10"/>
  <c r="BL476" i="10"/>
  <c r="BM476" i="10"/>
  <c r="BN476" i="10"/>
  <c r="BO476" i="10"/>
  <c r="BP476" i="10"/>
  <c r="BI477" i="10"/>
  <c r="BJ477" i="10"/>
  <c r="BK477" i="10"/>
  <c r="BL477" i="10"/>
  <c r="BM477" i="10"/>
  <c r="BN477" i="10"/>
  <c r="BO477" i="10"/>
  <c r="BP477" i="10"/>
  <c r="BI478" i="10"/>
  <c r="BJ478" i="10"/>
  <c r="BK478" i="10"/>
  <c r="BL478" i="10"/>
  <c r="BM478" i="10"/>
  <c r="BN478" i="10"/>
  <c r="BO478" i="10"/>
  <c r="BP478" i="10"/>
  <c r="BI479" i="10"/>
  <c r="BJ479" i="10"/>
  <c r="BK479" i="10"/>
  <c r="BL479" i="10"/>
  <c r="BM479" i="10"/>
  <c r="BN479" i="10"/>
  <c r="BO479" i="10"/>
  <c r="BP479" i="10"/>
  <c r="BI480" i="10"/>
  <c r="BJ480" i="10"/>
  <c r="BK480" i="10"/>
  <c r="BL480" i="10"/>
  <c r="BM480" i="10"/>
  <c r="BN480" i="10"/>
  <c r="BO480" i="10"/>
  <c r="BP480" i="10"/>
  <c r="BI481" i="10"/>
  <c r="BJ481" i="10"/>
  <c r="BK481" i="10"/>
  <c r="BL481" i="10"/>
  <c r="BM481" i="10"/>
  <c r="BN481" i="10"/>
  <c r="BO481" i="10"/>
  <c r="BP481" i="10"/>
  <c r="BI482" i="10"/>
  <c r="BJ482" i="10"/>
  <c r="BK482" i="10"/>
  <c r="BL482" i="10"/>
  <c r="BM482" i="10"/>
  <c r="BN482" i="10"/>
  <c r="BO482" i="10"/>
  <c r="BP482" i="10"/>
  <c r="BI483" i="10"/>
  <c r="BJ483" i="10"/>
  <c r="BK483" i="10"/>
  <c r="BL483" i="10"/>
  <c r="BM483" i="10"/>
  <c r="BN483" i="10"/>
  <c r="BO483" i="10"/>
  <c r="BP483" i="10"/>
  <c r="BI484" i="10"/>
  <c r="BJ484" i="10"/>
  <c r="BK484" i="10"/>
  <c r="BL484" i="10"/>
  <c r="BM484" i="10"/>
  <c r="BN484" i="10"/>
  <c r="BO484" i="10"/>
  <c r="BP484" i="10"/>
  <c r="BI485" i="10"/>
  <c r="BJ485" i="10"/>
  <c r="BK485" i="10"/>
  <c r="BL485" i="10"/>
  <c r="BM485" i="10"/>
  <c r="BN485" i="10"/>
  <c r="BO485" i="10"/>
  <c r="BP485" i="10"/>
  <c r="BI486" i="10"/>
  <c r="BJ486" i="10"/>
  <c r="BK486" i="10"/>
  <c r="BL486" i="10"/>
  <c r="BM486" i="10"/>
  <c r="BN486" i="10"/>
  <c r="BO486" i="10"/>
  <c r="BP486" i="10"/>
  <c r="BI487" i="10"/>
  <c r="BJ487" i="10"/>
  <c r="BK487" i="10"/>
  <c r="BL487" i="10"/>
  <c r="BM487" i="10"/>
  <c r="BN487" i="10"/>
  <c r="BO487" i="10"/>
  <c r="BP487" i="10"/>
  <c r="BI488" i="10"/>
  <c r="BJ488" i="10"/>
  <c r="BK488" i="10"/>
  <c r="BL488" i="10"/>
  <c r="BM488" i="10"/>
  <c r="BN488" i="10"/>
  <c r="BO488" i="10"/>
  <c r="BP488" i="10"/>
  <c r="BI489" i="10"/>
  <c r="BJ489" i="10"/>
  <c r="BK489" i="10"/>
  <c r="BL489" i="10"/>
  <c r="BM489" i="10"/>
  <c r="BN489" i="10"/>
  <c r="BO489" i="10"/>
  <c r="BP489" i="10"/>
  <c r="BI490" i="10"/>
  <c r="BJ490" i="10"/>
  <c r="BK490" i="10"/>
  <c r="BL490" i="10"/>
  <c r="BM490" i="10"/>
  <c r="BN490" i="10"/>
  <c r="BO490" i="10"/>
  <c r="BP490" i="10"/>
  <c r="BI491" i="10"/>
  <c r="BJ491" i="10"/>
  <c r="BK491" i="10"/>
  <c r="BL491" i="10"/>
  <c r="BM491" i="10"/>
  <c r="BN491" i="10"/>
  <c r="BO491" i="10"/>
  <c r="BP491" i="10"/>
  <c r="BI492" i="10"/>
  <c r="BJ492" i="10"/>
  <c r="BK492" i="10"/>
  <c r="BL492" i="10"/>
  <c r="BM492" i="10"/>
  <c r="BN492" i="10"/>
  <c r="BO492" i="10"/>
  <c r="BP492" i="10"/>
  <c r="BI493" i="10"/>
  <c r="BJ493" i="10"/>
  <c r="BK493" i="10"/>
  <c r="BL493" i="10"/>
  <c r="BM493" i="10"/>
  <c r="BN493" i="10"/>
  <c r="BO493" i="10"/>
  <c r="BP493" i="10"/>
  <c r="BI494" i="10"/>
  <c r="BJ494" i="10"/>
  <c r="BK494" i="10"/>
  <c r="BL494" i="10"/>
  <c r="BM494" i="10"/>
  <c r="BN494" i="10"/>
  <c r="BO494" i="10"/>
  <c r="BP494" i="10"/>
  <c r="BI495" i="10"/>
  <c r="BJ495" i="10"/>
  <c r="BK495" i="10"/>
  <c r="BL495" i="10"/>
  <c r="BM495" i="10"/>
  <c r="BN495" i="10"/>
  <c r="BO495" i="10"/>
  <c r="BP495" i="10"/>
  <c r="BI496" i="10"/>
  <c r="BJ496" i="10"/>
  <c r="BK496" i="10"/>
  <c r="BL496" i="10"/>
  <c r="BM496" i="10"/>
  <c r="BN496" i="10"/>
  <c r="BO496" i="10"/>
  <c r="BP496" i="10"/>
  <c r="BI497" i="10"/>
  <c r="BJ497" i="10"/>
  <c r="BK497" i="10"/>
  <c r="BL497" i="10"/>
  <c r="BM497" i="10"/>
  <c r="BN497" i="10"/>
  <c r="BO497" i="10"/>
  <c r="BP497" i="10"/>
  <c r="BI498" i="10"/>
  <c r="BJ498" i="10"/>
  <c r="BK498" i="10"/>
  <c r="BL498" i="10"/>
  <c r="BM498" i="10"/>
  <c r="BN498" i="10"/>
  <c r="BO498" i="10"/>
  <c r="BP498" i="10"/>
  <c r="BI499" i="10"/>
  <c r="BJ499" i="10"/>
  <c r="BK499" i="10"/>
  <c r="BL499" i="10"/>
  <c r="BM499" i="10"/>
  <c r="BN499" i="10"/>
  <c r="BO499" i="10"/>
  <c r="BP499" i="10"/>
  <c r="BI500" i="10"/>
  <c r="BJ500" i="10"/>
  <c r="BK500" i="10"/>
  <c r="BL500" i="10"/>
  <c r="BM500" i="10"/>
  <c r="BN500" i="10"/>
  <c r="BO500" i="10"/>
  <c r="BP500" i="10"/>
  <c r="BI501" i="10"/>
  <c r="BJ501" i="10"/>
  <c r="BK501" i="10"/>
  <c r="BL501" i="10"/>
  <c r="BM501" i="10"/>
  <c r="BN501" i="10"/>
  <c r="BO501" i="10"/>
  <c r="BP501" i="10"/>
  <c r="BI502" i="10"/>
  <c r="BJ502" i="10"/>
  <c r="BK502" i="10"/>
  <c r="BL502" i="10"/>
  <c r="BM502" i="10"/>
  <c r="BN502" i="10"/>
  <c r="BO502" i="10"/>
  <c r="BP502" i="10"/>
  <c r="BI503" i="10"/>
  <c r="BJ503" i="10"/>
  <c r="BK503" i="10"/>
  <c r="BL503" i="10"/>
  <c r="BM503" i="10"/>
  <c r="BN503" i="10"/>
  <c r="BO503" i="10"/>
  <c r="BP503" i="10"/>
  <c r="BI504" i="10"/>
  <c r="BJ504" i="10"/>
  <c r="BK504" i="10"/>
  <c r="BL504" i="10"/>
  <c r="BM504" i="10"/>
  <c r="BN504" i="10"/>
  <c r="BO504" i="10"/>
  <c r="BP504" i="10"/>
  <c r="BI505" i="10"/>
  <c r="BJ505" i="10"/>
  <c r="BK505" i="10"/>
  <c r="BL505" i="10"/>
  <c r="BM505" i="10"/>
  <c r="BN505" i="10"/>
  <c r="BO505" i="10"/>
  <c r="BP505" i="10"/>
  <c r="BI506" i="10"/>
  <c r="BJ506" i="10"/>
  <c r="BK506" i="10"/>
  <c r="BL506" i="10"/>
  <c r="BM506" i="10"/>
  <c r="BN506" i="10"/>
  <c r="BO506" i="10"/>
  <c r="BP506" i="10"/>
  <c r="BI507" i="10"/>
  <c r="BJ507" i="10"/>
  <c r="BK507" i="10"/>
  <c r="BL507" i="10"/>
  <c r="BM507" i="10"/>
  <c r="BN507" i="10"/>
  <c r="BO507" i="10"/>
  <c r="BP507" i="10"/>
  <c r="BI508" i="10"/>
  <c r="BJ508" i="10"/>
  <c r="BK508" i="10"/>
  <c r="BL508" i="10"/>
  <c r="BM508" i="10"/>
  <c r="BN508" i="10"/>
  <c r="BO508" i="10"/>
  <c r="BP508" i="10"/>
  <c r="BI509" i="10"/>
  <c r="BJ509" i="10"/>
  <c r="BK509" i="10"/>
  <c r="BL509" i="10"/>
  <c r="BM509" i="10"/>
  <c r="BN509" i="10"/>
  <c r="BO509" i="10"/>
  <c r="BP509" i="10"/>
  <c r="BI510" i="10"/>
  <c r="BJ510" i="10"/>
  <c r="BK510" i="10"/>
  <c r="BL510" i="10"/>
  <c r="BM510" i="10"/>
  <c r="BN510" i="10"/>
  <c r="BO510" i="10"/>
  <c r="BP510" i="10"/>
  <c r="BI511" i="10"/>
  <c r="BJ511" i="10"/>
  <c r="BK511" i="10"/>
  <c r="BL511" i="10"/>
  <c r="BM511" i="10"/>
  <c r="BN511" i="10"/>
  <c r="BO511" i="10"/>
  <c r="BP511" i="10"/>
  <c r="BI512" i="10"/>
  <c r="BJ512" i="10"/>
  <c r="BK512" i="10"/>
  <c r="BL512" i="10"/>
  <c r="BM512" i="10"/>
  <c r="BN512" i="10"/>
  <c r="BO512" i="10"/>
  <c r="BP512" i="10"/>
  <c r="BI513" i="10"/>
  <c r="BJ513" i="10"/>
  <c r="BK513" i="10"/>
  <c r="BL513" i="10"/>
  <c r="BM513" i="10"/>
  <c r="BN513" i="10"/>
  <c r="BO513" i="10"/>
  <c r="BP513" i="10"/>
  <c r="BI514" i="10"/>
  <c r="BJ514" i="10"/>
  <c r="BK514" i="10"/>
  <c r="BL514" i="10"/>
  <c r="BM514" i="10"/>
  <c r="BN514" i="10"/>
  <c r="BO514" i="10"/>
  <c r="BP514" i="10"/>
  <c r="BI515" i="10"/>
  <c r="BJ515" i="10"/>
  <c r="BK515" i="10"/>
  <c r="BL515" i="10"/>
  <c r="BM515" i="10"/>
  <c r="BN515" i="10"/>
  <c r="BO515" i="10"/>
  <c r="BP515" i="10"/>
  <c r="BI516" i="10"/>
  <c r="BJ516" i="10"/>
  <c r="BK516" i="10"/>
  <c r="BL516" i="10"/>
  <c r="BM516" i="10"/>
  <c r="BN516" i="10"/>
  <c r="BO516" i="10"/>
  <c r="BP516" i="10"/>
  <c r="BI517" i="10"/>
  <c r="BJ517" i="10"/>
  <c r="BK517" i="10"/>
  <c r="BL517" i="10"/>
  <c r="BM517" i="10"/>
  <c r="BN517" i="10"/>
  <c r="BO517" i="10"/>
  <c r="BP517" i="10"/>
  <c r="BI518" i="10"/>
  <c r="BJ518" i="10"/>
  <c r="BK518" i="10"/>
  <c r="BL518" i="10"/>
  <c r="BM518" i="10"/>
  <c r="BN518" i="10"/>
  <c r="BO518" i="10"/>
  <c r="BP518" i="10"/>
  <c r="BI519" i="10"/>
  <c r="BJ519" i="10"/>
  <c r="BK519" i="10"/>
  <c r="BL519" i="10"/>
  <c r="BM519" i="10"/>
  <c r="BN519" i="10"/>
  <c r="BO519" i="10"/>
  <c r="BP519" i="10"/>
  <c r="BI520" i="10"/>
  <c r="BJ520" i="10"/>
  <c r="BK520" i="10"/>
  <c r="BL520" i="10"/>
  <c r="BM520" i="10"/>
  <c r="BN520" i="10"/>
  <c r="BO520" i="10"/>
  <c r="BP520" i="10"/>
  <c r="BI521" i="10"/>
  <c r="BJ521" i="10"/>
  <c r="BK521" i="10"/>
  <c r="BL521" i="10"/>
  <c r="BM521" i="10"/>
  <c r="BN521" i="10"/>
  <c r="BO521" i="10"/>
  <c r="BP521" i="10"/>
  <c r="BI522" i="10"/>
  <c r="BJ522" i="10"/>
  <c r="BK522" i="10"/>
  <c r="BL522" i="10"/>
  <c r="BM522" i="10"/>
  <c r="BN522" i="10"/>
  <c r="BO522" i="10"/>
  <c r="BP522" i="10"/>
  <c r="BI523" i="10"/>
  <c r="BJ523" i="10"/>
  <c r="BK523" i="10"/>
  <c r="BL523" i="10"/>
  <c r="BM523" i="10"/>
  <c r="BN523" i="10"/>
  <c r="BO523" i="10"/>
  <c r="BP523" i="10"/>
  <c r="BI524" i="10"/>
  <c r="BJ524" i="10"/>
  <c r="BK524" i="10"/>
  <c r="BL524" i="10"/>
  <c r="BM524" i="10"/>
  <c r="BN524" i="10"/>
  <c r="BO524" i="10"/>
  <c r="BP524" i="10"/>
  <c r="BI525" i="10"/>
  <c r="BJ525" i="10"/>
  <c r="BK525" i="10"/>
  <c r="BL525" i="10"/>
  <c r="BM525" i="10"/>
  <c r="BN525" i="10"/>
  <c r="BO525" i="10"/>
  <c r="BP525" i="10"/>
  <c r="BI526" i="10"/>
  <c r="BJ526" i="10"/>
  <c r="BK526" i="10"/>
  <c r="BL526" i="10"/>
  <c r="BM526" i="10"/>
  <c r="BN526" i="10"/>
  <c r="BO526" i="10"/>
  <c r="BP526" i="10"/>
  <c r="BI527" i="10"/>
  <c r="BJ527" i="10"/>
  <c r="BK527" i="10"/>
  <c r="BL527" i="10"/>
  <c r="BM527" i="10"/>
  <c r="BN527" i="10"/>
  <c r="BO527" i="10"/>
  <c r="BP527" i="10"/>
  <c r="BI528" i="10"/>
  <c r="BJ528" i="10"/>
  <c r="BK528" i="10"/>
  <c r="BL528" i="10"/>
  <c r="BM528" i="10"/>
  <c r="BN528" i="10"/>
  <c r="BO528" i="10"/>
  <c r="BP528" i="10"/>
  <c r="BI529" i="10"/>
  <c r="BJ529" i="10"/>
  <c r="BK529" i="10"/>
  <c r="BL529" i="10"/>
  <c r="BM529" i="10"/>
  <c r="BN529" i="10"/>
  <c r="BO529" i="10"/>
  <c r="BP529" i="10"/>
  <c r="BI530" i="10"/>
  <c r="BJ530" i="10"/>
  <c r="BK530" i="10"/>
  <c r="BL530" i="10"/>
  <c r="BM530" i="10"/>
  <c r="BN530" i="10"/>
  <c r="BO530" i="10"/>
  <c r="BP530" i="10"/>
  <c r="BI531" i="10"/>
  <c r="BJ531" i="10"/>
  <c r="BK531" i="10"/>
  <c r="BL531" i="10"/>
  <c r="BM531" i="10"/>
  <c r="BN531" i="10"/>
  <c r="BO531" i="10"/>
  <c r="BP531" i="10"/>
  <c r="BI532" i="10"/>
  <c r="BJ532" i="10"/>
  <c r="BK532" i="10"/>
  <c r="BL532" i="10"/>
  <c r="BM532" i="10"/>
  <c r="BN532" i="10"/>
  <c r="BO532" i="10"/>
  <c r="BP532" i="10"/>
  <c r="BI533" i="10"/>
  <c r="BJ533" i="10"/>
  <c r="BK533" i="10"/>
  <c r="BL533" i="10"/>
  <c r="BM533" i="10"/>
  <c r="BN533" i="10"/>
  <c r="BO533" i="10"/>
  <c r="BP533" i="10"/>
  <c r="BI534" i="10"/>
  <c r="BJ534" i="10"/>
  <c r="BK534" i="10"/>
  <c r="BL534" i="10"/>
  <c r="BM534" i="10"/>
  <c r="BN534" i="10"/>
  <c r="BO534" i="10"/>
  <c r="BP534" i="10"/>
  <c r="BI535" i="10"/>
  <c r="BJ535" i="10"/>
  <c r="BK535" i="10"/>
  <c r="BL535" i="10"/>
  <c r="BM535" i="10"/>
  <c r="BN535" i="10"/>
  <c r="BO535" i="10"/>
  <c r="BP535" i="10"/>
  <c r="BI536" i="10"/>
  <c r="BJ536" i="10"/>
  <c r="BK536" i="10"/>
  <c r="BL536" i="10"/>
  <c r="BM536" i="10"/>
  <c r="BN536" i="10"/>
  <c r="BO536" i="10"/>
  <c r="BP536" i="10"/>
  <c r="BI537" i="10"/>
  <c r="BJ537" i="10"/>
  <c r="BK537" i="10"/>
  <c r="BL537" i="10"/>
  <c r="BM537" i="10"/>
  <c r="BN537" i="10"/>
  <c r="BO537" i="10"/>
  <c r="BP537" i="10"/>
  <c r="BI538" i="10"/>
  <c r="BJ538" i="10"/>
  <c r="BK538" i="10"/>
  <c r="BL538" i="10"/>
  <c r="BM538" i="10"/>
  <c r="BN538" i="10"/>
  <c r="BO538" i="10"/>
  <c r="BP538" i="10"/>
  <c r="BI539" i="10"/>
  <c r="BJ539" i="10"/>
  <c r="BK539" i="10"/>
  <c r="BL539" i="10"/>
  <c r="BM539" i="10"/>
  <c r="BN539" i="10"/>
  <c r="BO539" i="10"/>
  <c r="BP539" i="10"/>
  <c r="BI540" i="10"/>
  <c r="BJ540" i="10"/>
  <c r="BK540" i="10"/>
  <c r="BL540" i="10"/>
  <c r="BM540" i="10"/>
  <c r="BN540" i="10"/>
  <c r="BO540" i="10"/>
  <c r="BP540" i="10"/>
  <c r="BI541" i="10"/>
  <c r="BJ541" i="10"/>
  <c r="BK541" i="10"/>
  <c r="BL541" i="10"/>
  <c r="BM541" i="10"/>
  <c r="BN541" i="10"/>
  <c r="BO541" i="10"/>
  <c r="BP541" i="10"/>
  <c r="BI542" i="10"/>
  <c r="BJ542" i="10"/>
  <c r="BK542" i="10"/>
  <c r="BL542" i="10"/>
  <c r="BM542" i="10"/>
  <c r="BN542" i="10"/>
  <c r="BO542" i="10"/>
  <c r="BP542" i="10"/>
  <c r="BI543" i="10"/>
  <c r="BJ543" i="10"/>
  <c r="BK543" i="10"/>
  <c r="BL543" i="10"/>
  <c r="BM543" i="10"/>
  <c r="BN543" i="10"/>
  <c r="BO543" i="10"/>
  <c r="BP543" i="10"/>
  <c r="BI544" i="10"/>
  <c r="BJ544" i="10"/>
  <c r="BK544" i="10"/>
  <c r="BL544" i="10"/>
  <c r="BM544" i="10"/>
  <c r="BN544" i="10"/>
  <c r="BO544" i="10"/>
  <c r="BP544" i="10"/>
  <c r="BI545" i="10"/>
  <c r="BJ545" i="10"/>
  <c r="BK545" i="10"/>
  <c r="BL545" i="10"/>
  <c r="BM545" i="10"/>
  <c r="BN545" i="10"/>
  <c r="BO545" i="10"/>
  <c r="BP545" i="10"/>
  <c r="BI546" i="10"/>
  <c r="BJ546" i="10"/>
  <c r="BK546" i="10"/>
  <c r="BL546" i="10"/>
  <c r="BM546" i="10"/>
  <c r="BN546" i="10"/>
  <c r="BO546" i="10"/>
  <c r="BP546" i="10"/>
  <c r="BI547" i="10"/>
  <c r="BJ547" i="10"/>
  <c r="BK547" i="10"/>
  <c r="BL547" i="10"/>
  <c r="BM547" i="10"/>
  <c r="BN547" i="10"/>
  <c r="BO547" i="10"/>
  <c r="BP547" i="10"/>
  <c r="BI548" i="10"/>
  <c r="BJ548" i="10"/>
  <c r="BK548" i="10"/>
  <c r="BL548" i="10"/>
  <c r="BM548" i="10"/>
  <c r="BN548" i="10"/>
  <c r="BO548" i="10"/>
  <c r="BP548" i="10"/>
  <c r="BI549" i="10"/>
  <c r="BJ549" i="10"/>
  <c r="BK549" i="10"/>
  <c r="BL549" i="10"/>
  <c r="BM549" i="10"/>
  <c r="BN549" i="10"/>
  <c r="BO549" i="10"/>
  <c r="BP549" i="10"/>
  <c r="BI550" i="10"/>
  <c r="BJ550" i="10"/>
  <c r="BK550" i="10"/>
  <c r="BL550" i="10"/>
  <c r="BM550" i="10"/>
  <c r="BN550" i="10"/>
  <c r="BO550" i="10"/>
  <c r="BP550" i="10"/>
  <c r="BI551" i="10"/>
  <c r="BJ551" i="10"/>
  <c r="BK551" i="10"/>
  <c r="BL551" i="10"/>
  <c r="BM551" i="10"/>
  <c r="BN551" i="10"/>
  <c r="BO551" i="10"/>
  <c r="BP551" i="10"/>
  <c r="BI552" i="10"/>
  <c r="BJ552" i="10"/>
  <c r="BK552" i="10"/>
  <c r="BL552" i="10"/>
  <c r="BM552" i="10"/>
  <c r="BN552" i="10"/>
  <c r="BO552" i="10"/>
  <c r="BP552" i="10"/>
  <c r="BI553" i="10"/>
  <c r="BJ553" i="10"/>
  <c r="BK553" i="10"/>
  <c r="BL553" i="10"/>
  <c r="BM553" i="10"/>
  <c r="BN553" i="10"/>
  <c r="BO553" i="10"/>
  <c r="BP553" i="10"/>
  <c r="BI554" i="10"/>
  <c r="BJ554" i="10"/>
  <c r="BK554" i="10"/>
  <c r="BL554" i="10"/>
  <c r="BM554" i="10"/>
  <c r="BN554" i="10"/>
  <c r="BO554" i="10"/>
  <c r="BP554" i="10"/>
  <c r="BI555" i="10"/>
  <c r="BJ555" i="10"/>
  <c r="BK555" i="10"/>
  <c r="BL555" i="10"/>
  <c r="BM555" i="10"/>
  <c r="BN555" i="10"/>
  <c r="BO555" i="10"/>
  <c r="BP555" i="10"/>
  <c r="BI556" i="10"/>
  <c r="BJ556" i="10"/>
  <c r="BK556" i="10"/>
  <c r="BL556" i="10"/>
  <c r="BM556" i="10"/>
  <c r="BN556" i="10"/>
  <c r="BO556" i="10"/>
  <c r="BP556" i="10"/>
  <c r="BI557" i="10"/>
  <c r="BJ557" i="10"/>
  <c r="BK557" i="10"/>
  <c r="BL557" i="10"/>
  <c r="BM557" i="10"/>
  <c r="BN557" i="10"/>
  <c r="BO557" i="10"/>
  <c r="BP557" i="10"/>
  <c r="BI558" i="10"/>
  <c r="BJ558" i="10"/>
  <c r="BK558" i="10"/>
  <c r="BL558" i="10"/>
  <c r="BM558" i="10"/>
  <c r="BN558" i="10"/>
  <c r="BO558" i="10"/>
  <c r="BP558" i="10"/>
  <c r="BI559" i="10"/>
  <c r="BJ559" i="10"/>
  <c r="BK559" i="10"/>
  <c r="BL559" i="10"/>
  <c r="BM559" i="10"/>
  <c r="BN559" i="10"/>
  <c r="BO559" i="10"/>
  <c r="BP559" i="10"/>
  <c r="BI560" i="10"/>
  <c r="BJ560" i="10"/>
  <c r="BK560" i="10"/>
  <c r="BL560" i="10"/>
  <c r="BM560" i="10"/>
  <c r="BN560" i="10"/>
  <c r="BO560" i="10"/>
  <c r="BP560" i="10"/>
  <c r="BI561" i="10"/>
  <c r="BJ561" i="10"/>
  <c r="BK561" i="10"/>
  <c r="BL561" i="10"/>
  <c r="BM561" i="10"/>
  <c r="BN561" i="10"/>
  <c r="BO561" i="10"/>
  <c r="BP561" i="10"/>
  <c r="BI562" i="10"/>
  <c r="BJ562" i="10"/>
  <c r="BK562" i="10"/>
  <c r="BL562" i="10"/>
  <c r="BM562" i="10"/>
  <c r="BN562" i="10"/>
  <c r="BO562" i="10"/>
  <c r="BP562" i="10"/>
  <c r="BI563" i="10"/>
  <c r="BJ563" i="10"/>
  <c r="BK563" i="10"/>
  <c r="BL563" i="10"/>
  <c r="BM563" i="10"/>
  <c r="BN563" i="10"/>
  <c r="BO563" i="10"/>
  <c r="BP563" i="10"/>
  <c r="BI564" i="10"/>
  <c r="BJ564" i="10"/>
  <c r="BK564" i="10"/>
  <c r="BL564" i="10"/>
  <c r="BM564" i="10"/>
  <c r="BN564" i="10"/>
  <c r="BO564" i="10"/>
  <c r="BP564" i="10"/>
  <c r="BI565" i="10"/>
  <c r="BJ565" i="10"/>
  <c r="BK565" i="10"/>
  <c r="BL565" i="10"/>
  <c r="BM565" i="10"/>
  <c r="BN565" i="10"/>
  <c r="BO565" i="10"/>
  <c r="BP565" i="10"/>
  <c r="BI566" i="10"/>
  <c r="BJ566" i="10"/>
  <c r="BK566" i="10"/>
  <c r="BL566" i="10"/>
  <c r="BM566" i="10"/>
  <c r="BN566" i="10"/>
  <c r="BO566" i="10"/>
  <c r="BP566" i="10"/>
  <c r="BI567" i="10"/>
  <c r="BJ567" i="10"/>
  <c r="BK567" i="10"/>
  <c r="BL567" i="10"/>
  <c r="BM567" i="10"/>
  <c r="BN567" i="10"/>
  <c r="BO567" i="10"/>
  <c r="BP567" i="10"/>
  <c r="BI568" i="10"/>
  <c r="BJ568" i="10"/>
  <c r="BK568" i="10"/>
  <c r="BL568" i="10"/>
  <c r="BM568" i="10"/>
  <c r="BN568" i="10"/>
  <c r="BO568" i="10"/>
  <c r="BP568" i="10"/>
  <c r="BI569" i="10"/>
  <c r="BJ569" i="10"/>
  <c r="BK569" i="10"/>
  <c r="BL569" i="10"/>
  <c r="BM569" i="10"/>
  <c r="BN569" i="10"/>
  <c r="BO569" i="10"/>
  <c r="BP569" i="10"/>
  <c r="BI570" i="10"/>
  <c r="BJ570" i="10"/>
  <c r="BK570" i="10"/>
  <c r="BL570" i="10"/>
  <c r="BM570" i="10"/>
  <c r="BN570" i="10"/>
  <c r="BO570" i="10"/>
  <c r="BP570" i="10"/>
  <c r="BI571" i="10"/>
  <c r="BJ571" i="10"/>
  <c r="BK571" i="10"/>
  <c r="BL571" i="10"/>
  <c r="BM571" i="10"/>
  <c r="BN571" i="10"/>
  <c r="BO571" i="10"/>
  <c r="BP571" i="10"/>
  <c r="BI572" i="10"/>
  <c r="BJ572" i="10"/>
  <c r="BK572" i="10"/>
  <c r="BL572" i="10"/>
  <c r="BM572" i="10"/>
  <c r="BN572" i="10"/>
  <c r="BO572" i="10"/>
  <c r="BP572" i="10"/>
  <c r="BI573" i="10"/>
  <c r="BJ573" i="10"/>
  <c r="BK573" i="10"/>
  <c r="BL573" i="10"/>
  <c r="BM573" i="10"/>
  <c r="BN573" i="10"/>
  <c r="BO573" i="10"/>
  <c r="BP573" i="10"/>
  <c r="BI574" i="10"/>
  <c r="BJ574" i="10"/>
  <c r="BK574" i="10"/>
  <c r="BL574" i="10"/>
  <c r="BM574" i="10"/>
  <c r="BN574" i="10"/>
  <c r="BO574" i="10"/>
  <c r="BP574" i="10"/>
  <c r="BI575" i="10"/>
  <c r="BJ575" i="10"/>
  <c r="BK575" i="10"/>
  <c r="BL575" i="10"/>
  <c r="BM575" i="10"/>
  <c r="BN575" i="10"/>
  <c r="BO575" i="10"/>
  <c r="BP575" i="10"/>
  <c r="BI576" i="10"/>
  <c r="BJ576" i="10"/>
  <c r="BK576" i="10"/>
  <c r="BL576" i="10"/>
  <c r="BM576" i="10"/>
  <c r="BN576" i="10"/>
  <c r="BO576" i="10"/>
  <c r="BP576" i="10"/>
  <c r="BI577" i="10"/>
  <c r="BJ577" i="10"/>
  <c r="BK577" i="10"/>
  <c r="BL577" i="10"/>
  <c r="BM577" i="10"/>
  <c r="BN577" i="10"/>
  <c r="BO577" i="10"/>
  <c r="BP577" i="10"/>
  <c r="BI578" i="10"/>
  <c r="BJ578" i="10"/>
  <c r="BK578" i="10"/>
  <c r="BL578" i="10"/>
  <c r="BM578" i="10"/>
  <c r="BN578" i="10"/>
  <c r="BO578" i="10"/>
  <c r="BP578" i="10"/>
  <c r="BI579" i="10"/>
  <c r="BJ579" i="10"/>
  <c r="BK579" i="10"/>
  <c r="BL579" i="10"/>
  <c r="BM579" i="10"/>
  <c r="BN579" i="10"/>
  <c r="BO579" i="10"/>
  <c r="BP579" i="10"/>
  <c r="BI580" i="10"/>
  <c r="BJ580" i="10"/>
  <c r="BK580" i="10"/>
  <c r="BL580" i="10"/>
  <c r="BM580" i="10"/>
  <c r="BN580" i="10"/>
  <c r="BO580" i="10"/>
  <c r="BP580" i="10"/>
  <c r="BI581" i="10"/>
  <c r="BJ581" i="10"/>
  <c r="BK581" i="10"/>
  <c r="BL581" i="10"/>
  <c r="BM581" i="10"/>
  <c r="BN581" i="10"/>
  <c r="BO581" i="10"/>
  <c r="BP581" i="10"/>
  <c r="BI582" i="10"/>
  <c r="BJ582" i="10"/>
  <c r="BK582" i="10"/>
  <c r="BL582" i="10"/>
  <c r="BM582" i="10"/>
  <c r="BN582" i="10"/>
  <c r="BO582" i="10"/>
  <c r="BP582" i="10"/>
  <c r="BI583" i="10"/>
  <c r="BJ583" i="10"/>
  <c r="BK583" i="10"/>
  <c r="BL583" i="10"/>
  <c r="BM583" i="10"/>
  <c r="BN583" i="10"/>
  <c r="BO583" i="10"/>
  <c r="BP583" i="10"/>
  <c r="BI584" i="10"/>
  <c r="BJ584" i="10"/>
  <c r="BK584" i="10"/>
  <c r="BL584" i="10"/>
  <c r="BM584" i="10"/>
  <c r="BN584" i="10"/>
  <c r="BO584" i="10"/>
  <c r="BP584" i="10"/>
  <c r="BI585" i="10"/>
  <c r="BJ585" i="10"/>
  <c r="BK585" i="10"/>
  <c r="BL585" i="10"/>
  <c r="BM585" i="10"/>
  <c r="BN585" i="10"/>
  <c r="BO585" i="10"/>
  <c r="BP585" i="10"/>
  <c r="BI586" i="10"/>
  <c r="BJ586" i="10"/>
  <c r="BK586" i="10"/>
  <c r="BL586" i="10"/>
  <c r="BM586" i="10"/>
  <c r="BN586" i="10"/>
  <c r="BO586" i="10"/>
  <c r="BP586" i="10"/>
  <c r="BI587" i="10"/>
  <c r="BJ587" i="10"/>
  <c r="BK587" i="10"/>
  <c r="BL587" i="10"/>
  <c r="BM587" i="10"/>
  <c r="BN587" i="10"/>
  <c r="BO587" i="10"/>
  <c r="BP587" i="10"/>
  <c r="BI588" i="10"/>
  <c r="BJ588" i="10"/>
  <c r="BK588" i="10"/>
  <c r="BL588" i="10"/>
  <c r="BM588" i="10"/>
  <c r="BN588" i="10"/>
  <c r="BO588" i="10"/>
  <c r="BP588" i="10"/>
  <c r="BI589" i="10"/>
  <c r="BJ589" i="10"/>
  <c r="BK589" i="10"/>
  <c r="BL589" i="10"/>
  <c r="BM589" i="10"/>
  <c r="BN589" i="10"/>
  <c r="BO589" i="10"/>
  <c r="BP589" i="10"/>
  <c r="BI590" i="10"/>
  <c r="BJ590" i="10"/>
  <c r="BK590" i="10"/>
  <c r="BL590" i="10"/>
  <c r="BM590" i="10"/>
  <c r="BN590" i="10"/>
  <c r="BO590" i="10"/>
  <c r="BP590" i="10"/>
  <c r="BI591" i="10"/>
  <c r="BJ591" i="10"/>
  <c r="BK591" i="10"/>
  <c r="BL591" i="10"/>
  <c r="BM591" i="10"/>
  <c r="BN591" i="10"/>
  <c r="BO591" i="10"/>
  <c r="BP591" i="10"/>
  <c r="BI592" i="10"/>
  <c r="BJ592" i="10"/>
  <c r="BK592" i="10"/>
  <c r="BL592" i="10"/>
  <c r="BM592" i="10"/>
  <c r="BN592" i="10"/>
  <c r="BO592" i="10"/>
  <c r="BP592" i="10"/>
  <c r="BI593" i="10"/>
  <c r="BJ593" i="10"/>
  <c r="BK593" i="10"/>
  <c r="BL593" i="10"/>
  <c r="BM593" i="10"/>
  <c r="BN593" i="10"/>
  <c r="BO593" i="10"/>
  <c r="BP593" i="10"/>
  <c r="BI594" i="10"/>
  <c r="BJ594" i="10"/>
  <c r="BK594" i="10"/>
  <c r="BL594" i="10"/>
  <c r="BM594" i="10"/>
  <c r="BN594" i="10"/>
  <c r="BO594" i="10"/>
  <c r="BP594" i="10"/>
  <c r="BI595" i="10"/>
  <c r="BJ595" i="10"/>
  <c r="BK595" i="10"/>
  <c r="BL595" i="10"/>
  <c r="BM595" i="10"/>
  <c r="BN595" i="10"/>
  <c r="BO595" i="10"/>
  <c r="BP595" i="10"/>
  <c r="BI596" i="10"/>
  <c r="BJ596" i="10"/>
  <c r="BK596" i="10"/>
  <c r="BL596" i="10"/>
  <c r="BM596" i="10"/>
  <c r="BN596" i="10"/>
  <c r="BO596" i="10"/>
  <c r="BP596" i="10"/>
  <c r="BI597" i="10"/>
  <c r="BJ597" i="10"/>
  <c r="BK597" i="10"/>
  <c r="BL597" i="10"/>
  <c r="BM597" i="10"/>
  <c r="BN597" i="10"/>
  <c r="BO597" i="10"/>
  <c r="BP597" i="10"/>
  <c r="BI598" i="10"/>
  <c r="BJ598" i="10"/>
  <c r="BK598" i="10"/>
  <c r="BL598" i="10"/>
  <c r="BM598" i="10"/>
  <c r="BN598" i="10"/>
  <c r="BO598" i="10"/>
  <c r="BP598" i="10"/>
  <c r="BI599" i="10"/>
  <c r="BJ599" i="10"/>
  <c r="BK599" i="10"/>
  <c r="BL599" i="10"/>
  <c r="BM599" i="10"/>
  <c r="BN599" i="10"/>
  <c r="BO599" i="10"/>
  <c r="BP599" i="10"/>
  <c r="BI600" i="10"/>
  <c r="BJ600" i="10"/>
  <c r="BK600" i="10"/>
  <c r="BL600" i="10"/>
  <c r="BM600" i="10"/>
  <c r="BN600" i="10"/>
  <c r="BO600" i="10"/>
  <c r="BP600" i="10"/>
  <c r="BI601" i="10"/>
  <c r="BJ601" i="10"/>
  <c r="BK601" i="10"/>
  <c r="BL601" i="10"/>
  <c r="BM601" i="10"/>
  <c r="BN601" i="10"/>
  <c r="BO601" i="10"/>
  <c r="BP601" i="10"/>
  <c r="BI602" i="10"/>
  <c r="BJ602" i="10"/>
  <c r="BK602" i="10"/>
  <c r="BL602" i="10"/>
  <c r="BM602" i="10"/>
  <c r="BN602" i="10"/>
  <c r="BO602" i="10"/>
  <c r="BP602" i="10"/>
  <c r="BI603" i="10"/>
  <c r="BJ603" i="10"/>
  <c r="BK603" i="10"/>
  <c r="BL603" i="10"/>
  <c r="BM603" i="10"/>
  <c r="BN603" i="10"/>
  <c r="BO603" i="10"/>
  <c r="BP603" i="10"/>
  <c r="BI604" i="10"/>
  <c r="BJ604" i="10"/>
  <c r="BK604" i="10"/>
  <c r="BL604" i="10"/>
  <c r="BM604" i="10"/>
  <c r="BN604" i="10"/>
  <c r="BO604" i="10"/>
  <c r="BP604" i="10"/>
  <c r="BI605" i="10"/>
  <c r="BJ605" i="10"/>
  <c r="BK605" i="10"/>
  <c r="BL605" i="10"/>
  <c r="BM605" i="10"/>
  <c r="BN605" i="10"/>
  <c r="BO605" i="10"/>
  <c r="BP605" i="10"/>
  <c r="BI606" i="10"/>
  <c r="BJ606" i="10"/>
  <c r="BK606" i="10"/>
  <c r="BL606" i="10"/>
  <c r="BM606" i="10"/>
  <c r="BN606" i="10"/>
  <c r="BO606" i="10"/>
  <c r="BP606" i="10"/>
  <c r="BI607" i="10"/>
  <c r="BJ607" i="10"/>
  <c r="BK607" i="10"/>
  <c r="BL607" i="10"/>
  <c r="BM607" i="10"/>
  <c r="BN607" i="10"/>
  <c r="BO607" i="10"/>
  <c r="BP607" i="10"/>
  <c r="BI608" i="10"/>
  <c r="BJ608" i="10"/>
  <c r="BK608" i="10"/>
  <c r="BL608" i="10"/>
  <c r="BM608" i="10"/>
  <c r="BN608" i="10"/>
  <c r="BO608" i="10"/>
  <c r="BP608" i="10"/>
  <c r="BI609" i="10"/>
  <c r="BJ609" i="10"/>
  <c r="BK609" i="10"/>
  <c r="BL609" i="10"/>
  <c r="BM609" i="10"/>
  <c r="BN609" i="10"/>
  <c r="BO609" i="10"/>
  <c r="BP609" i="10"/>
  <c r="BI610" i="10"/>
  <c r="BJ610" i="10"/>
  <c r="BK610" i="10"/>
  <c r="BL610" i="10"/>
  <c r="BM610" i="10"/>
  <c r="BN610" i="10"/>
  <c r="BO610" i="10"/>
  <c r="BP610" i="10"/>
  <c r="BI611" i="10"/>
  <c r="BJ611" i="10"/>
  <c r="BK611" i="10"/>
  <c r="BL611" i="10"/>
  <c r="BM611" i="10"/>
  <c r="BN611" i="10"/>
  <c r="BO611" i="10"/>
  <c r="BP611" i="10"/>
  <c r="BI612" i="10"/>
  <c r="BJ612" i="10"/>
  <c r="BK612" i="10"/>
  <c r="BL612" i="10"/>
  <c r="BM612" i="10"/>
  <c r="BN612" i="10"/>
  <c r="BO612" i="10"/>
  <c r="BP612" i="10"/>
  <c r="BI613" i="10"/>
  <c r="BJ613" i="10"/>
  <c r="BK613" i="10"/>
  <c r="BL613" i="10"/>
  <c r="BM613" i="10"/>
  <c r="BN613" i="10"/>
  <c r="BO613" i="10"/>
  <c r="BP613" i="10"/>
  <c r="BI614" i="10"/>
  <c r="BJ614" i="10"/>
  <c r="BK614" i="10"/>
  <c r="BL614" i="10"/>
  <c r="BM614" i="10"/>
  <c r="BN614" i="10"/>
  <c r="BO614" i="10"/>
  <c r="BP614" i="10"/>
  <c r="BI615" i="10"/>
  <c r="BJ615" i="10"/>
  <c r="BK615" i="10"/>
  <c r="BL615" i="10"/>
  <c r="BM615" i="10"/>
  <c r="BN615" i="10"/>
  <c r="BO615" i="10"/>
  <c r="BP615" i="10"/>
  <c r="BI616" i="10"/>
  <c r="BJ616" i="10"/>
  <c r="BK616" i="10"/>
  <c r="BL616" i="10"/>
  <c r="BM616" i="10"/>
  <c r="BN616" i="10"/>
  <c r="BO616" i="10"/>
  <c r="BP616" i="10"/>
  <c r="BI617" i="10"/>
  <c r="BJ617" i="10"/>
  <c r="BK617" i="10"/>
  <c r="BL617" i="10"/>
  <c r="BM617" i="10"/>
  <c r="BN617" i="10"/>
  <c r="BO617" i="10"/>
  <c r="BP617" i="10"/>
  <c r="BI618" i="10"/>
  <c r="BJ618" i="10"/>
  <c r="BK618" i="10"/>
  <c r="BL618" i="10"/>
  <c r="BM618" i="10"/>
  <c r="BN618" i="10"/>
  <c r="BO618" i="10"/>
  <c r="BP618" i="10"/>
  <c r="BI619" i="10"/>
  <c r="BJ619" i="10"/>
  <c r="BK619" i="10"/>
  <c r="BL619" i="10"/>
  <c r="BM619" i="10"/>
  <c r="BN619" i="10"/>
  <c r="BO619" i="10"/>
  <c r="BP619" i="10"/>
  <c r="BI620" i="10"/>
  <c r="BJ620" i="10"/>
  <c r="BK620" i="10"/>
  <c r="BL620" i="10"/>
  <c r="BM620" i="10"/>
  <c r="BN620" i="10"/>
  <c r="BO620" i="10"/>
  <c r="BP620" i="10"/>
  <c r="BI621" i="10"/>
  <c r="BJ621" i="10"/>
  <c r="BK621" i="10"/>
  <c r="BL621" i="10"/>
  <c r="BM621" i="10"/>
  <c r="BN621" i="10"/>
  <c r="BO621" i="10"/>
  <c r="BP621" i="10"/>
  <c r="BI622" i="10"/>
  <c r="BJ622" i="10"/>
  <c r="BK622" i="10"/>
  <c r="BL622" i="10"/>
  <c r="BM622" i="10"/>
  <c r="BN622" i="10"/>
  <c r="BO622" i="10"/>
  <c r="BP622" i="10"/>
  <c r="BI623" i="10"/>
  <c r="BJ623" i="10"/>
  <c r="BK623" i="10"/>
  <c r="BL623" i="10"/>
  <c r="BM623" i="10"/>
  <c r="BN623" i="10"/>
  <c r="BO623" i="10"/>
  <c r="BP623" i="10"/>
  <c r="BI624" i="10"/>
  <c r="BJ624" i="10"/>
  <c r="BK624" i="10"/>
  <c r="BL624" i="10"/>
  <c r="BM624" i="10"/>
  <c r="BN624" i="10"/>
  <c r="BO624" i="10"/>
  <c r="BP624" i="10"/>
  <c r="BI625" i="10"/>
  <c r="BJ625" i="10"/>
  <c r="BK625" i="10"/>
  <c r="BL625" i="10"/>
  <c r="BM625" i="10"/>
  <c r="BN625" i="10"/>
  <c r="BO625" i="10"/>
  <c r="BP625" i="10"/>
  <c r="BI626" i="10"/>
  <c r="BJ626" i="10"/>
  <c r="BK626" i="10"/>
  <c r="BL626" i="10"/>
  <c r="BM626" i="10"/>
  <c r="BN626" i="10"/>
  <c r="BO626" i="10"/>
  <c r="BP626" i="10"/>
  <c r="BI627" i="10"/>
  <c r="BJ627" i="10"/>
  <c r="BK627" i="10"/>
  <c r="BL627" i="10"/>
  <c r="BM627" i="10"/>
  <c r="BN627" i="10"/>
  <c r="BO627" i="10"/>
  <c r="BP627" i="10"/>
  <c r="BI628" i="10"/>
  <c r="BJ628" i="10"/>
  <c r="BK628" i="10"/>
  <c r="BL628" i="10"/>
  <c r="BM628" i="10"/>
  <c r="BN628" i="10"/>
  <c r="BO628" i="10"/>
  <c r="BP628" i="10"/>
  <c r="BI629" i="10"/>
  <c r="BJ629" i="10"/>
  <c r="BK629" i="10"/>
  <c r="BL629" i="10"/>
  <c r="BM629" i="10"/>
  <c r="BN629" i="10"/>
  <c r="BO629" i="10"/>
  <c r="BP629" i="10"/>
  <c r="BI630" i="10"/>
  <c r="BJ630" i="10"/>
  <c r="BK630" i="10"/>
  <c r="BL630" i="10"/>
  <c r="BM630" i="10"/>
  <c r="BN630" i="10"/>
  <c r="BO630" i="10"/>
  <c r="BP630" i="10"/>
  <c r="BI631" i="10"/>
  <c r="BJ631" i="10"/>
  <c r="BK631" i="10"/>
  <c r="BL631" i="10"/>
  <c r="BM631" i="10"/>
  <c r="BN631" i="10"/>
  <c r="BO631" i="10"/>
  <c r="BP631" i="10"/>
  <c r="BI632" i="10"/>
  <c r="BJ632" i="10"/>
  <c r="BK632" i="10"/>
  <c r="BL632" i="10"/>
  <c r="BM632" i="10"/>
  <c r="BN632" i="10"/>
  <c r="BO632" i="10"/>
  <c r="BP632" i="10"/>
  <c r="BI633" i="10"/>
  <c r="BJ633" i="10"/>
  <c r="BK633" i="10"/>
  <c r="BL633" i="10"/>
  <c r="BM633" i="10"/>
  <c r="BN633" i="10"/>
  <c r="BO633" i="10"/>
  <c r="BP633" i="10"/>
  <c r="BI634" i="10"/>
  <c r="BJ634" i="10"/>
  <c r="BK634" i="10"/>
  <c r="BL634" i="10"/>
  <c r="BM634" i="10"/>
  <c r="BN634" i="10"/>
  <c r="BO634" i="10"/>
  <c r="BP634" i="10"/>
  <c r="BI635" i="10"/>
  <c r="BJ635" i="10"/>
  <c r="BK635" i="10"/>
  <c r="BL635" i="10"/>
  <c r="BM635" i="10"/>
  <c r="BN635" i="10"/>
  <c r="BO635" i="10"/>
  <c r="BP635" i="10"/>
  <c r="BI636" i="10"/>
  <c r="BJ636" i="10"/>
  <c r="BK636" i="10"/>
  <c r="BL636" i="10"/>
  <c r="BM636" i="10"/>
  <c r="BN636" i="10"/>
  <c r="BO636" i="10"/>
  <c r="BP636" i="10"/>
  <c r="BI637" i="10"/>
  <c r="BJ637" i="10"/>
  <c r="BK637" i="10"/>
  <c r="BL637" i="10"/>
  <c r="BM637" i="10"/>
  <c r="BN637" i="10"/>
  <c r="BO637" i="10"/>
  <c r="BP637" i="10"/>
  <c r="BI638" i="10"/>
  <c r="BJ638" i="10"/>
  <c r="BK638" i="10"/>
  <c r="BL638" i="10"/>
  <c r="BM638" i="10"/>
  <c r="BN638" i="10"/>
  <c r="BO638" i="10"/>
  <c r="BP638" i="10"/>
  <c r="BI639" i="10"/>
  <c r="BJ639" i="10"/>
  <c r="BK639" i="10"/>
  <c r="BL639" i="10"/>
  <c r="BM639" i="10"/>
  <c r="BN639" i="10"/>
  <c r="BO639" i="10"/>
  <c r="BP639" i="10"/>
  <c r="BI640" i="10"/>
  <c r="BJ640" i="10"/>
  <c r="BK640" i="10"/>
  <c r="BL640" i="10"/>
  <c r="BM640" i="10"/>
  <c r="BN640" i="10"/>
  <c r="BO640" i="10"/>
  <c r="BP640" i="10"/>
  <c r="BI641" i="10"/>
  <c r="BJ641" i="10"/>
  <c r="BK641" i="10"/>
  <c r="BL641" i="10"/>
  <c r="BM641" i="10"/>
  <c r="BN641" i="10"/>
  <c r="BO641" i="10"/>
  <c r="BP641" i="10"/>
  <c r="BI642" i="10"/>
  <c r="BJ642" i="10"/>
  <c r="BK642" i="10"/>
  <c r="BL642" i="10"/>
  <c r="BM642" i="10"/>
  <c r="BN642" i="10"/>
  <c r="BO642" i="10"/>
  <c r="BP642" i="10"/>
  <c r="BI643" i="10"/>
  <c r="BJ643" i="10"/>
  <c r="BK643" i="10"/>
  <c r="BL643" i="10"/>
  <c r="BM643" i="10"/>
  <c r="BN643" i="10"/>
  <c r="BO643" i="10"/>
  <c r="BP643" i="10"/>
  <c r="BI644" i="10"/>
  <c r="BJ644" i="10"/>
  <c r="BK644" i="10"/>
  <c r="BL644" i="10"/>
  <c r="BM644" i="10"/>
  <c r="BN644" i="10"/>
  <c r="BO644" i="10"/>
  <c r="BP644" i="10"/>
  <c r="BI645" i="10"/>
  <c r="BJ645" i="10"/>
  <c r="BK645" i="10"/>
  <c r="BL645" i="10"/>
  <c r="BM645" i="10"/>
  <c r="BN645" i="10"/>
  <c r="BO645" i="10"/>
  <c r="BP645" i="10"/>
  <c r="BI646" i="10"/>
  <c r="BJ646" i="10"/>
  <c r="BK646" i="10"/>
  <c r="BL646" i="10"/>
  <c r="BM646" i="10"/>
  <c r="BN646" i="10"/>
  <c r="BO646" i="10"/>
  <c r="BP646" i="10"/>
  <c r="BI647" i="10"/>
  <c r="BJ647" i="10"/>
  <c r="BK647" i="10"/>
  <c r="BL647" i="10"/>
  <c r="BM647" i="10"/>
  <c r="BN647" i="10"/>
  <c r="BO647" i="10"/>
  <c r="BP647" i="10"/>
  <c r="BI648" i="10"/>
  <c r="BJ648" i="10"/>
  <c r="BK648" i="10"/>
  <c r="BL648" i="10"/>
  <c r="BM648" i="10"/>
  <c r="BN648" i="10"/>
  <c r="BO648" i="10"/>
  <c r="BP648" i="10"/>
  <c r="BI649" i="10"/>
  <c r="BJ649" i="10"/>
  <c r="BK649" i="10"/>
  <c r="BL649" i="10"/>
  <c r="BM649" i="10"/>
  <c r="BN649" i="10"/>
  <c r="BO649" i="10"/>
  <c r="BP649" i="10"/>
  <c r="BI650" i="10"/>
  <c r="BJ650" i="10"/>
  <c r="BK650" i="10"/>
  <c r="BL650" i="10"/>
  <c r="BM650" i="10"/>
  <c r="BN650" i="10"/>
  <c r="BO650" i="10"/>
  <c r="BP650" i="10"/>
  <c r="BI651" i="10"/>
  <c r="BJ651" i="10"/>
  <c r="BK651" i="10"/>
  <c r="BL651" i="10"/>
  <c r="BM651" i="10"/>
  <c r="BN651" i="10"/>
  <c r="BO651" i="10"/>
  <c r="BP651" i="10"/>
  <c r="BI652" i="10"/>
  <c r="BJ652" i="10"/>
  <c r="BK652" i="10"/>
  <c r="BL652" i="10"/>
  <c r="BM652" i="10"/>
  <c r="BN652" i="10"/>
  <c r="BO652" i="10"/>
  <c r="BP652" i="10"/>
  <c r="BI653" i="10"/>
  <c r="BJ653" i="10"/>
  <c r="BK653" i="10"/>
  <c r="BL653" i="10"/>
  <c r="BM653" i="10"/>
  <c r="BN653" i="10"/>
  <c r="BO653" i="10"/>
  <c r="BP653" i="10"/>
  <c r="BI654" i="10"/>
  <c r="BJ654" i="10"/>
  <c r="BK654" i="10"/>
  <c r="BL654" i="10"/>
  <c r="BM654" i="10"/>
  <c r="BN654" i="10"/>
  <c r="BO654" i="10"/>
  <c r="BP654" i="10"/>
  <c r="BI655" i="10"/>
  <c r="BJ655" i="10"/>
  <c r="BK655" i="10"/>
  <c r="BL655" i="10"/>
  <c r="BM655" i="10"/>
  <c r="BN655" i="10"/>
  <c r="BO655" i="10"/>
  <c r="BP655" i="10"/>
  <c r="BI656" i="10"/>
  <c r="BJ656" i="10"/>
  <c r="BK656" i="10"/>
  <c r="BL656" i="10"/>
  <c r="BM656" i="10"/>
  <c r="BN656" i="10"/>
  <c r="BO656" i="10"/>
  <c r="BP656" i="10"/>
  <c r="BI657" i="10"/>
  <c r="BJ657" i="10"/>
  <c r="BK657" i="10"/>
  <c r="BL657" i="10"/>
  <c r="BM657" i="10"/>
  <c r="BN657" i="10"/>
  <c r="BO657" i="10"/>
  <c r="BP657" i="10"/>
  <c r="BI658" i="10"/>
  <c r="BJ658" i="10"/>
  <c r="BK658" i="10"/>
  <c r="BL658" i="10"/>
  <c r="BM658" i="10"/>
  <c r="BN658" i="10"/>
  <c r="BO658" i="10"/>
  <c r="BP658" i="10"/>
  <c r="BI659" i="10"/>
  <c r="BJ659" i="10"/>
  <c r="BK659" i="10"/>
  <c r="BL659" i="10"/>
  <c r="BM659" i="10"/>
  <c r="BN659" i="10"/>
  <c r="BO659" i="10"/>
  <c r="BP659" i="10"/>
  <c r="BI660" i="10"/>
  <c r="BJ660" i="10"/>
  <c r="BK660" i="10"/>
  <c r="BL660" i="10"/>
  <c r="BM660" i="10"/>
  <c r="BN660" i="10"/>
  <c r="BO660" i="10"/>
  <c r="BP660" i="10"/>
  <c r="BI661" i="10"/>
  <c r="BJ661" i="10"/>
  <c r="BK661" i="10"/>
  <c r="BL661" i="10"/>
  <c r="BM661" i="10"/>
  <c r="BN661" i="10"/>
  <c r="BO661" i="10"/>
  <c r="BP661" i="10"/>
  <c r="BI662" i="10"/>
  <c r="BJ662" i="10"/>
  <c r="BK662" i="10"/>
  <c r="BL662" i="10"/>
  <c r="BM662" i="10"/>
  <c r="BN662" i="10"/>
  <c r="BO662" i="10"/>
  <c r="BP662" i="10"/>
  <c r="BI663" i="10"/>
  <c r="BJ663" i="10"/>
  <c r="BK663" i="10"/>
  <c r="BL663" i="10"/>
  <c r="BM663" i="10"/>
  <c r="BN663" i="10"/>
  <c r="BO663" i="10"/>
  <c r="BP663" i="10"/>
  <c r="BI664" i="10"/>
  <c r="BJ664" i="10"/>
  <c r="BK664" i="10"/>
  <c r="BL664" i="10"/>
  <c r="BM664" i="10"/>
  <c r="BN664" i="10"/>
  <c r="BO664" i="10"/>
  <c r="BP664" i="10"/>
  <c r="BI665" i="10"/>
  <c r="BJ665" i="10"/>
  <c r="BK665" i="10"/>
  <c r="BL665" i="10"/>
  <c r="BM665" i="10"/>
  <c r="BN665" i="10"/>
  <c r="BO665" i="10"/>
  <c r="BP665" i="10"/>
  <c r="BI666" i="10"/>
  <c r="BJ666" i="10"/>
  <c r="BK666" i="10"/>
  <c r="BL666" i="10"/>
  <c r="BM666" i="10"/>
  <c r="BN666" i="10"/>
  <c r="BO666" i="10"/>
  <c r="BP666" i="10"/>
  <c r="BI667" i="10"/>
  <c r="BJ667" i="10"/>
  <c r="BK667" i="10"/>
  <c r="BL667" i="10"/>
  <c r="BM667" i="10"/>
  <c r="BN667" i="10"/>
  <c r="BO667" i="10"/>
  <c r="BP667" i="10"/>
  <c r="BI668" i="10"/>
  <c r="BJ668" i="10"/>
  <c r="BK668" i="10"/>
  <c r="BL668" i="10"/>
  <c r="BM668" i="10"/>
  <c r="BN668" i="10"/>
  <c r="BO668" i="10"/>
  <c r="BP668" i="10"/>
  <c r="BI669" i="10"/>
  <c r="BJ669" i="10"/>
  <c r="BK669" i="10"/>
  <c r="BL669" i="10"/>
  <c r="BM669" i="10"/>
  <c r="BN669" i="10"/>
  <c r="BO669" i="10"/>
  <c r="BP669" i="10"/>
  <c r="BI670" i="10"/>
  <c r="BJ670" i="10"/>
  <c r="BK670" i="10"/>
  <c r="BL670" i="10"/>
  <c r="BM670" i="10"/>
  <c r="BN670" i="10"/>
  <c r="BO670" i="10"/>
  <c r="BP670" i="10"/>
  <c r="BI671" i="10"/>
  <c r="BJ671" i="10"/>
  <c r="BK671" i="10"/>
  <c r="BL671" i="10"/>
  <c r="BM671" i="10"/>
  <c r="BN671" i="10"/>
  <c r="BO671" i="10"/>
  <c r="BP671" i="10"/>
  <c r="BI672" i="10"/>
  <c r="BJ672" i="10"/>
  <c r="BK672" i="10"/>
  <c r="BL672" i="10"/>
  <c r="BM672" i="10"/>
  <c r="BN672" i="10"/>
  <c r="BO672" i="10"/>
  <c r="BP672" i="10"/>
  <c r="BI673" i="10"/>
  <c r="BJ673" i="10"/>
  <c r="BK673" i="10"/>
  <c r="BL673" i="10"/>
  <c r="BM673" i="10"/>
  <c r="BN673" i="10"/>
  <c r="BO673" i="10"/>
  <c r="BP673" i="10"/>
  <c r="BI674" i="10"/>
  <c r="BJ674" i="10"/>
  <c r="BK674" i="10"/>
  <c r="BL674" i="10"/>
  <c r="BM674" i="10"/>
  <c r="BN674" i="10"/>
  <c r="BO674" i="10"/>
  <c r="BP674" i="10"/>
  <c r="BI675" i="10"/>
  <c r="BJ675" i="10"/>
  <c r="BK675" i="10"/>
  <c r="BL675" i="10"/>
  <c r="BM675" i="10"/>
  <c r="BN675" i="10"/>
  <c r="BO675" i="10"/>
  <c r="BP675" i="10"/>
  <c r="BI676" i="10"/>
  <c r="BJ676" i="10"/>
  <c r="BK676" i="10"/>
  <c r="BL676" i="10"/>
  <c r="BM676" i="10"/>
  <c r="BN676" i="10"/>
  <c r="BO676" i="10"/>
  <c r="BP676" i="10"/>
  <c r="BI677" i="10"/>
  <c r="BJ677" i="10"/>
  <c r="BK677" i="10"/>
  <c r="BL677" i="10"/>
  <c r="BM677" i="10"/>
  <c r="BN677" i="10"/>
  <c r="BO677" i="10"/>
  <c r="BP677" i="10"/>
  <c r="BI678" i="10"/>
  <c r="BJ678" i="10"/>
  <c r="BK678" i="10"/>
  <c r="BL678" i="10"/>
  <c r="BM678" i="10"/>
  <c r="BN678" i="10"/>
  <c r="BO678" i="10"/>
  <c r="BP678" i="10"/>
  <c r="BI679" i="10"/>
  <c r="BJ679" i="10"/>
  <c r="BK679" i="10"/>
  <c r="BL679" i="10"/>
  <c r="BM679" i="10"/>
  <c r="BN679" i="10"/>
  <c r="BO679" i="10"/>
  <c r="BP679" i="10"/>
  <c r="BI680" i="10"/>
  <c r="BJ680" i="10"/>
  <c r="BK680" i="10"/>
  <c r="BL680" i="10"/>
  <c r="BM680" i="10"/>
  <c r="BN680" i="10"/>
  <c r="BO680" i="10"/>
  <c r="BP680" i="10"/>
  <c r="BI681" i="10"/>
  <c r="BJ681" i="10"/>
  <c r="BK681" i="10"/>
  <c r="BL681" i="10"/>
  <c r="BM681" i="10"/>
  <c r="BN681" i="10"/>
  <c r="BO681" i="10"/>
  <c r="BP681" i="10"/>
  <c r="BI682" i="10"/>
  <c r="BJ682" i="10"/>
  <c r="BK682" i="10"/>
  <c r="BL682" i="10"/>
  <c r="BM682" i="10"/>
  <c r="BN682" i="10"/>
  <c r="BO682" i="10"/>
  <c r="BP682" i="10"/>
  <c r="BI683" i="10"/>
  <c r="BJ683" i="10"/>
  <c r="BK683" i="10"/>
  <c r="BL683" i="10"/>
  <c r="BM683" i="10"/>
  <c r="BN683" i="10"/>
  <c r="BO683" i="10"/>
  <c r="BP683" i="10"/>
  <c r="BI684" i="10"/>
  <c r="BJ684" i="10"/>
  <c r="BK684" i="10"/>
  <c r="BL684" i="10"/>
  <c r="BM684" i="10"/>
  <c r="BN684" i="10"/>
  <c r="BO684" i="10"/>
  <c r="BP684" i="10"/>
  <c r="BI685" i="10"/>
  <c r="BJ685" i="10"/>
  <c r="BK685" i="10"/>
  <c r="BL685" i="10"/>
  <c r="BM685" i="10"/>
  <c r="BN685" i="10"/>
  <c r="BO685" i="10"/>
  <c r="BP685" i="10"/>
  <c r="BI686" i="10"/>
  <c r="BJ686" i="10"/>
  <c r="BK686" i="10"/>
  <c r="BL686" i="10"/>
  <c r="BM686" i="10"/>
  <c r="BN686" i="10"/>
  <c r="BO686" i="10"/>
  <c r="BP686" i="10"/>
  <c r="BI687" i="10"/>
  <c r="BJ687" i="10"/>
  <c r="BK687" i="10"/>
  <c r="BL687" i="10"/>
  <c r="BM687" i="10"/>
  <c r="BN687" i="10"/>
  <c r="BO687" i="10"/>
  <c r="BP687" i="10"/>
  <c r="BI688" i="10"/>
  <c r="BJ688" i="10"/>
  <c r="BK688" i="10"/>
  <c r="BL688" i="10"/>
  <c r="BM688" i="10"/>
  <c r="BN688" i="10"/>
  <c r="BO688" i="10"/>
  <c r="BP688" i="10"/>
  <c r="BI689" i="10"/>
  <c r="BJ689" i="10"/>
  <c r="BK689" i="10"/>
  <c r="BL689" i="10"/>
  <c r="BM689" i="10"/>
  <c r="BN689" i="10"/>
  <c r="BO689" i="10"/>
  <c r="BP689" i="10"/>
  <c r="BI690" i="10"/>
  <c r="BJ690" i="10"/>
  <c r="BK690" i="10"/>
  <c r="BL690" i="10"/>
  <c r="BM690" i="10"/>
  <c r="BN690" i="10"/>
  <c r="BO690" i="10"/>
  <c r="BP690" i="10"/>
  <c r="BI691" i="10"/>
  <c r="BJ691" i="10"/>
  <c r="BK691" i="10"/>
  <c r="BL691" i="10"/>
  <c r="BM691" i="10"/>
  <c r="BN691" i="10"/>
  <c r="BO691" i="10"/>
  <c r="BP691" i="10"/>
  <c r="BI692" i="10"/>
  <c r="BJ692" i="10"/>
  <c r="BK692" i="10"/>
  <c r="BL692" i="10"/>
  <c r="BM692" i="10"/>
  <c r="BN692" i="10"/>
  <c r="BO692" i="10"/>
  <c r="BP692" i="10"/>
  <c r="BI693" i="10"/>
  <c r="BJ693" i="10"/>
  <c r="BK693" i="10"/>
  <c r="BL693" i="10"/>
  <c r="BM693" i="10"/>
  <c r="BN693" i="10"/>
  <c r="BO693" i="10"/>
  <c r="BP693" i="10"/>
  <c r="BI694" i="10"/>
  <c r="BJ694" i="10"/>
  <c r="BK694" i="10"/>
  <c r="BL694" i="10"/>
  <c r="BM694" i="10"/>
  <c r="BN694" i="10"/>
  <c r="BO694" i="10"/>
  <c r="BP694" i="10"/>
  <c r="BI695" i="10"/>
  <c r="BJ695" i="10"/>
  <c r="BK695" i="10"/>
  <c r="BL695" i="10"/>
  <c r="BM695" i="10"/>
  <c r="BN695" i="10"/>
  <c r="BO695" i="10"/>
  <c r="BP695" i="10"/>
  <c r="BI696" i="10"/>
  <c r="BJ696" i="10"/>
  <c r="BK696" i="10"/>
  <c r="BL696" i="10"/>
  <c r="BM696" i="10"/>
  <c r="BN696" i="10"/>
  <c r="BO696" i="10"/>
  <c r="BP696" i="10"/>
  <c r="BI697" i="10"/>
  <c r="BJ697" i="10"/>
  <c r="BK697" i="10"/>
  <c r="BL697" i="10"/>
  <c r="BM697" i="10"/>
  <c r="BN697" i="10"/>
  <c r="BO697" i="10"/>
  <c r="BP697" i="10"/>
  <c r="BI698" i="10"/>
  <c r="BJ698" i="10"/>
  <c r="BK698" i="10"/>
  <c r="BL698" i="10"/>
  <c r="BM698" i="10"/>
  <c r="BN698" i="10"/>
  <c r="BO698" i="10"/>
  <c r="BP698" i="10"/>
  <c r="BI699" i="10"/>
  <c r="BJ699" i="10"/>
  <c r="BK699" i="10"/>
  <c r="BL699" i="10"/>
  <c r="BM699" i="10"/>
  <c r="BN699" i="10"/>
  <c r="BO699" i="10"/>
  <c r="BP699" i="10"/>
  <c r="BI700" i="10"/>
  <c r="BJ700" i="10"/>
  <c r="BK700" i="10"/>
  <c r="BL700" i="10"/>
  <c r="BM700" i="10"/>
  <c r="BN700" i="10"/>
  <c r="BO700" i="10"/>
  <c r="BP700" i="10"/>
  <c r="BI701" i="10"/>
  <c r="BJ701" i="10"/>
  <c r="BK701" i="10"/>
  <c r="BL701" i="10"/>
  <c r="BM701" i="10"/>
  <c r="BN701" i="10"/>
  <c r="BO701" i="10"/>
  <c r="BP701" i="10"/>
  <c r="BI702" i="10"/>
  <c r="BJ702" i="10"/>
  <c r="BK702" i="10"/>
  <c r="BL702" i="10"/>
  <c r="BM702" i="10"/>
  <c r="BN702" i="10"/>
  <c r="BO702" i="10"/>
  <c r="BP702" i="10"/>
  <c r="BI703" i="10"/>
  <c r="BJ703" i="10"/>
  <c r="BK703" i="10"/>
  <c r="BL703" i="10"/>
  <c r="BM703" i="10"/>
  <c r="BN703" i="10"/>
  <c r="BO703" i="10"/>
  <c r="BP703" i="10"/>
  <c r="BI704" i="10"/>
  <c r="BJ704" i="10"/>
  <c r="BK704" i="10"/>
  <c r="BL704" i="10"/>
  <c r="BM704" i="10"/>
  <c r="BN704" i="10"/>
  <c r="BO704" i="10"/>
  <c r="BP704" i="10"/>
  <c r="BI705" i="10"/>
  <c r="BJ705" i="10"/>
  <c r="BK705" i="10"/>
  <c r="BL705" i="10"/>
  <c r="BM705" i="10"/>
  <c r="BN705" i="10"/>
  <c r="BO705" i="10"/>
  <c r="BP705" i="10"/>
  <c r="BI706" i="10"/>
  <c r="BJ706" i="10"/>
  <c r="BK706" i="10"/>
  <c r="BL706" i="10"/>
  <c r="BM706" i="10"/>
  <c r="BN706" i="10"/>
  <c r="BO706" i="10"/>
  <c r="BP706" i="10"/>
  <c r="BI707" i="10"/>
  <c r="BJ707" i="10"/>
  <c r="BK707" i="10"/>
  <c r="BL707" i="10"/>
  <c r="BM707" i="10"/>
  <c r="BN707" i="10"/>
  <c r="BO707" i="10"/>
  <c r="BP707" i="10"/>
  <c r="BI708" i="10"/>
  <c r="BJ708" i="10"/>
  <c r="BK708" i="10"/>
  <c r="BL708" i="10"/>
  <c r="BM708" i="10"/>
  <c r="BN708" i="10"/>
  <c r="BO708" i="10"/>
  <c r="BP708" i="10"/>
  <c r="BI709" i="10"/>
  <c r="BJ709" i="10"/>
  <c r="BK709" i="10"/>
  <c r="BL709" i="10"/>
  <c r="BM709" i="10"/>
  <c r="BN709" i="10"/>
  <c r="BO709" i="10"/>
  <c r="BP709" i="10"/>
  <c r="BI710" i="10"/>
  <c r="BJ710" i="10"/>
  <c r="BK710" i="10"/>
  <c r="BL710" i="10"/>
  <c r="BM710" i="10"/>
  <c r="BN710" i="10"/>
  <c r="BO710" i="10"/>
  <c r="BP710" i="10"/>
  <c r="BI711" i="10"/>
  <c r="BJ711" i="10"/>
  <c r="BK711" i="10"/>
  <c r="BL711" i="10"/>
  <c r="BM711" i="10"/>
  <c r="BN711" i="10"/>
  <c r="BO711" i="10"/>
  <c r="BP711" i="10"/>
  <c r="BI712" i="10"/>
  <c r="BJ712" i="10"/>
  <c r="BK712" i="10"/>
  <c r="BL712" i="10"/>
  <c r="BM712" i="10"/>
  <c r="BN712" i="10"/>
  <c r="BO712" i="10"/>
  <c r="BP712" i="10"/>
  <c r="BI713" i="10"/>
  <c r="BJ713" i="10"/>
  <c r="BK713" i="10"/>
  <c r="BL713" i="10"/>
  <c r="BM713" i="10"/>
  <c r="BN713" i="10"/>
  <c r="BO713" i="10"/>
  <c r="BP713" i="10"/>
  <c r="BI714" i="10"/>
  <c r="BJ714" i="10"/>
  <c r="BK714" i="10"/>
  <c r="BL714" i="10"/>
  <c r="BM714" i="10"/>
  <c r="BN714" i="10"/>
  <c r="BO714" i="10"/>
  <c r="BP714" i="10"/>
  <c r="BI715" i="10"/>
  <c r="BJ715" i="10"/>
  <c r="BK715" i="10"/>
  <c r="BL715" i="10"/>
  <c r="BM715" i="10"/>
  <c r="BN715" i="10"/>
  <c r="BO715" i="10"/>
  <c r="BP715" i="10"/>
  <c r="BI716" i="10"/>
  <c r="BJ716" i="10"/>
  <c r="BK716" i="10"/>
  <c r="BL716" i="10"/>
  <c r="BM716" i="10"/>
  <c r="BN716" i="10"/>
  <c r="BO716" i="10"/>
  <c r="BP716" i="10"/>
  <c r="BI717" i="10"/>
  <c r="BJ717" i="10"/>
  <c r="BK717" i="10"/>
  <c r="BL717" i="10"/>
  <c r="BM717" i="10"/>
  <c r="BN717" i="10"/>
  <c r="BO717" i="10"/>
  <c r="BP717" i="10"/>
  <c r="BI718" i="10"/>
  <c r="BJ718" i="10"/>
  <c r="BK718" i="10"/>
  <c r="BL718" i="10"/>
  <c r="BM718" i="10"/>
  <c r="BN718" i="10"/>
  <c r="BO718" i="10"/>
  <c r="BP718" i="10"/>
  <c r="BI719" i="10"/>
  <c r="BJ719" i="10"/>
  <c r="BK719" i="10"/>
  <c r="BL719" i="10"/>
  <c r="BM719" i="10"/>
  <c r="BN719" i="10"/>
  <c r="BO719" i="10"/>
  <c r="BP719" i="10"/>
  <c r="BI720" i="10"/>
  <c r="BJ720" i="10"/>
  <c r="BK720" i="10"/>
  <c r="BL720" i="10"/>
  <c r="BM720" i="10"/>
  <c r="BN720" i="10"/>
  <c r="BO720" i="10"/>
  <c r="BP720" i="10"/>
  <c r="BI721" i="10"/>
  <c r="BJ721" i="10"/>
  <c r="BK721" i="10"/>
  <c r="BL721" i="10"/>
  <c r="BM721" i="10"/>
  <c r="BN721" i="10"/>
  <c r="BO721" i="10"/>
  <c r="BP721" i="10"/>
  <c r="BI722" i="10"/>
  <c r="BJ722" i="10"/>
  <c r="BK722" i="10"/>
  <c r="BL722" i="10"/>
  <c r="BM722" i="10"/>
  <c r="BN722" i="10"/>
  <c r="BO722" i="10"/>
  <c r="BP722" i="10"/>
  <c r="BI723" i="10"/>
  <c r="BJ723" i="10"/>
  <c r="BK723" i="10"/>
  <c r="BL723" i="10"/>
  <c r="BM723" i="10"/>
  <c r="BN723" i="10"/>
  <c r="BO723" i="10"/>
  <c r="BP723" i="10"/>
  <c r="BI724" i="10"/>
  <c r="BJ724" i="10"/>
  <c r="BK724" i="10"/>
  <c r="BL724" i="10"/>
  <c r="BM724" i="10"/>
  <c r="BN724" i="10"/>
  <c r="BO724" i="10"/>
  <c r="BP724" i="10"/>
  <c r="BI725" i="10"/>
  <c r="BJ725" i="10"/>
  <c r="BK725" i="10"/>
  <c r="BL725" i="10"/>
  <c r="BM725" i="10"/>
  <c r="BN725" i="10"/>
  <c r="BO725" i="10"/>
  <c r="BP725" i="10"/>
  <c r="BI726" i="10"/>
  <c r="BJ726" i="10"/>
  <c r="BK726" i="10"/>
  <c r="BL726" i="10"/>
  <c r="BM726" i="10"/>
  <c r="BN726" i="10"/>
  <c r="BO726" i="10"/>
  <c r="BP726" i="10"/>
  <c r="BI727" i="10"/>
  <c r="BJ727" i="10"/>
  <c r="BK727" i="10"/>
  <c r="BL727" i="10"/>
  <c r="BM727" i="10"/>
  <c r="BN727" i="10"/>
  <c r="BO727" i="10"/>
  <c r="BP727" i="10"/>
  <c r="BI728" i="10"/>
  <c r="BJ728" i="10"/>
  <c r="BK728" i="10"/>
  <c r="BL728" i="10"/>
  <c r="BM728" i="10"/>
  <c r="BN728" i="10"/>
  <c r="BO728" i="10"/>
  <c r="BP728" i="10"/>
  <c r="BI729" i="10"/>
  <c r="BJ729" i="10"/>
  <c r="BK729" i="10"/>
  <c r="BL729" i="10"/>
  <c r="BM729" i="10"/>
  <c r="BN729" i="10"/>
  <c r="BO729" i="10"/>
  <c r="BP729" i="10"/>
  <c r="BI730" i="10"/>
  <c r="BJ730" i="10"/>
  <c r="BK730" i="10"/>
  <c r="BL730" i="10"/>
  <c r="BM730" i="10"/>
  <c r="BN730" i="10"/>
  <c r="BO730" i="10"/>
  <c r="BP730" i="10"/>
  <c r="BI731" i="10"/>
  <c r="BJ731" i="10"/>
  <c r="BK731" i="10"/>
  <c r="BL731" i="10"/>
  <c r="BM731" i="10"/>
  <c r="BN731" i="10"/>
  <c r="BO731" i="10"/>
  <c r="BP731" i="10"/>
  <c r="BI732" i="10"/>
  <c r="BJ732" i="10"/>
  <c r="BK732" i="10"/>
  <c r="BL732" i="10"/>
  <c r="BM732" i="10"/>
  <c r="BN732" i="10"/>
  <c r="BO732" i="10"/>
  <c r="BP732" i="10"/>
  <c r="BI733" i="10"/>
  <c r="BJ733" i="10"/>
  <c r="BK733" i="10"/>
  <c r="BL733" i="10"/>
  <c r="BM733" i="10"/>
  <c r="BN733" i="10"/>
  <c r="BO733" i="10"/>
  <c r="BP733" i="10"/>
  <c r="BI734" i="10"/>
  <c r="BJ734" i="10"/>
  <c r="BK734" i="10"/>
  <c r="BL734" i="10"/>
  <c r="BM734" i="10"/>
  <c r="BN734" i="10"/>
  <c r="BO734" i="10"/>
  <c r="BP734" i="10"/>
  <c r="BI735" i="10"/>
  <c r="BJ735" i="10"/>
  <c r="BK735" i="10"/>
  <c r="BL735" i="10"/>
  <c r="BM735" i="10"/>
  <c r="BN735" i="10"/>
  <c r="BO735" i="10"/>
  <c r="BP735" i="10"/>
  <c r="BI736" i="10"/>
  <c r="BJ736" i="10"/>
  <c r="BK736" i="10"/>
  <c r="BL736" i="10"/>
  <c r="BM736" i="10"/>
  <c r="BN736" i="10"/>
  <c r="BO736" i="10"/>
  <c r="BP736" i="10"/>
  <c r="BI737" i="10"/>
  <c r="BJ737" i="10"/>
  <c r="BK737" i="10"/>
  <c r="BL737" i="10"/>
  <c r="BM737" i="10"/>
  <c r="BN737" i="10"/>
  <c r="BO737" i="10"/>
  <c r="BP737" i="10"/>
  <c r="BI738" i="10"/>
  <c r="BJ738" i="10"/>
  <c r="BK738" i="10"/>
  <c r="BL738" i="10"/>
  <c r="BM738" i="10"/>
  <c r="BN738" i="10"/>
  <c r="BO738" i="10"/>
  <c r="BP738" i="10"/>
  <c r="BI739" i="10"/>
  <c r="BJ739" i="10"/>
  <c r="BK739" i="10"/>
  <c r="BL739" i="10"/>
  <c r="BM739" i="10"/>
  <c r="BN739" i="10"/>
  <c r="BO739" i="10"/>
  <c r="BP739" i="10"/>
  <c r="BI740" i="10"/>
  <c r="BJ740" i="10"/>
  <c r="BK740" i="10"/>
  <c r="BL740" i="10"/>
  <c r="BM740" i="10"/>
  <c r="BN740" i="10"/>
  <c r="BO740" i="10"/>
  <c r="BP740" i="10"/>
  <c r="BI741" i="10"/>
  <c r="BJ741" i="10"/>
  <c r="BK741" i="10"/>
  <c r="BL741" i="10"/>
  <c r="BM741" i="10"/>
  <c r="BN741" i="10"/>
  <c r="BO741" i="10"/>
  <c r="BP741" i="10"/>
  <c r="BI742" i="10"/>
  <c r="BJ742" i="10"/>
  <c r="BK742" i="10"/>
  <c r="BL742" i="10"/>
  <c r="BM742" i="10"/>
  <c r="BN742" i="10"/>
  <c r="BO742" i="10"/>
  <c r="BP742" i="10"/>
  <c r="BI743" i="10"/>
  <c r="BJ743" i="10"/>
  <c r="BK743" i="10"/>
  <c r="BL743" i="10"/>
  <c r="BM743" i="10"/>
  <c r="BN743" i="10"/>
  <c r="BO743" i="10"/>
  <c r="BP743" i="10"/>
  <c r="BI744" i="10"/>
  <c r="BJ744" i="10"/>
  <c r="BK744" i="10"/>
  <c r="BL744" i="10"/>
  <c r="BM744" i="10"/>
  <c r="BN744" i="10"/>
  <c r="BO744" i="10"/>
  <c r="BP744" i="10"/>
  <c r="BI745" i="10"/>
  <c r="BJ745" i="10"/>
  <c r="BK745" i="10"/>
  <c r="BL745" i="10"/>
  <c r="BM745" i="10"/>
  <c r="BN745" i="10"/>
  <c r="BO745" i="10"/>
  <c r="BP745" i="10"/>
  <c r="BI746" i="10"/>
  <c r="BJ746" i="10"/>
  <c r="BK746" i="10"/>
  <c r="BL746" i="10"/>
  <c r="BM746" i="10"/>
  <c r="BN746" i="10"/>
  <c r="BO746" i="10"/>
  <c r="BP746" i="10"/>
  <c r="BI747" i="10"/>
  <c r="BJ747" i="10"/>
  <c r="BK747" i="10"/>
  <c r="BL747" i="10"/>
  <c r="BM747" i="10"/>
  <c r="BN747" i="10"/>
  <c r="BO747" i="10"/>
  <c r="BP747" i="10"/>
  <c r="BI748" i="10"/>
  <c r="BJ748" i="10"/>
  <c r="BK748" i="10"/>
  <c r="BL748" i="10"/>
  <c r="BM748" i="10"/>
  <c r="BN748" i="10"/>
  <c r="BO748" i="10"/>
  <c r="BP748" i="10"/>
  <c r="BI749" i="10"/>
  <c r="BJ749" i="10"/>
  <c r="BK749" i="10"/>
  <c r="BL749" i="10"/>
  <c r="BM749" i="10"/>
  <c r="BN749" i="10"/>
  <c r="BO749" i="10"/>
  <c r="BP749" i="10"/>
  <c r="BI750" i="10"/>
  <c r="BJ750" i="10"/>
  <c r="BK750" i="10"/>
  <c r="BL750" i="10"/>
  <c r="BM750" i="10"/>
  <c r="BN750" i="10"/>
  <c r="BO750" i="10"/>
  <c r="BP750" i="10"/>
  <c r="BI751" i="10"/>
  <c r="BJ751" i="10"/>
  <c r="BK751" i="10"/>
  <c r="BL751" i="10"/>
  <c r="BM751" i="10"/>
  <c r="BN751" i="10"/>
  <c r="BO751" i="10"/>
  <c r="BP751" i="10"/>
  <c r="BI752" i="10"/>
  <c r="BJ752" i="10"/>
  <c r="BK752" i="10"/>
  <c r="BL752" i="10"/>
  <c r="BM752" i="10"/>
  <c r="BN752" i="10"/>
  <c r="BO752" i="10"/>
  <c r="BP752" i="10"/>
  <c r="BI753" i="10"/>
  <c r="BJ753" i="10"/>
  <c r="BK753" i="10"/>
  <c r="BL753" i="10"/>
  <c r="BM753" i="10"/>
  <c r="BN753" i="10"/>
  <c r="BO753" i="10"/>
  <c r="BP753" i="10"/>
  <c r="BI754" i="10"/>
  <c r="BJ754" i="10"/>
  <c r="BK754" i="10"/>
  <c r="BL754" i="10"/>
  <c r="BM754" i="10"/>
  <c r="BN754" i="10"/>
  <c r="BO754" i="10"/>
  <c r="BP754" i="10"/>
  <c r="BI755" i="10"/>
  <c r="BJ755" i="10"/>
  <c r="BK755" i="10"/>
  <c r="BL755" i="10"/>
  <c r="BM755" i="10"/>
  <c r="BN755" i="10"/>
  <c r="BO755" i="10"/>
  <c r="BP755" i="10"/>
  <c r="BI756" i="10"/>
  <c r="BJ756" i="10"/>
  <c r="BK756" i="10"/>
  <c r="BL756" i="10"/>
  <c r="BM756" i="10"/>
  <c r="BN756" i="10"/>
  <c r="BO756" i="10"/>
  <c r="BP756" i="10"/>
  <c r="BI757" i="10"/>
  <c r="BJ757" i="10"/>
  <c r="BK757" i="10"/>
  <c r="BL757" i="10"/>
  <c r="BM757" i="10"/>
  <c r="BN757" i="10"/>
  <c r="BO757" i="10"/>
  <c r="BP757" i="10"/>
  <c r="BI758" i="10"/>
  <c r="BJ758" i="10"/>
  <c r="BK758" i="10"/>
  <c r="BL758" i="10"/>
  <c r="BM758" i="10"/>
  <c r="BN758" i="10"/>
  <c r="BO758" i="10"/>
  <c r="BP758" i="10"/>
  <c r="BI759" i="10"/>
  <c r="BJ759" i="10"/>
  <c r="BK759" i="10"/>
  <c r="BL759" i="10"/>
  <c r="BM759" i="10"/>
  <c r="BN759" i="10"/>
  <c r="BO759" i="10"/>
  <c r="BP759" i="10"/>
  <c r="BI760" i="10"/>
  <c r="BJ760" i="10"/>
  <c r="BK760" i="10"/>
  <c r="BL760" i="10"/>
  <c r="BM760" i="10"/>
  <c r="BN760" i="10"/>
  <c r="BO760" i="10"/>
  <c r="BP760" i="10"/>
  <c r="BI761" i="10"/>
  <c r="BJ761" i="10"/>
  <c r="BK761" i="10"/>
  <c r="BL761" i="10"/>
  <c r="BM761" i="10"/>
  <c r="BN761" i="10"/>
  <c r="BO761" i="10"/>
  <c r="BP761" i="10"/>
  <c r="BI762" i="10"/>
  <c r="BJ762" i="10"/>
  <c r="BK762" i="10"/>
  <c r="BL762" i="10"/>
  <c r="BM762" i="10"/>
  <c r="BN762" i="10"/>
  <c r="BO762" i="10"/>
  <c r="BP762" i="10"/>
  <c r="BI763" i="10"/>
  <c r="BJ763" i="10"/>
  <c r="BK763" i="10"/>
  <c r="BL763" i="10"/>
  <c r="BM763" i="10"/>
  <c r="BN763" i="10"/>
  <c r="BO763" i="10"/>
  <c r="BP763" i="10"/>
  <c r="BI764" i="10"/>
  <c r="BJ764" i="10"/>
  <c r="BK764" i="10"/>
  <c r="BL764" i="10"/>
  <c r="BM764" i="10"/>
  <c r="BN764" i="10"/>
  <c r="BO764" i="10"/>
  <c r="BP764" i="10"/>
  <c r="BI765" i="10"/>
  <c r="BJ765" i="10"/>
  <c r="BK765" i="10"/>
  <c r="BL765" i="10"/>
  <c r="BM765" i="10"/>
  <c r="BN765" i="10"/>
  <c r="BO765" i="10"/>
  <c r="BP765" i="10"/>
  <c r="BI766" i="10"/>
  <c r="BJ766" i="10"/>
  <c r="BK766" i="10"/>
  <c r="BL766" i="10"/>
  <c r="BM766" i="10"/>
  <c r="BN766" i="10"/>
  <c r="BO766" i="10"/>
  <c r="BP766" i="10"/>
  <c r="BI767" i="10"/>
  <c r="BJ767" i="10"/>
  <c r="BK767" i="10"/>
  <c r="BL767" i="10"/>
  <c r="BM767" i="10"/>
  <c r="BN767" i="10"/>
  <c r="BO767" i="10"/>
  <c r="BP767" i="10"/>
  <c r="BI768" i="10"/>
  <c r="BJ768" i="10"/>
  <c r="BK768" i="10"/>
  <c r="BL768" i="10"/>
  <c r="BM768" i="10"/>
  <c r="BN768" i="10"/>
  <c r="BO768" i="10"/>
  <c r="BP768" i="10"/>
  <c r="BI769" i="10"/>
  <c r="BJ769" i="10"/>
  <c r="BK769" i="10"/>
  <c r="BL769" i="10"/>
  <c r="BM769" i="10"/>
  <c r="BN769" i="10"/>
  <c r="BO769" i="10"/>
  <c r="BP769" i="10"/>
  <c r="BI770" i="10"/>
  <c r="BJ770" i="10"/>
  <c r="BK770" i="10"/>
  <c r="BL770" i="10"/>
  <c r="BM770" i="10"/>
  <c r="BN770" i="10"/>
  <c r="BO770" i="10"/>
  <c r="BP770" i="10"/>
  <c r="BI771" i="10"/>
  <c r="BJ771" i="10"/>
  <c r="BK771" i="10"/>
  <c r="BL771" i="10"/>
  <c r="BM771" i="10"/>
  <c r="BN771" i="10"/>
  <c r="BO771" i="10"/>
  <c r="BP771" i="10"/>
  <c r="BI772" i="10"/>
  <c r="BJ772" i="10"/>
  <c r="BK772" i="10"/>
  <c r="BL772" i="10"/>
  <c r="BM772" i="10"/>
  <c r="BN772" i="10"/>
  <c r="BO772" i="10"/>
  <c r="BP772" i="10"/>
  <c r="BI773" i="10"/>
  <c r="BJ773" i="10"/>
  <c r="BK773" i="10"/>
  <c r="BL773" i="10"/>
  <c r="BM773" i="10"/>
  <c r="BN773" i="10"/>
  <c r="BO773" i="10"/>
  <c r="BP773" i="10"/>
  <c r="BI774" i="10"/>
  <c r="BJ774" i="10"/>
  <c r="BK774" i="10"/>
  <c r="BL774" i="10"/>
  <c r="BM774" i="10"/>
  <c r="BN774" i="10"/>
  <c r="BO774" i="10"/>
  <c r="BP774" i="10"/>
  <c r="BI775" i="10"/>
  <c r="BJ775" i="10"/>
  <c r="BK775" i="10"/>
  <c r="BL775" i="10"/>
  <c r="BM775" i="10"/>
  <c r="BN775" i="10"/>
  <c r="BO775" i="10"/>
  <c r="BP775" i="10"/>
  <c r="BI776" i="10"/>
  <c r="BJ776" i="10"/>
  <c r="BK776" i="10"/>
  <c r="BL776" i="10"/>
  <c r="BM776" i="10"/>
  <c r="BN776" i="10"/>
  <c r="BO776" i="10"/>
  <c r="BP776" i="10"/>
  <c r="BI777" i="10"/>
  <c r="BJ777" i="10"/>
  <c r="BK777" i="10"/>
  <c r="BL777" i="10"/>
  <c r="BM777" i="10"/>
  <c r="BN777" i="10"/>
  <c r="BO777" i="10"/>
  <c r="BP777" i="10"/>
  <c r="BI778" i="10"/>
  <c r="BJ778" i="10"/>
  <c r="BK778" i="10"/>
  <c r="BL778" i="10"/>
  <c r="BM778" i="10"/>
  <c r="BN778" i="10"/>
  <c r="BO778" i="10"/>
  <c r="BP778" i="10"/>
  <c r="BI779" i="10"/>
  <c r="BJ779" i="10"/>
  <c r="BK779" i="10"/>
  <c r="BL779" i="10"/>
  <c r="BM779" i="10"/>
  <c r="BN779" i="10"/>
  <c r="BO779" i="10"/>
  <c r="BP779" i="10"/>
  <c r="BI780" i="10"/>
  <c r="BJ780" i="10"/>
  <c r="BK780" i="10"/>
  <c r="BL780" i="10"/>
  <c r="BM780" i="10"/>
  <c r="BN780" i="10"/>
  <c r="BO780" i="10"/>
  <c r="BP780" i="10"/>
  <c r="BI781" i="10"/>
  <c r="BJ781" i="10"/>
  <c r="BK781" i="10"/>
  <c r="BL781" i="10"/>
  <c r="BM781" i="10"/>
  <c r="BN781" i="10"/>
  <c r="BO781" i="10"/>
  <c r="BP781" i="10"/>
  <c r="BI782" i="10"/>
  <c r="BJ782" i="10"/>
  <c r="BK782" i="10"/>
  <c r="BL782" i="10"/>
  <c r="BM782" i="10"/>
  <c r="BN782" i="10"/>
  <c r="BO782" i="10"/>
  <c r="BP782" i="10"/>
  <c r="BI783" i="10"/>
  <c r="BJ783" i="10"/>
  <c r="BK783" i="10"/>
  <c r="BL783" i="10"/>
  <c r="BM783" i="10"/>
  <c r="BN783" i="10"/>
  <c r="BO783" i="10"/>
  <c r="BP783" i="10"/>
  <c r="BI784" i="10"/>
  <c r="BJ784" i="10"/>
  <c r="BK784" i="10"/>
  <c r="BL784" i="10"/>
  <c r="BM784" i="10"/>
  <c r="BN784" i="10"/>
  <c r="BO784" i="10"/>
  <c r="BP784" i="10"/>
  <c r="BI785" i="10"/>
  <c r="BJ785" i="10"/>
  <c r="BK785" i="10"/>
  <c r="BL785" i="10"/>
  <c r="BM785" i="10"/>
  <c r="BN785" i="10"/>
  <c r="BO785" i="10"/>
  <c r="BP785" i="10"/>
  <c r="BI786" i="10"/>
  <c r="BJ786" i="10"/>
  <c r="BK786" i="10"/>
  <c r="BL786" i="10"/>
  <c r="BM786" i="10"/>
  <c r="BN786" i="10"/>
  <c r="BO786" i="10"/>
  <c r="BP786" i="10"/>
  <c r="BI787" i="10"/>
  <c r="BJ787" i="10"/>
  <c r="BK787" i="10"/>
  <c r="BL787" i="10"/>
  <c r="BM787" i="10"/>
  <c r="BN787" i="10"/>
  <c r="BO787" i="10"/>
  <c r="BP787" i="10"/>
  <c r="BI788" i="10"/>
  <c r="BJ788" i="10"/>
  <c r="BK788" i="10"/>
  <c r="BL788" i="10"/>
  <c r="BM788" i="10"/>
  <c r="BN788" i="10"/>
  <c r="BO788" i="10"/>
  <c r="BP788" i="10"/>
  <c r="BI789" i="10"/>
  <c r="BJ789" i="10"/>
  <c r="BK789" i="10"/>
  <c r="BL789" i="10"/>
  <c r="BM789" i="10"/>
  <c r="BN789" i="10"/>
  <c r="BO789" i="10"/>
  <c r="BP789" i="10"/>
  <c r="BI790" i="10"/>
  <c r="BJ790" i="10"/>
  <c r="BK790" i="10"/>
  <c r="BL790" i="10"/>
  <c r="BM790" i="10"/>
  <c r="BN790" i="10"/>
  <c r="BO790" i="10"/>
  <c r="BP790" i="10"/>
  <c r="BI791" i="10"/>
  <c r="BJ791" i="10"/>
  <c r="BK791" i="10"/>
  <c r="BL791" i="10"/>
  <c r="BM791" i="10"/>
  <c r="BN791" i="10"/>
  <c r="BO791" i="10"/>
  <c r="BP791" i="10"/>
  <c r="BI792" i="10"/>
  <c r="BJ792" i="10"/>
  <c r="BK792" i="10"/>
  <c r="BL792" i="10"/>
  <c r="BM792" i="10"/>
  <c r="BN792" i="10"/>
  <c r="BO792" i="10"/>
  <c r="BP792" i="10"/>
  <c r="BI793" i="10"/>
  <c r="BJ793" i="10"/>
  <c r="BK793" i="10"/>
  <c r="BL793" i="10"/>
  <c r="BM793" i="10"/>
  <c r="BN793" i="10"/>
  <c r="BO793" i="10"/>
  <c r="BP793" i="10"/>
  <c r="BI794" i="10"/>
  <c r="BJ794" i="10"/>
  <c r="BK794" i="10"/>
  <c r="BL794" i="10"/>
  <c r="BM794" i="10"/>
  <c r="BN794" i="10"/>
  <c r="BO794" i="10"/>
  <c r="BP794" i="10"/>
  <c r="BI795" i="10"/>
  <c r="BJ795" i="10"/>
  <c r="BK795" i="10"/>
  <c r="BL795" i="10"/>
  <c r="BM795" i="10"/>
  <c r="BN795" i="10"/>
  <c r="BO795" i="10"/>
  <c r="BP795" i="10"/>
  <c r="BI796" i="10"/>
  <c r="BJ796" i="10"/>
  <c r="BK796" i="10"/>
  <c r="BL796" i="10"/>
  <c r="BM796" i="10"/>
  <c r="BN796" i="10"/>
  <c r="BO796" i="10"/>
  <c r="BP796" i="10"/>
  <c r="BI797" i="10"/>
  <c r="BJ797" i="10"/>
  <c r="BK797" i="10"/>
  <c r="BL797" i="10"/>
  <c r="BM797" i="10"/>
  <c r="BN797" i="10"/>
  <c r="BO797" i="10"/>
  <c r="BP797" i="10"/>
  <c r="BI798" i="10"/>
  <c r="BJ798" i="10"/>
  <c r="BK798" i="10"/>
  <c r="BL798" i="10"/>
  <c r="BM798" i="10"/>
  <c r="BN798" i="10"/>
  <c r="BO798" i="10"/>
  <c r="BP798" i="10"/>
  <c r="BI799" i="10"/>
  <c r="BJ799" i="10"/>
  <c r="BK799" i="10"/>
  <c r="BL799" i="10"/>
  <c r="BM799" i="10"/>
  <c r="BN799" i="10"/>
  <c r="BO799" i="10"/>
  <c r="BP799" i="10"/>
  <c r="BI800" i="10"/>
  <c r="BJ800" i="10"/>
  <c r="BK800" i="10"/>
  <c r="BL800" i="10"/>
  <c r="BM800" i="10"/>
  <c r="BN800" i="10"/>
  <c r="BO800" i="10"/>
  <c r="BP800" i="10"/>
  <c r="BI801" i="10"/>
  <c r="BJ801" i="10"/>
  <c r="BK801" i="10"/>
  <c r="BL801" i="10"/>
  <c r="BM801" i="10"/>
  <c r="BN801" i="10"/>
  <c r="BO801" i="10"/>
  <c r="BP801" i="10"/>
  <c r="BI802" i="10"/>
  <c r="BJ802" i="10"/>
  <c r="BK802" i="10"/>
  <c r="BL802" i="10"/>
  <c r="BM802" i="10"/>
  <c r="BN802" i="10"/>
  <c r="BO802" i="10"/>
  <c r="BP802" i="10"/>
  <c r="BI803" i="10"/>
  <c r="BJ803" i="10"/>
  <c r="BK803" i="10"/>
  <c r="BL803" i="10"/>
  <c r="BM803" i="10"/>
  <c r="BN803" i="10"/>
  <c r="BO803" i="10"/>
  <c r="BP803" i="10"/>
  <c r="BI804" i="10"/>
  <c r="BJ804" i="10"/>
  <c r="BK804" i="10"/>
  <c r="BL804" i="10"/>
  <c r="BM804" i="10"/>
  <c r="BN804" i="10"/>
  <c r="BO804" i="10"/>
  <c r="BP804" i="10"/>
  <c r="BI805" i="10"/>
  <c r="BJ805" i="10"/>
  <c r="BK805" i="10"/>
  <c r="BL805" i="10"/>
  <c r="BM805" i="10"/>
  <c r="BN805" i="10"/>
  <c r="BO805" i="10"/>
  <c r="BP805" i="10"/>
  <c r="BI806" i="10"/>
  <c r="BJ806" i="10"/>
  <c r="BK806" i="10"/>
  <c r="BL806" i="10"/>
  <c r="BM806" i="10"/>
  <c r="BN806" i="10"/>
  <c r="BO806" i="10"/>
  <c r="BP806" i="10"/>
  <c r="BI807" i="10"/>
  <c r="BJ807" i="10"/>
  <c r="BK807" i="10"/>
  <c r="BL807" i="10"/>
  <c r="BM807" i="10"/>
  <c r="BN807" i="10"/>
  <c r="BO807" i="10"/>
  <c r="BP807" i="10"/>
  <c r="BI808" i="10"/>
  <c r="BJ808" i="10"/>
  <c r="BK808" i="10"/>
  <c r="BL808" i="10"/>
  <c r="BM808" i="10"/>
  <c r="BN808" i="10"/>
  <c r="BO808" i="10"/>
  <c r="BP808" i="10"/>
  <c r="BI809" i="10"/>
  <c r="BJ809" i="10"/>
  <c r="BK809" i="10"/>
  <c r="BL809" i="10"/>
  <c r="BM809" i="10"/>
  <c r="BN809" i="10"/>
  <c r="BO809" i="10"/>
  <c r="BP809" i="10"/>
  <c r="BI810" i="10"/>
  <c r="BJ810" i="10"/>
  <c r="BK810" i="10"/>
  <c r="BL810" i="10"/>
  <c r="BM810" i="10"/>
  <c r="BN810" i="10"/>
  <c r="BO810" i="10"/>
  <c r="BP810" i="10"/>
  <c r="BI811" i="10"/>
  <c r="BJ811" i="10"/>
  <c r="BK811" i="10"/>
  <c r="BL811" i="10"/>
  <c r="BM811" i="10"/>
  <c r="BN811" i="10"/>
  <c r="BO811" i="10"/>
  <c r="BP811" i="10"/>
  <c r="BI812" i="10"/>
  <c r="BJ812" i="10"/>
  <c r="BK812" i="10"/>
  <c r="BL812" i="10"/>
  <c r="BM812" i="10"/>
  <c r="BN812" i="10"/>
  <c r="BO812" i="10"/>
  <c r="BP812" i="10"/>
  <c r="BI813" i="10"/>
  <c r="BJ813" i="10"/>
  <c r="BK813" i="10"/>
  <c r="BL813" i="10"/>
  <c r="BM813" i="10"/>
  <c r="BN813" i="10"/>
  <c r="BO813" i="10"/>
  <c r="BP813" i="10"/>
  <c r="BI814" i="10"/>
  <c r="BJ814" i="10"/>
  <c r="BK814" i="10"/>
  <c r="BL814" i="10"/>
  <c r="BM814" i="10"/>
  <c r="BN814" i="10"/>
  <c r="BO814" i="10"/>
  <c r="BP814" i="10"/>
  <c r="BI815" i="10"/>
  <c r="BJ815" i="10"/>
  <c r="BK815" i="10"/>
  <c r="BL815" i="10"/>
  <c r="BM815" i="10"/>
  <c r="BN815" i="10"/>
  <c r="BO815" i="10"/>
  <c r="BP815" i="10"/>
  <c r="BI816" i="10"/>
  <c r="BJ816" i="10"/>
  <c r="BK816" i="10"/>
  <c r="BL816" i="10"/>
  <c r="BM816" i="10"/>
  <c r="BN816" i="10"/>
  <c r="BO816" i="10"/>
  <c r="BP816" i="10"/>
  <c r="BI817" i="10"/>
  <c r="BJ817" i="10"/>
  <c r="BK817" i="10"/>
  <c r="BL817" i="10"/>
  <c r="BM817" i="10"/>
  <c r="BN817" i="10"/>
  <c r="BO817" i="10"/>
  <c r="BP817" i="10"/>
  <c r="BI818" i="10"/>
  <c r="BJ818" i="10"/>
  <c r="BK818" i="10"/>
  <c r="BL818" i="10"/>
  <c r="BM818" i="10"/>
  <c r="BN818" i="10"/>
  <c r="BO818" i="10"/>
  <c r="BP818" i="10"/>
  <c r="BI819" i="10"/>
  <c r="BJ819" i="10"/>
  <c r="BK819" i="10"/>
  <c r="BL819" i="10"/>
  <c r="BM819" i="10"/>
  <c r="BN819" i="10"/>
  <c r="BO819" i="10"/>
  <c r="BP819" i="10"/>
  <c r="BI820" i="10"/>
  <c r="BJ820" i="10"/>
  <c r="BK820" i="10"/>
  <c r="BL820" i="10"/>
  <c r="BM820" i="10"/>
  <c r="BN820" i="10"/>
  <c r="BO820" i="10"/>
  <c r="BP820" i="10"/>
  <c r="BI821" i="10"/>
  <c r="BJ821" i="10"/>
  <c r="BK821" i="10"/>
  <c r="BL821" i="10"/>
  <c r="BM821" i="10"/>
  <c r="BN821" i="10"/>
  <c r="BO821" i="10"/>
  <c r="BP821" i="10"/>
  <c r="BI822" i="10"/>
  <c r="BJ822" i="10"/>
  <c r="BK822" i="10"/>
  <c r="BL822" i="10"/>
  <c r="BM822" i="10"/>
  <c r="BN822" i="10"/>
  <c r="BO822" i="10"/>
  <c r="BP822" i="10"/>
  <c r="BI823" i="10"/>
  <c r="BJ823" i="10"/>
  <c r="BK823" i="10"/>
  <c r="BL823" i="10"/>
  <c r="BM823" i="10"/>
  <c r="BN823" i="10"/>
  <c r="BO823" i="10"/>
  <c r="BP823" i="10"/>
  <c r="BI824" i="10"/>
  <c r="BJ824" i="10"/>
  <c r="BK824" i="10"/>
  <c r="BL824" i="10"/>
  <c r="BM824" i="10"/>
  <c r="BN824" i="10"/>
  <c r="BO824" i="10"/>
  <c r="BP824" i="10"/>
  <c r="BI825" i="10"/>
  <c r="BJ825" i="10"/>
  <c r="BK825" i="10"/>
  <c r="BL825" i="10"/>
  <c r="BM825" i="10"/>
  <c r="BN825" i="10"/>
  <c r="BO825" i="10"/>
  <c r="BP825" i="10"/>
  <c r="BI826" i="10"/>
  <c r="BJ826" i="10"/>
  <c r="BK826" i="10"/>
  <c r="BL826" i="10"/>
  <c r="BM826" i="10"/>
  <c r="BN826" i="10"/>
  <c r="BO826" i="10"/>
  <c r="BP826" i="10"/>
  <c r="BI827" i="10"/>
  <c r="BJ827" i="10"/>
  <c r="BK827" i="10"/>
  <c r="BL827" i="10"/>
  <c r="BM827" i="10"/>
  <c r="BN827" i="10"/>
  <c r="BO827" i="10"/>
  <c r="BP827" i="10"/>
  <c r="BI828" i="10"/>
  <c r="BJ828" i="10"/>
  <c r="BK828" i="10"/>
  <c r="BL828" i="10"/>
  <c r="BM828" i="10"/>
  <c r="BN828" i="10"/>
  <c r="BO828" i="10"/>
  <c r="BP828" i="10"/>
  <c r="BI829" i="10"/>
  <c r="BJ829" i="10"/>
  <c r="BK829" i="10"/>
  <c r="BL829" i="10"/>
  <c r="BM829" i="10"/>
  <c r="BN829" i="10"/>
  <c r="BO829" i="10"/>
  <c r="BP829" i="10"/>
  <c r="BI830" i="10"/>
  <c r="BJ830" i="10"/>
  <c r="BK830" i="10"/>
  <c r="BL830" i="10"/>
  <c r="BM830" i="10"/>
  <c r="BN830" i="10"/>
  <c r="BO830" i="10"/>
  <c r="BP830" i="10"/>
  <c r="BI831" i="10"/>
  <c r="BJ831" i="10"/>
  <c r="BK831" i="10"/>
  <c r="BL831" i="10"/>
  <c r="BM831" i="10"/>
  <c r="BN831" i="10"/>
  <c r="BO831" i="10"/>
  <c r="BP831" i="10"/>
  <c r="BI832" i="10"/>
  <c r="BJ832" i="10"/>
  <c r="BK832" i="10"/>
  <c r="BL832" i="10"/>
  <c r="BM832" i="10"/>
  <c r="BN832" i="10"/>
  <c r="BO832" i="10"/>
  <c r="BP832" i="10"/>
  <c r="BI833" i="10"/>
  <c r="BJ833" i="10"/>
  <c r="BK833" i="10"/>
  <c r="BL833" i="10"/>
  <c r="BM833" i="10"/>
  <c r="BN833" i="10"/>
  <c r="BO833" i="10"/>
  <c r="BP833" i="10"/>
  <c r="BI834" i="10"/>
  <c r="BJ834" i="10"/>
  <c r="BK834" i="10"/>
  <c r="BL834" i="10"/>
  <c r="BM834" i="10"/>
  <c r="BN834" i="10"/>
  <c r="BO834" i="10"/>
  <c r="BP834" i="10"/>
  <c r="BI835" i="10"/>
  <c r="BJ835" i="10"/>
  <c r="BK835" i="10"/>
  <c r="BL835" i="10"/>
  <c r="BM835" i="10"/>
  <c r="BN835" i="10"/>
  <c r="BO835" i="10"/>
  <c r="BP835" i="10"/>
  <c r="BI836" i="10"/>
  <c r="BJ836" i="10"/>
  <c r="BK836" i="10"/>
  <c r="BL836" i="10"/>
  <c r="BM836" i="10"/>
  <c r="BN836" i="10"/>
  <c r="BO836" i="10"/>
  <c r="BP836" i="10"/>
  <c r="BI837" i="10"/>
  <c r="BJ837" i="10"/>
  <c r="BK837" i="10"/>
  <c r="BL837" i="10"/>
  <c r="BM837" i="10"/>
  <c r="BN837" i="10"/>
  <c r="BO837" i="10"/>
  <c r="BP837" i="10"/>
  <c r="BI838" i="10"/>
  <c r="BJ838" i="10"/>
  <c r="BK838" i="10"/>
  <c r="BL838" i="10"/>
  <c r="BM838" i="10"/>
  <c r="BN838" i="10"/>
  <c r="BO838" i="10"/>
  <c r="BP838" i="10"/>
  <c r="BI839" i="10"/>
  <c r="BJ839" i="10"/>
  <c r="BK839" i="10"/>
  <c r="BL839" i="10"/>
  <c r="BM839" i="10"/>
  <c r="BN839" i="10"/>
  <c r="BO839" i="10"/>
  <c r="BP839" i="10"/>
  <c r="BI840" i="10"/>
  <c r="BJ840" i="10"/>
  <c r="BK840" i="10"/>
  <c r="BL840" i="10"/>
  <c r="BM840" i="10"/>
  <c r="BN840" i="10"/>
  <c r="BO840" i="10"/>
  <c r="BP840" i="10"/>
  <c r="BI841" i="10"/>
  <c r="BJ841" i="10"/>
  <c r="BK841" i="10"/>
  <c r="BL841" i="10"/>
  <c r="BM841" i="10"/>
  <c r="BN841" i="10"/>
  <c r="BO841" i="10"/>
  <c r="BP841" i="10"/>
  <c r="BI842" i="10"/>
  <c r="BJ842" i="10"/>
  <c r="BK842" i="10"/>
  <c r="BL842" i="10"/>
  <c r="BM842" i="10"/>
  <c r="BN842" i="10"/>
  <c r="BO842" i="10"/>
  <c r="BP842" i="10"/>
  <c r="BI843" i="10"/>
  <c r="BJ843" i="10"/>
  <c r="BK843" i="10"/>
  <c r="BL843" i="10"/>
  <c r="BM843" i="10"/>
  <c r="BN843" i="10"/>
  <c r="BO843" i="10"/>
  <c r="BP843" i="10"/>
  <c r="BI844" i="10"/>
  <c r="BJ844" i="10"/>
  <c r="BK844" i="10"/>
  <c r="BL844" i="10"/>
  <c r="BM844" i="10"/>
  <c r="BN844" i="10"/>
  <c r="BO844" i="10"/>
  <c r="BP844" i="10"/>
  <c r="BI845" i="10"/>
  <c r="BJ845" i="10"/>
  <c r="BK845" i="10"/>
  <c r="BL845" i="10"/>
  <c r="BM845" i="10"/>
  <c r="BN845" i="10"/>
  <c r="BO845" i="10"/>
  <c r="BP845" i="10"/>
  <c r="BI846" i="10"/>
  <c r="BJ846" i="10"/>
  <c r="BK846" i="10"/>
  <c r="BL846" i="10"/>
  <c r="BM846" i="10"/>
  <c r="BN846" i="10"/>
  <c r="BO846" i="10"/>
  <c r="BP846" i="10"/>
  <c r="BI847" i="10"/>
  <c r="BJ847" i="10"/>
  <c r="BK847" i="10"/>
  <c r="BL847" i="10"/>
  <c r="BM847" i="10"/>
  <c r="BN847" i="10"/>
  <c r="BO847" i="10"/>
  <c r="BP847" i="10"/>
  <c r="BI848" i="10"/>
  <c r="BJ848" i="10"/>
  <c r="BK848" i="10"/>
  <c r="BL848" i="10"/>
  <c r="BM848" i="10"/>
  <c r="BN848" i="10"/>
  <c r="BO848" i="10"/>
  <c r="BP848" i="10"/>
  <c r="BI849" i="10"/>
  <c r="BJ849" i="10"/>
  <c r="BK849" i="10"/>
  <c r="BL849" i="10"/>
  <c r="BM849" i="10"/>
  <c r="BN849" i="10"/>
  <c r="BO849" i="10"/>
  <c r="BP849" i="10"/>
  <c r="BI850" i="10"/>
  <c r="BJ850" i="10"/>
  <c r="BK850" i="10"/>
  <c r="BL850" i="10"/>
  <c r="BM850" i="10"/>
  <c r="BN850" i="10"/>
  <c r="BO850" i="10"/>
  <c r="BP850" i="10"/>
  <c r="BI851" i="10"/>
  <c r="BJ851" i="10"/>
  <c r="BK851" i="10"/>
  <c r="BL851" i="10"/>
  <c r="BM851" i="10"/>
  <c r="BN851" i="10"/>
  <c r="BO851" i="10"/>
  <c r="BP851" i="10"/>
  <c r="BI852" i="10"/>
  <c r="BJ852" i="10"/>
  <c r="BK852" i="10"/>
  <c r="BL852" i="10"/>
  <c r="BM852" i="10"/>
  <c r="BN852" i="10"/>
  <c r="BO852" i="10"/>
  <c r="BP852" i="10"/>
  <c r="BI853" i="10"/>
  <c r="BJ853" i="10"/>
  <c r="BK853" i="10"/>
  <c r="BL853" i="10"/>
  <c r="BM853" i="10"/>
  <c r="BN853" i="10"/>
  <c r="BO853" i="10"/>
  <c r="BP853" i="10"/>
  <c r="BI854" i="10"/>
  <c r="BJ854" i="10"/>
  <c r="BK854" i="10"/>
  <c r="BL854" i="10"/>
  <c r="BM854" i="10"/>
  <c r="BN854" i="10"/>
  <c r="BO854" i="10"/>
  <c r="BP854" i="10"/>
  <c r="BI855" i="10"/>
  <c r="BJ855" i="10"/>
  <c r="BK855" i="10"/>
  <c r="BL855" i="10"/>
  <c r="BM855" i="10"/>
  <c r="BN855" i="10"/>
  <c r="BO855" i="10"/>
  <c r="BP855" i="10"/>
  <c r="BI856" i="10"/>
  <c r="BJ856" i="10"/>
  <c r="BK856" i="10"/>
  <c r="BL856" i="10"/>
  <c r="BM856" i="10"/>
  <c r="BN856" i="10"/>
  <c r="BO856" i="10"/>
  <c r="BP856" i="10"/>
  <c r="BI857" i="10"/>
  <c r="BJ857" i="10"/>
  <c r="BK857" i="10"/>
  <c r="BL857" i="10"/>
  <c r="BM857" i="10"/>
  <c r="BN857" i="10"/>
  <c r="BO857" i="10"/>
  <c r="BP857" i="10"/>
  <c r="BI858" i="10"/>
  <c r="BJ858" i="10"/>
  <c r="BK858" i="10"/>
  <c r="BL858" i="10"/>
  <c r="BM858" i="10"/>
  <c r="BN858" i="10"/>
  <c r="BO858" i="10"/>
  <c r="BP858" i="10"/>
  <c r="BI859" i="10"/>
  <c r="BJ859" i="10"/>
  <c r="BK859" i="10"/>
  <c r="BL859" i="10"/>
  <c r="BM859" i="10"/>
  <c r="BN859" i="10"/>
  <c r="BO859" i="10"/>
  <c r="BP859" i="10"/>
  <c r="BI860" i="10"/>
  <c r="BJ860" i="10"/>
  <c r="BK860" i="10"/>
  <c r="BL860" i="10"/>
  <c r="BM860" i="10"/>
  <c r="BN860" i="10"/>
  <c r="BO860" i="10"/>
  <c r="BP860" i="10"/>
  <c r="BI861" i="10"/>
  <c r="BJ861" i="10"/>
  <c r="BK861" i="10"/>
  <c r="BL861" i="10"/>
  <c r="BM861" i="10"/>
  <c r="BN861" i="10"/>
  <c r="BO861" i="10"/>
  <c r="BP861" i="10"/>
  <c r="BI862" i="10"/>
  <c r="BJ862" i="10"/>
  <c r="BK862" i="10"/>
  <c r="BL862" i="10"/>
  <c r="BM862" i="10"/>
  <c r="BN862" i="10"/>
  <c r="BO862" i="10"/>
  <c r="BP862" i="10"/>
  <c r="BI863" i="10"/>
  <c r="BJ863" i="10"/>
  <c r="BK863" i="10"/>
  <c r="BL863" i="10"/>
  <c r="BM863" i="10"/>
  <c r="BN863" i="10"/>
  <c r="BO863" i="10"/>
  <c r="BP863" i="10"/>
  <c r="BI864" i="10"/>
  <c r="BJ864" i="10"/>
  <c r="BK864" i="10"/>
  <c r="BL864" i="10"/>
  <c r="BM864" i="10"/>
  <c r="BN864" i="10"/>
  <c r="BO864" i="10"/>
  <c r="BP864" i="10"/>
  <c r="BI865" i="10"/>
  <c r="BJ865" i="10"/>
  <c r="BK865" i="10"/>
  <c r="BL865" i="10"/>
  <c r="BM865" i="10"/>
  <c r="BN865" i="10"/>
  <c r="BO865" i="10"/>
  <c r="BP865" i="10"/>
  <c r="BI866" i="10"/>
  <c r="BJ866" i="10"/>
  <c r="BK866" i="10"/>
  <c r="BL866" i="10"/>
  <c r="BM866" i="10"/>
  <c r="BN866" i="10"/>
  <c r="BO866" i="10"/>
  <c r="BP866" i="10"/>
  <c r="BI867" i="10"/>
  <c r="BJ867" i="10"/>
  <c r="BK867" i="10"/>
  <c r="BL867" i="10"/>
  <c r="BM867" i="10"/>
  <c r="BN867" i="10"/>
  <c r="BO867" i="10"/>
  <c r="BP867" i="10"/>
  <c r="BI868" i="10"/>
  <c r="BJ868" i="10"/>
  <c r="BK868" i="10"/>
  <c r="BL868" i="10"/>
  <c r="BM868" i="10"/>
  <c r="BN868" i="10"/>
  <c r="BO868" i="10"/>
  <c r="BP868" i="10"/>
  <c r="BI869" i="10"/>
  <c r="BJ869" i="10"/>
  <c r="BK869" i="10"/>
  <c r="BL869" i="10"/>
  <c r="BM869" i="10"/>
  <c r="BN869" i="10"/>
  <c r="BO869" i="10"/>
  <c r="BP869" i="10"/>
  <c r="BI870" i="10"/>
  <c r="BJ870" i="10"/>
  <c r="BK870" i="10"/>
  <c r="BL870" i="10"/>
  <c r="BM870" i="10"/>
  <c r="BN870" i="10"/>
  <c r="BO870" i="10"/>
  <c r="BP870" i="10"/>
  <c r="BI871" i="10"/>
  <c r="BJ871" i="10"/>
  <c r="BK871" i="10"/>
  <c r="BL871" i="10"/>
  <c r="BM871" i="10"/>
  <c r="BN871" i="10"/>
  <c r="BO871" i="10"/>
  <c r="BP871" i="10"/>
  <c r="BI872" i="10"/>
  <c r="BJ872" i="10"/>
  <c r="BK872" i="10"/>
  <c r="BL872" i="10"/>
  <c r="BM872" i="10"/>
  <c r="BN872" i="10"/>
  <c r="BO872" i="10"/>
  <c r="BP872" i="10"/>
  <c r="BI873" i="10"/>
  <c r="BJ873" i="10"/>
  <c r="BK873" i="10"/>
  <c r="BL873" i="10"/>
  <c r="BM873" i="10"/>
  <c r="BN873" i="10"/>
  <c r="BO873" i="10"/>
  <c r="BP873" i="10"/>
  <c r="BI874" i="10"/>
  <c r="BJ874" i="10"/>
  <c r="BK874" i="10"/>
  <c r="BL874" i="10"/>
  <c r="BM874" i="10"/>
  <c r="BN874" i="10"/>
  <c r="BO874" i="10"/>
  <c r="BP874" i="10"/>
  <c r="BI875" i="10"/>
  <c r="BJ875" i="10"/>
  <c r="BK875" i="10"/>
  <c r="BL875" i="10"/>
  <c r="BM875" i="10"/>
  <c r="BN875" i="10"/>
  <c r="BO875" i="10"/>
  <c r="BP875" i="10"/>
  <c r="BI876" i="10"/>
  <c r="BJ876" i="10"/>
  <c r="BK876" i="10"/>
  <c r="BL876" i="10"/>
  <c r="BM876" i="10"/>
  <c r="BN876" i="10"/>
  <c r="BO876" i="10"/>
  <c r="BP876" i="10"/>
  <c r="BI877" i="10"/>
  <c r="BJ877" i="10"/>
  <c r="BK877" i="10"/>
  <c r="BL877" i="10"/>
  <c r="BM877" i="10"/>
  <c r="BN877" i="10"/>
  <c r="BO877" i="10"/>
  <c r="BP877" i="10"/>
  <c r="BI878" i="10"/>
  <c r="BJ878" i="10"/>
  <c r="BK878" i="10"/>
  <c r="BL878" i="10"/>
  <c r="BM878" i="10"/>
  <c r="BN878" i="10"/>
  <c r="BO878" i="10"/>
  <c r="BP878" i="10"/>
  <c r="BI879" i="10"/>
  <c r="BJ879" i="10"/>
  <c r="BK879" i="10"/>
  <c r="BL879" i="10"/>
  <c r="BM879" i="10"/>
  <c r="BN879" i="10"/>
  <c r="BO879" i="10"/>
  <c r="BP879" i="10"/>
  <c r="BI880" i="10"/>
  <c r="BJ880" i="10"/>
  <c r="BK880" i="10"/>
  <c r="BL880" i="10"/>
  <c r="BM880" i="10"/>
  <c r="BN880" i="10"/>
  <c r="BO880" i="10"/>
  <c r="BP880" i="10"/>
  <c r="BI881" i="10"/>
  <c r="BJ881" i="10"/>
  <c r="BK881" i="10"/>
  <c r="BL881" i="10"/>
  <c r="BM881" i="10"/>
  <c r="BN881" i="10"/>
  <c r="BO881" i="10"/>
  <c r="BP881" i="10"/>
  <c r="BI882" i="10"/>
  <c r="BJ882" i="10"/>
  <c r="BK882" i="10"/>
  <c r="BL882" i="10"/>
  <c r="BM882" i="10"/>
  <c r="BN882" i="10"/>
  <c r="BO882" i="10"/>
  <c r="BP882" i="10"/>
  <c r="BI883" i="10"/>
  <c r="BJ883" i="10"/>
  <c r="BK883" i="10"/>
  <c r="BL883" i="10"/>
  <c r="BM883" i="10"/>
  <c r="BN883" i="10"/>
  <c r="BO883" i="10"/>
  <c r="BP883" i="10"/>
  <c r="BI884" i="10"/>
  <c r="BJ884" i="10"/>
  <c r="BK884" i="10"/>
  <c r="BL884" i="10"/>
  <c r="BM884" i="10"/>
  <c r="BN884" i="10"/>
  <c r="BO884" i="10"/>
  <c r="BP884" i="10"/>
  <c r="BI885" i="10"/>
  <c r="BJ885" i="10"/>
  <c r="BK885" i="10"/>
  <c r="BL885" i="10"/>
  <c r="BM885" i="10"/>
  <c r="BN885" i="10"/>
  <c r="BO885" i="10"/>
  <c r="BP885" i="10"/>
  <c r="BI886" i="10"/>
  <c r="BJ886" i="10"/>
  <c r="BK886" i="10"/>
  <c r="BL886" i="10"/>
  <c r="BM886" i="10"/>
  <c r="BN886" i="10"/>
  <c r="BO886" i="10"/>
  <c r="BP886" i="10"/>
  <c r="BI887" i="10"/>
  <c r="BJ887" i="10"/>
  <c r="BK887" i="10"/>
  <c r="BL887" i="10"/>
  <c r="BM887" i="10"/>
  <c r="BN887" i="10"/>
  <c r="BO887" i="10"/>
  <c r="BP887" i="10"/>
  <c r="BI888" i="10"/>
  <c r="BJ888" i="10"/>
  <c r="BK888" i="10"/>
  <c r="BL888" i="10"/>
  <c r="BM888" i="10"/>
  <c r="BN888" i="10"/>
  <c r="BO888" i="10"/>
  <c r="BP888" i="10"/>
  <c r="BI889" i="10"/>
  <c r="BJ889" i="10"/>
  <c r="BK889" i="10"/>
  <c r="BL889" i="10"/>
  <c r="BM889" i="10"/>
  <c r="BN889" i="10"/>
  <c r="BO889" i="10"/>
  <c r="BP889" i="10"/>
  <c r="BI890" i="10"/>
  <c r="BJ890" i="10"/>
  <c r="BK890" i="10"/>
  <c r="BL890" i="10"/>
  <c r="BM890" i="10"/>
  <c r="BN890" i="10"/>
  <c r="BO890" i="10"/>
  <c r="BP890" i="10"/>
  <c r="BI891" i="10"/>
  <c r="BJ891" i="10"/>
  <c r="BK891" i="10"/>
  <c r="BL891" i="10"/>
  <c r="BM891" i="10"/>
  <c r="BN891" i="10"/>
  <c r="BO891" i="10"/>
  <c r="BP891" i="10"/>
  <c r="BI892" i="10"/>
  <c r="BJ892" i="10"/>
  <c r="BK892" i="10"/>
  <c r="BL892" i="10"/>
  <c r="BM892" i="10"/>
  <c r="BN892" i="10"/>
  <c r="BO892" i="10"/>
  <c r="BP892" i="10"/>
  <c r="BI893" i="10"/>
  <c r="BJ893" i="10"/>
  <c r="BK893" i="10"/>
  <c r="BL893" i="10"/>
  <c r="BM893" i="10"/>
  <c r="BN893" i="10"/>
  <c r="BO893" i="10"/>
  <c r="BP893" i="10"/>
  <c r="BI894" i="10"/>
  <c r="BJ894" i="10"/>
  <c r="BK894" i="10"/>
  <c r="BL894" i="10"/>
  <c r="BM894" i="10"/>
  <c r="BN894" i="10"/>
  <c r="BO894" i="10"/>
  <c r="BP894" i="10"/>
  <c r="BI895" i="10"/>
  <c r="BJ895" i="10"/>
  <c r="BK895" i="10"/>
  <c r="BL895" i="10"/>
  <c r="BM895" i="10"/>
  <c r="BN895" i="10"/>
  <c r="BO895" i="10"/>
  <c r="BP895" i="10"/>
  <c r="BI896" i="10"/>
  <c r="BJ896" i="10"/>
  <c r="BK896" i="10"/>
  <c r="BL896" i="10"/>
  <c r="BM896" i="10"/>
  <c r="BN896" i="10"/>
  <c r="BO896" i="10"/>
  <c r="BP896" i="10"/>
  <c r="BI897" i="10"/>
  <c r="BJ897" i="10"/>
  <c r="BK897" i="10"/>
  <c r="BL897" i="10"/>
  <c r="BM897" i="10"/>
  <c r="BN897" i="10"/>
  <c r="BO897" i="10"/>
  <c r="BP897" i="10"/>
  <c r="BI898" i="10"/>
  <c r="BJ898" i="10"/>
  <c r="BK898" i="10"/>
  <c r="BL898" i="10"/>
  <c r="BM898" i="10"/>
  <c r="BN898" i="10"/>
  <c r="BO898" i="10"/>
  <c r="BP898" i="10"/>
  <c r="BI899" i="10"/>
  <c r="BJ899" i="10"/>
  <c r="BK899" i="10"/>
  <c r="BL899" i="10"/>
  <c r="BM899" i="10"/>
  <c r="BN899" i="10"/>
  <c r="BO899" i="10"/>
  <c r="BP899" i="10"/>
  <c r="BI900" i="10"/>
  <c r="BJ900" i="10"/>
  <c r="BK900" i="10"/>
  <c r="BL900" i="10"/>
  <c r="BM900" i="10"/>
  <c r="BN900" i="10"/>
  <c r="BO900" i="10"/>
  <c r="BP900" i="10"/>
  <c r="BI901" i="10"/>
  <c r="BJ901" i="10"/>
  <c r="BK901" i="10"/>
  <c r="BL901" i="10"/>
  <c r="BM901" i="10"/>
  <c r="BN901" i="10"/>
  <c r="BO901" i="10"/>
  <c r="BP901" i="10"/>
  <c r="BI902" i="10"/>
  <c r="BJ902" i="10"/>
  <c r="BK902" i="10"/>
  <c r="BL902" i="10"/>
  <c r="BM902" i="10"/>
  <c r="BN902" i="10"/>
  <c r="BO902" i="10"/>
  <c r="BP902" i="10"/>
  <c r="BI903" i="10"/>
  <c r="BJ903" i="10"/>
  <c r="BK903" i="10"/>
  <c r="BL903" i="10"/>
  <c r="BM903" i="10"/>
  <c r="BN903" i="10"/>
  <c r="BO903" i="10"/>
  <c r="BP903" i="10"/>
  <c r="BI904" i="10"/>
  <c r="BJ904" i="10"/>
  <c r="BK904" i="10"/>
  <c r="BL904" i="10"/>
  <c r="BM904" i="10"/>
  <c r="BN904" i="10"/>
  <c r="BO904" i="10"/>
  <c r="BP904" i="10"/>
  <c r="BI905" i="10"/>
  <c r="BJ905" i="10"/>
  <c r="BK905" i="10"/>
  <c r="BL905" i="10"/>
  <c r="BM905" i="10"/>
  <c r="BN905" i="10"/>
  <c r="BO905" i="10"/>
  <c r="BP905" i="10"/>
  <c r="BI906" i="10"/>
  <c r="BJ906" i="10"/>
  <c r="BK906" i="10"/>
  <c r="BL906" i="10"/>
  <c r="BM906" i="10"/>
  <c r="BN906" i="10"/>
  <c r="BO906" i="10"/>
  <c r="BP906" i="10"/>
  <c r="BI907" i="10"/>
  <c r="BJ907" i="10"/>
  <c r="BK907" i="10"/>
  <c r="BL907" i="10"/>
  <c r="BM907" i="10"/>
  <c r="BN907" i="10"/>
  <c r="BO907" i="10"/>
  <c r="BP907" i="10"/>
  <c r="BI908" i="10"/>
  <c r="BJ908" i="10"/>
  <c r="BK908" i="10"/>
  <c r="BL908" i="10"/>
  <c r="BM908" i="10"/>
  <c r="BN908" i="10"/>
  <c r="BO908" i="10"/>
  <c r="BP908" i="10"/>
  <c r="BI909" i="10"/>
  <c r="BJ909" i="10"/>
  <c r="BK909" i="10"/>
  <c r="BL909" i="10"/>
  <c r="BM909" i="10"/>
  <c r="BN909" i="10"/>
  <c r="BO909" i="10"/>
  <c r="BP909" i="10"/>
  <c r="BI910" i="10"/>
  <c r="BJ910" i="10"/>
  <c r="BK910" i="10"/>
  <c r="BL910" i="10"/>
  <c r="BM910" i="10"/>
  <c r="BN910" i="10"/>
  <c r="BO910" i="10"/>
  <c r="BP910" i="10"/>
  <c r="BI911" i="10"/>
  <c r="BJ911" i="10"/>
  <c r="BK911" i="10"/>
  <c r="BL911" i="10"/>
  <c r="BM911" i="10"/>
  <c r="BN911" i="10"/>
  <c r="BO911" i="10"/>
  <c r="BP911" i="10"/>
  <c r="BI912" i="10"/>
  <c r="BJ912" i="10"/>
  <c r="BK912" i="10"/>
  <c r="BL912" i="10"/>
  <c r="BM912" i="10"/>
  <c r="BN912" i="10"/>
  <c r="BO912" i="10"/>
  <c r="BP912" i="10"/>
  <c r="BI913" i="10"/>
  <c r="BJ913" i="10"/>
  <c r="BK913" i="10"/>
  <c r="BL913" i="10"/>
  <c r="BM913" i="10"/>
  <c r="BN913" i="10"/>
  <c r="BO913" i="10"/>
  <c r="BP913" i="10"/>
  <c r="BI914" i="10"/>
  <c r="BJ914" i="10"/>
  <c r="BK914" i="10"/>
  <c r="BL914" i="10"/>
  <c r="BM914" i="10"/>
  <c r="BN914" i="10"/>
  <c r="BO914" i="10"/>
  <c r="BP914" i="10"/>
  <c r="BI915" i="10"/>
  <c r="BJ915" i="10"/>
  <c r="BK915" i="10"/>
  <c r="BL915" i="10"/>
  <c r="BM915" i="10"/>
  <c r="BN915" i="10"/>
  <c r="BO915" i="10"/>
  <c r="BP915" i="10"/>
  <c r="BI916" i="10"/>
  <c r="BJ916" i="10"/>
  <c r="BK916" i="10"/>
  <c r="BL916" i="10"/>
  <c r="BM916" i="10"/>
  <c r="BN916" i="10"/>
  <c r="BO916" i="10"/>
  <c r="BP916" i="10"/>
  <c r="BI917" i="10"/>
  <c r="BJ917" i="10"/>
  <c r="BK917" i="10"/>
  <c r="BL917" i="10"/>
  <c r="BM917" i="10"/>
  <c r="BN917" i="10"/>
  <c r="BO917" i="10"/>
  <c r="BP917" i="10"/>
  <c r="BI918" i="10"/>
  <c r="BJ918" i="10"/>
  <c r="BK918" i="10"/>
  <c r="BL918" i="10"/>
  <c r="BM918" i="10"/>
  <c r="BN918" i="10"/>
  <c r="BO918" i="10"/>
  <c r="BP918" i="10"/>
  <c r="BI919" i="10"/>
  <c r="BJ919" i="10"/>
  <c r="BK919" i="10"/>
  <c r="BL919" i="10"/>
  <c r="BM919" i="10"/>
  <c r="BN919" i="10"/>
  <c r="BO919" i="10"/>
  <c r="BP919" i="10"/>
  <c r="BI920" i="10"/>
  <c r="BJ920" i="10"/>
  <c r="BK920" i="10"/>
  <c r="BL920" i="10"/>
  <c r="BM920" i="10"/>
  <c r="BN920" i="10"/>
  <c r="BO920" i="10"/>
  <c r="BP920" i="10"/>
  <c r="BI921" i="10"/>
  <c r="BJ921" i="10"/>
  <c r="BK921" i="10"/>
  <c r="BL921" i="10"/>
  <c r="BM921" i="10"/>
  <c r="BN921" i="10"/>
  <c r="BO921" i="10"/>
  <c r="BP921" i="10"/>
  <c r="BI922" i="10"/>
  <c r="BJ922" i="10"/>
  <c r="BK922" i="10"/>
  <c r="BL922" i="10"/>
  <c r="BM922" i="10"/>
  <c r="BN922" i="10"/>
  <c r="BO922" i="10"/>
  <c r="BP922" i="10"/>
  <c r="BI923" i="10"/>
  <c r="BJ923" i="10"/>
  <c r="BK923" i="10"/>
  <c r="BL923" i="10"/>
  <c r="BM923" i="10"/>
  <c r="BN923" i="10"/>
  <c r="BO923" i="10"/>
  <c r="BP923" i="10"/>
  <c r="BI924" i="10"/>
  <c r="BJ924" i="10"/>
  <c r="BK924" i="10"/>
  <c r="BL924" i="10"/>
  <c r="BM924" i="10"/>
  <c r="BN924" i="10"/>
  <c r="BO924" i="10"/>
  <c r="BP924" i="10"/>
  <c r="BI925" i="10"/>
  <c r="BJ925" i="10"/>
  <c r="BK925" i="10"/>
  <c r="BL925" i="10"/>
  <c r="BM925" i="10"/>
  <c r="BN925" i="10"/>
  <c r="BO925" i="10"/>
  <c r="BP925" i="10"/>
  <c r="BI926" i="10"/>
  <c r="BJ926" i="10"/>
  <c r="BK926" i="10"/>
  <c r="BL926" i="10"/>
  <c r="BM926" i="10"/>
  <c r="BN926" i="10"/>
  <c r="BO926" i="10"/>
  <c r="BP926" i="10"/>
  <c r="BI927" i="10"/>
  <c r="BJ927" i="10"/>
  <c r="BK927" i="10"/>
  <c r="BL927" i="10"/>
  <c r="BM927" i="10"/>
  <c r="BN927" i="10"/>
  <c r="BO927" i="10"/>
  <c r="BP927" i="10"/>
  <c r="BI928" i="10"/>
  <c r="BJ928" i="10"/>
  <c r="BK928" i="10"/>
  <c r="BL928" i="10"/>
  <c r="BM928" i="10"/>
  <c r="BN928" i="10"/>
  <c r="BO928" i="10"/>
  <c r="BP928" i="10"/>
  <c r="BI929" i="10"/>
  <c r="BJ929" i="10"/>
  <c r="BK929" i="10"/>
  <c r="BL929" i="10"/>
  <c r="BM929" i="10"/>
  <c r="BN929" i="10"/>
  <c r="BO929" i="10"/>
  <c r="BP929" i="10"/>
  <c r="BI930" i="10"/>
  <c r="BJ930" i="10"/>
  <c r="BK930" i="10"/>
  <c r="BL930" i="10"/>
  <c r="BM930" i="10"/>
  <c r="BN930" i="10"/>
  <c r="BO930" i="10"/>
  <c r="BP930" i="10"/>
  <c r="BI931" i="10"/>
  <c r="BJ931" i="10"/>
  <c r="BK931" i="10"/>
  <c r="BL931" i="10"/>
  <c r="BM931" i="10"/>
  <c r="BN931" i="10"/>
  <c r="BO931" i="10"/>
  <c r="BP931" i="10"/>
  <c r="BI932" i="10"/>
  <c r="BJ932" i="10"/>
  <c r="BK932" i="10"/>
  <c r="BL932" i="10"/>
  <c r="BM932" i="10"/>
  <c r="BN932" i="10"/>
  <c r="BO932" i="10"/>
  <c r="BP932" i="10"/>
  <c r="BI933" i="10"/>
  <c r="BJ933" i="10"/>
  <c r="BK933" i="10"/>
  <c r="BL933" i="10"/>
  <c r="BM933" i="10"/>
  <c r="BN933" i="10"/>
  <c r="BO933" i="10"/>
  <c r="BP933" i="10"/>
  <c r="BI934" i="10"/>
  <c r="BJ934" i="10"/>
  <c r="BK934" i="10"/>
  <c r="BL934" i="10"/>
  <c r="BM934" i="10"/>
  <c r="BN934" i="10"/>
  <c r="BO934" i="10"/>
  <c r="BP934" i="10"/>
  <c r="BI935" i="10"/>
  <c r="BJ935" i="10"/>
  <c r="BK935" i="10"/>
  <c r="BL935" i="10"/>
  <c r="BM935" i="10"/>
  <c r="BN935" i="10"/>
  <c r="BO935" i="10"/>
  <c r="BP935" i="10"/>
  <c r="BI936" i="10"/>
  <c r="BJ936" i="10"/>
  <c r="BK936" i="10"/>
  <c r="BL936" i="10"/>
  <c r="BM936" i="10"/>
  <c r="BN936" i="10"/>
  <c r="BO936" i="10"/>
  <c r="BP936" i="10"/>
  <c r="BI937" i="10"/>
  <c r="BJ937" i="10"/>
  <c r="BK937" i="10"/>
  <c r="BL937" i="10"/>
  <c r="BM937" i="10"/>
  <c r="BN937" i="10"/>
  <c r="BO937" i="10"/>
  <c r="BP937" i="10"/>
  <c r="BI938" i="10"/>
  <c r="BJ938" i="10"/>
  <c r="BK938" i="10"/>
  <c r="BL938" i="10"/>
  <c r="BM938" i="10"/>
  <c r="BN938" i="10"/>
  <c r="BO938" i="10"/>
  <c r="BP938" i="10"/>
  <c r="BI939" i="10"/>
  <c r="BJ939" i="10"/>
  <c r="BK939" i="10"/>
  <c r="BL939" i="10"/>
  <c r="BM939" i="10"/>
  <c r="BN939" i="10"/>
  <c r="BO939" i="10"/>
  <c r="BP939" i="10"/>
  <c r="BI940" i="10"/>
  <c r="BJ940" i="10"/>
  <c r="BK940" i="10"/>
  <c r="BL940" i="10"/>
  <c r="BM940" i="10"/>
  <c r="BN940" i="10"/>
  <c r="BO940" i="10"/>
  <c r="BP940" i="10"/>
  <c r="BI941" i="10"/>
  <c r="BJ941" i="10"/>
  <c r="BK941" i="10"/>
  <c r="BL941" i="10"/>
  <c r="BM941" i="10"/>
  <c r="BN941" i="10"/>
  <c r="BO941" i="10"/>
  <c r="BP941" i="10"/>
  <c r="BI942" i="10"/>
  <c r="BJ942" i="10"/>
  <c r="BK942" i="10"/>
  <c r="BL942" i="10"/>
  <c r="BM942" i="10"/>
  <c r="BN942" i="10"/>
  <c r="BO942" i="10"/>
  <c r="BP942" i="10"/>
  <c r="BI943" i="10"/>
  <c r="BJ943" i="10"/>
  <c r="BK943" i="10"/>
  <c r="BL943" i="10"/>
  <c r="BM943" i="10"/>
  <c r="BN943" i="10"/>
  <c r="BO943" i="10"/>
  <c r="BP943" i="10"/>
  <c r="BI944" i="10"/>
  <c r="BJ944" i="10"/>
  <c r="BK944" i="10"/>
  <c r="BL944" i="10"/>
  <c r="BM944" i="10"/>
  <c r="BN944" i="10"/>
  <c r="BO944" i="10"/>
  <c r="BP944" i="10"/>
  <c r="BI945" i="10"/>
  <c r="BJ945" i="10"/>
  <c r="BK945" i="10"/>
  <c r="BL945" i="10"/>
  <c r="BM945" i="10"/>
  <c r="BN945" i="10"/>
  <c r="BO945" i="10"/>
  <c r="BP945" i="10"/>
  <c r="BI946" i="10"/>
  <c r="BJ946" i="10"/>
  <c r="BK946" i="10"/>
  <c r="BL946" i="10"/>
  <c r="BM946" i="10"/>
  <c r="BN946" i="10"/>
  <c r="BO946" i="10"/>
  <c r="BP946" i="10"/>
  <c r="BI947" i="10"/>
  <c r="BJ947" i="10"/>
  <c r="BK947" i="10"/>
  <c r="BL947" i="10"/>
  <c r="BM947" i="10"/>
  <c r="BN947" i="10"/>
  <c r="BO947" i="10"/>
  <c r="BP947" i="10"/>
  <c r="BI948" i="10"/>
  <c r="BJ948" i="10"/>
  <c r="BK948" i="10"/>
  <c r="BL948" i="10"/>
  <c r="BM948" i="10"/>
  <c r="BN948" i="10"/>
  <c r="BO948" i="10"/>
  <c r="BP948" i="10"/>
  <c r="BI949" i="10"/>
  <c r="BJ949" i="10"/>
  <c r="BK949" i="10"/>
  <c r="BL949" i="10"/>
  <c r="BM949" i="10"/>
  <c r="BN949" i="10"/>
  <c r="BO949" i="10"/>
  <c r="BP949" i="10"/>
  <c r="BI950" i="10"/>
  <c r="BJ950" i="10"/>
  <c r="BK950" i="10"/>
  <c r="BL950" i="10"/>
  <c r="BM950" i="10"/>
  <c r="BN950" i="10"/>
  <c r="BO950" i="10"/>
  <c r="BP950" i="10"/>
  <c r="BI951" i="10"/>
  <c r="BJ951" i="10"/>
  <c r="BK951" i="10"/>
  <c r="BL951" i="10"/>
  <c r="BM951" i="10"/>
  <c r="BN951" i="10"/>
  <c r="BO951" i="10"/>
  <c r="BP951" i="10"/>
  <c r="BI952" i="10"/>
  <c r="BJ952" i="10"/>
  <c r="BK952" i="10"/>
  <c r="BL952" i="10"/>
  <c r="BM952" i="10"/>
  <c r="BN952" i="10"/>
  <c r="BO952" i="10"/>
  <c r="BP952" i="10"/>
  <c r="BI953" i="10"/>
  <c r="BJ953" i="10"/>
  <c r="BK953" i="10"/>
  <c r="BL953" i="10"/>
  <c r="BM953" i="10"/>
  <c r="BN953" i="10"/>
  <c r="BO953" i="10"/>
  <c r="BP953" i="10"/>
  <c r="BI954" i="10"/>
  <c r="BJ954" i="10"/>
  <c r="BK954" i="10"/>
  <c r="BL954" i="10"/>
  <c r="BM954" i="10"/>
  <c r="BN954" i="10"/>
  <c r="BO954" i="10"/>
  <c r="BP954" i="10"/>
  <c r="BI955" i="10"/>
  <c r="BJ955" i="10"/>
  <c r="BK955" i="10"/>
  <c r="BL955" i="10"/>
  <c r="BM955" i="10"/>
  <c r="BN955" i="10"/>
  <c r="BO955" i="10"/>
  <c r="BP955" i="10"/>
  <c r="BI956" i="10"/>
  <c r="BJ956" i="10"/>
  <c r="BK956" i="10"/>
  <c r="BL956" i="10"/>
  <c r="BM956" i="10"/>
  <c r="BN956" i="10"/>
  <c r="BO956" i="10"/>
  <c r="BP956" i="10"/>
  <c r="BI957" i="10"/>
  <c r="BJ957" i="10"/>
  <c r="BK957" i="10"/>
  <c r="BL957" i="10"/>
  <c r="BM957" i="10"/>
  <c r="BN957" i="10"/>
  <c r="BO957" i="10"/>
  <c r="BP957" i="10"/>
  <c r="BI958" i="10"/>
  <c r="BJ958" i="10"/>
  <c r="BK958" i="10"/>
  <c r="BL958" i="10"/>
  <c r="BM958" i="10"/>
  <c r="BN958" i="10"/>
  <c r="BO958" i="10"/>
  <c r="BP958" i="10"/>
  <c r="BI959" i="10"/>
  <c r="BJ959" i="10"/>
  <c r="BK959" i="10"/>
  <c r="BL959" i="10"/>
  <c r="BM959" i="10"/>
  <c r="BN959" i="10"/>
  <c r="BO959" i="10"/>
  <c r="BP959" i="10"/>
  <c r="BI960" i="10"/>
  <c r="BJ960" i="10"/>
  <c r="BK960" i="10"/>
  <c r="BL960" i="10"/>
  <c r="BM960" i="10"/>
  <c r="BN960" i="10"/>
  <c r="BO960" i="10"/>
  <c r="BP960" i="10"/>
  <c r="BI961" i="10"/>
  <c r="BJ961" i="10"/>
  <c r="BK961" i="10"/>
  <c r="BL961" i="10"/>
  <c r="BM961" i="10"/>
  <c r="BN961" i="10"/>
  <c r="BO961" i="10"/>
  <c r="BP961" i="10"/>
  <c r="BI962" i="10"/>
  <c r="BJ962" i="10"/>
  <c r="BK962" i="10"/>
  <c r="BL962" i="10"/>
  <c r="BM962" i="10"/>
  <c r="BN962" i="10"/>
  <c r="BO962" i="10"/>
  <c r="BP962" i="10"/>
  <c r="BI963" i="10"/>
  <c r="BJ963" i="10"/>
  <c r="BK963" i="10"/>
  <c r="BL963" i="10"/>
  <c r="BM963" i="10"/>
  <c r="BN963" i="10"/>
  <c r="BO963" i="10"/>
  <c r="BP963" i="10"/>
  <c r="BI964" i="10"/>
  <c r="BJ964" i="10"/>
  <c r="BK964" i="10"/>
  <c r="BL964" i="10"/>
  <c r="BM964" i="10"/>
  <c r="BN964" i="10"/>
  <c r="BO964" i="10"/>
  <c r="BP964" i="10"/>
  <c r="BI965" i="10"/>
  <c r="BJ965" i="10"/>
  <c r="BK965" i="10"/>
  <c r="BL965" i="10"/>
  <c r="BM965" i="10"/>
  <c r="BN965" i="10"/>
  <c r="BO965" i="10"/>
  <c r="BP965" i="10"/>
  <c r="BI966" i="10"/>
  <c r="BJ966" i="10"/>
  <c r="BK966" i="10"/>
  <c r="BL966" i="10"/>
  <c r="BM966" i="10"/>
  <c r="BN966" i="10"/>
  <c r="BO966" i="10"/>
  <c r="BP966" i="10"/>
  <c r="BI967" i="10"/>
  <c r="BJ967" i="10"/>
  <c r="BK967" i="10"/>
  <c r="BL967" i="10"/>
  <c r="BM967" i="10"/>
  <c r="BN967" i="10"/>
  <c r="BO967" i="10"/>
  <c r="BP967" i="10"/>
  <c r="BI968" i="10"/>
  <c r="BJ968" i="10"/>
  <c r="BK968" i="10"/>
  <c r="BL968" i="10"/>
  <c r="BM968" i="10"/>
  <c r="BN968" i="10"/>
  <c r="BO968" i="10"/>
  <c r="BP968" i="10"/>
  <c r="BI969" i="10"/>
  <c r="BJ969" i="10"/>
  <c r="BK969" i="10"/>
  <c r="BL969" i="10"/>
  <c r="BM969" i="10"/>
  <c r="BN969" i="10"/>
  <c r="BO969" i="10"/>
  <c r="BP969" i="10"/>
  <c r="BI970" i="10"/>
  <c r="BJ970" i="10"/>
  <c r="BK970" i="10"/>
  <c r="BL970" i="10"/>
  <c r="BM970" i="10"/>
  <c r="BN970" i="10"/>
  <c r="BO970" i="10"/>
  <c r="BP970" i="10"/>
  <c r="BI971" i="10"/>
  <c r="BJ971" i="10"/>
  <c r="BK971" i="10"/>
  <c r="BL971" i="10"/>
  <c r="BM971" i="10"/>
  <c r="BN971" i="10"/>
  <c r="BO971" i="10"/>
  <c r="BP971" i="10"/>
  <c r="BI972" i="10"/>
  <c r="BJ972" i="10"/>
  <c r="BK972" i="10"/>
  <c r="BL972" i="10"/>
  <c r="BM972" i="10"/>
  <c r="BN972" i="10"/>
  <c r="BO972" i="10"/>
  <c r="BP972" i="10"/>
  <c r="BI973" i="10"/>
  <c r="BJ973" i="10"/>
  <c r="BK973" i="10"/>
  <c r="BL973" i="10"/>
  <c r="BM973" i="10"/>
  <c r="BN973" i="10"/>
  <c r="BO973" i="10"/>
  <c r="BP973" i="10"/>
  <c r="BI974" i="10"/>
  <c r="BJ974" i="10"/>
  <c r="BK974" i="10"/>
  <c r="BL974" i="10"/>
  <c r="BM974" i="10"/>
  <c r="BN974" i="10"/>
  <c r="BO974" i="10"/>
  <c r="BP974" i="10"/>
  <c r="BI975" i="10"/>
  <c r="BJ975" i="10"/>
  <c r="BK975" i="10"/>
  <c r="BL975" i="10"/>
  <c r="BM975" i="10"/>
  <c r="BN975" i="10"/>
  <c r="BO975" i="10"/>
  <c r="BP975" i="10"/>
  <c r="BI976" i="10"/>
  <c r="BJ976" i="10"/>
  <c r="BK976" i="10"/>
  <c r="BL976" i="10"/>
  <c r="BM976" i="10"/>
  <c r="BN976" i="10"/>
  <c r="BO976" i="10"/>
  <c r="BP976" i="10"/>
  <c r="BI977" i="10"/>
  <c r="BJ977" i="10"/>
  <c r="BK977" i="10"/>
  <c r="BL977" i="10"/>
  <c r="BM977" i="10"/>
  <c r="BN977" i="10"/>
  <c r="BO977" i="10"/>
  <c r="BP977" i="10"/>
  <c r="BI978" i="10"/>
  <c r="BJ978" i="10"/>
  <c r="BK978" i="10"/>
  <c r="BL978" i="10"/>
  <c r="BM978" i="10"/>
  <c r="BN978" i="10"/>
  <c r="BO978" i="10"/>
  <c r="BP978" i="10"/>
  <c r="BI979" i="10"/>
  <c r="BJ979" i="10"/>
  <c r="BK979" i="10"/>
  <c r="BL979" i="10"/>
  <c r="BM979" i="10"/>
  <c r="BN979" i="10"/>
  <c r="BO979" i="10"/>
  <c r="BP979" i="10"/>
  <c r="BI980" i="10"/>
  <c r="BJ980" i="10"/>
  <c r="BK980" i="10"/>
  <c r="BL980" i="10"/>
  <c r="BM980" i="10"/>
  <c r="BN980" i="10"/>
  <c r="BO980" i="10"/>
  <c r="BP980" i="10"/>
  <c r="BI981" i="10"/>
  <c r="BJ981" i="10"/>
  <c r="BK981" i="10"/>
  <c r="BL981" i="10"/>
  <c r="BM981" i="10"/>
  <c r="BN981" i="10"/>
  <c r="BO981" i="10"/>
  <c r="BP981" i="10"/>
  <c r="BI982" i="10"/>
  <c r="BJ982" i="10"/>
  <c r="BK982" i="10"/>
  <c r="BL982" i="10"/>
  <c r="BM982" i="10"/>
  <c r="BN982" i="10"/>
  <c r="BO982" i="10"/>
  <c r="BP982" i="10"/>
  <c r="BI983" i="10"/>
  <c r="BJ983" i="10"/>
  <c r="BK983" i="10"/>
  <c r="BL983" i="10"/>
  <c r="BM983" i="10"/>
  <c r="BN983" i="10"/>
  <c r="BO983" i="10"/>
  <c r="BP983" i="10"/>
  <c r="BI984" i="10"/>
  <c r="BJ984" i="10"/>
  <c r="BK984" i="10"/>
  <c r="BL984" i="10"/>
  <c r="BM984" i="10"/>
  <c r="BN984" i="10"/>
  <c r="BO984" i="10"/>
  <c r="BP984" i="10"/>
  <c r="BI985" i="10"/>
  <c r="BJ985" i="10"/>
  <c r="BK985" i="10"/>
  <c r="BL985" i="10"/>
  <c r="BM985" i="10"/>
  <c r="BN985" i="10"/>
  <c r="BO985" i="10"/>
  <c r="BP985" i="10"/>
  <c r="BI986" i="10"/>
  <c r="BJ986" i="10"/>
  <c r="BK986" i="10"/>
  <c r="BL986" i="10"/>
  <c r="BM986" i="10"/>
  <c r="BN986" i="10"/>
  <c r="BO986" i="10"/>
  <c r="BP986" i="10"/>
  <c r="BI987" i="10"/>
  <c r="BJ987" i="10"/>
  <c r="BK987" i="10"/>
  <c r="BL987" i="10"/>
  <c r="BM987" i="10"/>
  <c r="BN987" i="10"/>
  <c r="BO987" i="10"/>
  <c r="BP987" i="10"/>
  <c r="BI988" i="10"/>
  <c r="BJ988" i="10"/>
  <c r="BK988" i="10"/>
  <c r="BL988" i="10"/>
  <c r="BM988" i="10"/>
  <c r="BN988" i="10"/>
  <c r="BO988" i="10"/>
  <c r="BP988" i="10"/>
  <c r="BI989" i="10"/>
  <c r="BJ989" i="10"/>
  <c r="BK989" i="10"/>
  <c r="BL989" i="10"/>
  <c r="BM989" i="10"/>
  <c r="BN989" i="10"/>
  <c r="BO989" i="10"/>
  <c r="BP989" i="10"/>
  <c r="BI990" i="10"/>
  <c r="BJ990" i="10"/>
  <c r="BK990" i="10"/>
  <c r="BL990" i="10"/>
  <c r="BM990" i="10"/>
  <c r="BN990" i="10"/>
  <c r="BO990" i="10"/>
  <c r="BP990" i="10"/>
  <c r="BI991" i="10"/>
  <c r="BJ991" i="10"/>
  <c r="BK991" i="10"/>
  <c r="BL991" i="10"/>
  <c r="BM991" i="10"/>
  <c r="BN991" i="10"/>
  <c r="BO991" i="10"/>
  <c r="BP991" i="10"/>
  <c r="BI992" i="10"/>
  <c r="BJ992" i="10"/>
  <c r="BK992" i="10"/>
  <c r="BL992" i="10"/>
  <c r="BM992" i="10"/>
  <c r="BN992" i="10"/>
  <c r="BO992" i="10"/>
  <c r="BP992" i="10"/>
  <c r="BI993" i="10"/>
  <c r="BJ993" i="10"/>
  <c r="BK993" i="10"/>
  <c r="BL993" i="10"/>
  <c r="BM993" i="10"/>
  <c r="BN993" i="10"/>
  <c r="BO993" i="10"/>
  <c r="BP993" i="10"/>
  <c r="BH186" i="10"/>
  <c r="BH187" i="10"/>
  <c r="BH188" i="10"/>
  <c r="BH189" i="10"/>
  <c r="BH190" i="10"/>
  <c r="BH191" i="10"/>
  <c r="BH192" i="10"/>
  <c r="BH193" i="10"/>
  <c r="BH194" i="10"/>
  <c r="BH195" i="10"/>
  <c r="BH196" i="10"/>
  <c r="BH197" i="10"/>
  <c r="BH198" i="10"/>
  <c r="BH199" i="10"/>
  <c r="BH200" i="10"/>
  <c r="BH201" i="10"/>
  <c r="BH202" i="10"/>
  <c r="BH203" i="10"/>
  <c r="BH204" i="10"/>
  <c r="BH205" i="10"/>
  <c r="BH206" i="10"/>
  <c r="BH207" i="10"/>
  <c r="BH208" i="10"/>
  <c r="BH209" i="10"/>
  <c r="BH210" i="10"/>
  <c r="BH211" i="10"/>
  <c r="BH212" i="10"/>
  <c r="BH213" i="10"/>
  <c r="BH214" i="10"/>
  <c r="BH215" i="10"/>
  <c r="BH216" i="10"/>
  <c r="BH217" i="10"/>
  <c r="BH218" i="10"/>
  <c r="BH219" i="10"/>
  <c r="BH220" i="10"/>
  <c r="BH221" i="10"/>
  <c r="BH222" i="10"/>
  <c r="BH223" i="10"/>
  <c r="BH224" i="10"/>
  <c r="BH225" i="10"/>
  <c r="BH226" i="10"/>
  <c r="BH227" i="10"/>
  <c r="BH228" i="10"/>
  <c r="BH229" i="10"/>
  <c r="BH230" i="10"/>
  <c r="BH231" i="10"/>
  <c r="BH232" i="10"/>
  <c r="BH233" i="10"/>
  <c r="BH234" i="10"/>
  <c r="BH235" i="10"/>
  <c r="BH236" i="10"/>
  <c r="BH237" i="10"/>
  <c r="BH238" i="10"/>
  <c r="BH239" i="10"/>
  <c r="BH240" i="10"/>
  <c r="BH241" i="10"/>
  <c r="BH242" i="10"/>
  <c r="BH243" i="10"/>
  <c r="BH244" i="10"/>
  <c r="BH245" i="10"/>
  <c r="BH246" i="10"/>
  <c r="BH247" i="10"/>
  <c r="BH248" i="10"/>
  <c r="BH249" i="10"/>
  <c r="BH250" i="10"/>
  <c r="BH251" i="10"/>
  <c r="BH252" i="10"/>
  <c r="BH253" i="10"/>
  <c r="BH254" i="10"/>
  <c r="BH255" i="10"/>
  <c r="BH256" i="10"/>
  <c r="BH257" i="10"/>
  <c r="BH258" i="10"/>
  <c r="BH259" i="10"/>
  <c r="BH260" i="10"/>
  <c r="BH261" i="10"/>
  <c r="BH262" i="10"/>
  <c r="BH263" i="10"/>
  <c r="BH264" i="10"/>
  <c r="BH265" i="10"/>
  <c r="BH266" i="10"/>
  <c r="BH267" i="10"/>
  <c r="BH268" i="10"/>
  <c r="BH269" i="10"/>
  <c r="BH270" i="10"/>
  <c r="BH271" i="10"/>
  <c r="BH272" i="10"/>
  <c r="BH273" i="10"/>
  <c r="BH274" i="10"/>
  <c r="BH275" i="10"/>
  <c r="BH276" i="10"/>
  <c r="BH277" i="10"/>
  <c r="BH278" i="10"/>
  <c r="BH279" i="10"/>
  <c r="BH280" i="10"/>
  <c r="BH281" i="10"/>
  <c r="BH282" i="10"/>
  <c r="BH283" i="10"/>
  <c r="BH284" i="10"/>
  <c r="BH285" i="10"/>
  <c r="BH286" i="10"/>
  <c r="BH287" i="10"/>
  <c r="BH288" i="10"/>
  <c r="BH289" i="10"/>
  <c r="BH290" i="10"/>
  <c r="BH291" i="10"/>
  <c r="BH292" i="10"/>
  <c r="BH293" i="10"/>
  <c r="BH294" i="10"/>
  <c r="BH295" i="10"/>
  <c r="BH296" i="10"/>
  <c r="BH297" i="10"/>
  <c r="BH298" i="10"/>
  <c r="BH299" i="10"/>
  <c r="BH300" i="10"/>
  <c r="BH301" i="10"/>
  <c r="BH302" i="10"/>
  <c r="BH303" i="10"/>
  <c r="BH304" i="10"/>
  <c r="BH305" i="10"/>
  <c r="BH306" i="10"/>
  <c r="BH307" i="10"/>
  <c r="BH308" i="10"/>
  <c r="BH309" i="10"/>
  <c r="BH310" i="10"/>
  <c r="BH311" i="10"/>
  <c r="BH312" i="10"/>
  <c r="BH313" i="10"/>
  <c r="BH314" i="10"/>
  <c r="BH315" i="10"/>
  <c r="BH316" i="10"/>
  <c r="BH317" i="10"/>
  <c r="BH318" i="10"/>
  <c r="BH319" i="10"/>
  <c r="BH320" i="10"/>
  <c r="BH321" i="10"/>
  <c r="BH322" i="10"/>
  <c r="BH323" i="10"/>
  <c r="BH324" i="10"/>
  <c r="BH325" i="10"/>
  <c r="BH326" i="10"/>
  <c r="BH327" i="10"/>
  <c r="BH328" i="10"/>
  <c r="BH329" i="10"/>
  <c r="BH330" i="10"/>
  <c r="BH331" i="10"/>
  <c r="BH332" i="10"/>
  <c r="BH333" i="10"/>
  <c r="BH334" i="10"/>
  <c r="BH335" i="10"/>
  <c r="BH336" i="10"/>
  <c r="BH337" i="10"/>
  <c r="BH338" i="10"/>
  <c r="BH339" i="10"/>
  <c r="BH340" i="10"/>
  <c r="BH341" i="10"/>
  <c r="BH342" i="10"/>
  <c r="BH343" i="10"/>
  <c r="BH344" i="10"/>
  <c r="BH345" i="10"/>
  <c r="BH346" i="10"/>
  <c r="BH347" i="10"/>
  <c r="BH348" i="10"/>
  <c r="BH349" i="10"/>
  <c r="BH350" i="10"/>
  <c r="BH351" i="10"/>
  <c r="BH352" i="10"/>
  <c r="BH353" i="10"/>
  <c r="BH354" i="10"/>
  <c r="BH355" i="10"/>
  <c r="BH356" i="10"/>
  <c r="BH357" i="10"/>
  <c r="BH358" i="10"/>
  <c r="BH359" i="10"/>
  <c r="BH360" i="10"/>
  <c r="BH361" i="10"/>
  <c r="BH362" i="10"/>
  <c r="BH363" i="10"/>
  <c r="BH364" i="10"/>
  <c r="BH365" i="10"/>
  <c r="BH366" i="10"/>
  <c r="BH367" i="10"/>
  <c r="BH368" i="10"/>
  <c r="BH369" i="10"/>
  <c r="BH370" i="10"/>
  <c r="BH371" i="10"/>
  <c r="BH372" i="10"/>
  <c r="BH373" i="10"/>
  <c r="BH374" i="10"/>
  <c r="BH375" i="10"/>
  <c r="BH376" i="10"/>
  <c r="BH377" i="10"/>
  <c r="BH378" i="10"/>
  <c r="BH379" i="10"/>
  <c r="BH380" i="10"/>
  <c r="BH381" i="10"/>
  <c r="BH382" i="10"/>
  <c r="BH383" i="10"/>
  <c r="BH384" i="10"/>
  <c r="BH385" i="10"/>
  <c r="BH386" i="10"/>
  <c r="BH387" i="10"/>
  <c r="BH388" i="10"/>
  <c r="BH389" i="10"/>
  <c r="BH390" i="10"/>
  <c r="BH391" i="10"/>
  <c r="BH392" i="10"/>
  <c r="BH393" i="10"/>
  <c r="BH394" i="10"/>
  <c r="BH395" i="10"/>
  <c r="BH396" i="10"/>
  <c r="BH397" i="10"/>
  <c r="BH398" i="10"/>
  <c r="BH399" i="10"/>
  <c r="BH400" i="10"/>
  <c r="BH401" i="10"/>
  <c r="BH402" i="10"/>
  <c r="BH403" i="10"/>
  <c r="BH404" i="10"/>
  <c r="BH405" i="10"/>
  <c r="BH406" i="10"/>
  <c r="BH407" i="10"/>
  <c r="BH408" i="10"/>
  <c r="BH409" i="10"/>
  <c r="BH410" i="10"/>
  <c r="BH411" i="10"/>
  <c r="BH412" i="10"/>
  <c r="BH413" i="10"/>
  <c r="BH414" i="10"/>
  <c r="BH415" i="10"/>
  <c r="BH416" i="10"/>
  <c r="BH417" i="10"/>
  <c r="BH418" i="10"/>
  <c r="BH419" i="10"/>
  <c r="BH420" i="10"/>
  <c r="BH421" i="10"/>
  <c r="BH422" i="10"/>
  <c r="BH423" i="10"/>
  <c r="BH424" i="10"/>
  <c r="BH425" i="10"/>
  <c r="BH426" i="10"/>
  <c r="BH427" i="10"/>
  <c r="BH428" i="10"/>
  <c r="BH429" i="10"/>
  <c r="BH430" i="10"/>
  <c r="BH431" i="10"/>
  <c r="BH432" i="10"/>
  <c r="BH433" i="10"/>
  <c r="BH434" i="10"/>
  <c r="BH435" i="10"/>
  <c r="BH436" i="10"/>
  <c r="BH437" i="10"/>
  <c r="BH438" i="10"/>
  <c r="BH439" i="10"/>
  <c r="BH440" i="10"/>
  <c r="BH441" i="10"/>
  <c r="BH442" i="10"/>
  <c r="BH443" i="10"/>
  <c r="BH444" i="10"/>
  <c r="BH445" i="10"/>
  <c r="BH446" i="10"/>
  <c r="BH447" i="10"/>
  <c r="BH448" i="10"/>
  <c r="BH449" i="10"/>
  <c r="BH450" i="10"/>
  <c r="BH451" i="10"/>
  <c r="BH452" i="10"/>
  <c r="BH453" i="10"/>
  <c r="BH454" i="10"/>
  <c r="BH455" i="10"/>
  <c r="BH456" i="10"/>
  <c r="BH457" i="10"/>
  <c r="BH458" i="10"/>
  <c r="BH459" i="10"/>
  <c r="BH460" i="10"/>
  <c r="BH461" i="10"/>
  <c r="BH462" i="10"/>
  <c r="BH463" i="10"/>
  <c r="BH464" i="10"/>
  <c r="BH465" i="10"/>
  <c r="BH466" i="10"/>
  <c r="BH467" i="10"/>
  <c r="BH468" i="10"/>
  <c r="BH469" i="10"/>
  <c r="BH470" i="10"/>
  <c r="BH471" i="10"/>
  <c r="BH472" i="10"/>
  <c r="BH473" i="10"/>
  <c r="BH474" i="10"/>
  <c r="BH475" i="10"/>
  <c r="BH476" i="10"/>
  <c r="BH477" i="10"/>
  <c r="BH478" i="10"/>
  <c r="BH479" i="10"/>
  <c r="BH480" i="10"/>
  <c r="BH481" i="10"/>
  <c r="BH482" i="10"/>
  <c r="BH483" i="10"/>
  <c r="BH484" i="10"/>
  <c r="BH485" i="10"/>
  <c r="BH486" i="10"/>
  <c r="BH487" i="10"/>
  <c r="BH488" i="10"/>
  <c r="BH489" i="10"/>
  <c r="BH490" i="10"/>
  <c r="BH491" i="10"/>
  <c r="BH492" i="10"/>
  <c r="BH493" i="10"/>
  <c r="BH494" i="10"/>
  <c r="BH495" i="10"/>
  <c r="BH496" i="10"/>
  <c r="BH497" i="10"/>
  <c r="BH498" i="10"/>
  <c r="BH499" i="10"/>
  <c r="BH500" i="10"/>
  <c r="BH501" i="10"/>
  <c r="BH502" i="10"/>
  <c r="BH503" i="10"/>
  <c r="BH504" i="10"/>
  <c r="BH505" i="10"/>
  <c r="BH506" i="10"/>
  <c r="BH507" i="10"/>
  <c r="BH508" i="10"/>
  <c r="BH509" i="10"/>
  <c r="BH510" i="10"/>
  <c r="BH511" i="10"/>
  <c r="BH512" i="10"/>
  <c r="BH513" i="10"/>
  <c r="BH514" i="10"/>
  <c r="BH515" i="10"/>
  <c r="BH516" i="10"/>
  <c r="BH517" i="10"/>
  <c r="BH518" i="10"/>
  <c r="BH519" i="10"/>
  <c r="BH520" i="10"/>
  <c r="BH521" i="10"/>
  <c r="BH522" i="10"/>
  <c r="BH523" i="10"/>
  <c r="BH524" i="10"/>
  <c r="BH525" i="10"/>
  <c r="BH526" i="10"/>
  <c r="BH527" i="10"/>
  <c r="BH528" i="10"/>
  <c r="BH529" i="10"/>
  <c r="BH530" i="10"/>
  <c r="BH531" i="10"/>
  <c r="BH532" i="10"/>
  <c r="BH533" i="10"/>
  <c r="BH534" i="10"/>
  <c r="BH535" i="10"/>
  <c r="BH536" i="10"/>
  <c r="BH537" i="10"/>
  <c r="BH538" i="10"/>
  <c r="BH539" i="10"/>
  <c r="BH540" i="10"/>
  <c r="BH541" i="10"/>
  <c r="BH542" i="10"/>
  <c r="BH543" i="10"/>
  <c r="BH544" i="10"/>
  <c r="BH545" i="10"/>
  <c r="BH546" i="10"/>
  <c r="BH547" i="10"/>
  <c r="BH548" i="10"/>
  <c r="BH549" i="10"/>
  <c r="BH550" i="10"/>
  <c r="BH551" i="10"/>
  <c r="BH552" i="10"/>
  <c r="BH553" i="10"/>
  <c r="BH554" i="10"/>
  <c r="BH555" i="10"/>
  <c r="BH556" i="10"/>
  <c r="BH557" i="10"/>
  <c r="BH558" i="10"/>
  <c r="BH559" i="10"/>
  <c r="BH560" i="10"/>
  <c r="BH561" i="10"/>
  <c r="BH562" i="10"/>
  <c r="BH563" i="10"/>
  <c r="BH564" i="10"/>
  <c r="BH565" i="10"/>
  <c r="BH566" i="10"/>
  <c r="BH567" i="10"/>
  <c r="BH568" i="10"/>
  <c r="BH569" i="10"/>
  <c r="BH570" i="10"/>
  <c r="BH571" i="10"/>
  <c r="BH572" i="10"/>
  <c r="BH573" i="10"/>
  <c r="BH574" i="10"/>
  <c r="BH575" i="10"/>
  <c r="BH576" i="10"/>
  <c r="BH577" i="10"/>
  <c r="BH578" i="10"/>
  <c r="BH579" i="10"/>
  <c r="BH580" i="10"/>
  <c r="BH581" i="10"/>
  <c r="BH582" i="10"/>
  <c r="BH583" i="10"/>
  <c r="BH584" i="10"/>
  <c r="BH585" i="10"/>
  <c r="BH586" i="10"/>
  <c r="BH587" i="10"/>
  <c r="BH588" i="10"/>
  <c r="BH589" i="10"/>
  <c r="BH590" i="10"/>
  <c r="BH591" i="10"/>
  <c r="BH592" i="10"/>
  <c r="BH593" i="10"/>
  <c r="BH594" i="10"/>
  <c r="BH595" i="10"/>
  <c r="BH596" i="10"/>
  <c r="BH597" i="10"/>
  <c r="BH598" i="10"/>
  <c r="BH599" i="10"/>
  <c r="BH600" i="10"/>
  <c r="BH601" i="10"/>
  <c r="BH602" i="10"/>
  <c r="BH603" i="10"/>
  <c r="BH604" i="10"/>
  <c r="BH605" i="10"/>
  <c r="BH606" i="10"/>
  <c r="BH607" i="10"/>
  <c r="BH608" i="10"/>
  <c r="BH609" i="10"/>
  <c r="BH610" i="10"/>
  <c r="BH611" i="10"/>
  <c r="BH612" i="10"/>
  <c r="BH613" i="10"/>
  <c r="BH614" i="10"/>
  <c r="BH615" i="10"/>
  <c r="BH616" i="10"/>
  <c r="BH617" i="10"/>
  <c r="BH618" i="10"/>
  <c r="BH619" i="10"/>
  <c r="BH620" i="10"/>
  <c r="BH621" i="10"/>
  <c r="BH622" i="10"/>
  <c r="BH623" i="10"/>
  <c r="BH624" i="10"/>
  <c r="BH625" i="10"/>
  <c r="BH626" i="10"/>
  <c r="BH627" i="10"/>
  <c r="BH628" i="10"/>
  <c r="BH629" i="10"/>
  <c r="BH630" i="10"/>
  <c r="BH631" i="10"/>
  <c r="BH632" i="10"/>
  <c r="BH633" i="10"/>
  <c r="BH634" i="10"/>
  <c r="BH635" i="10"/>
  <c r="BH636" i="10"/>
  <c r="BH637" i="10"/>
  <c r="BH638" i="10"/>
  <c r="BH639" i="10"/>
  <c r="BH640" i="10"/>
  <c r="BH641" i="10"/>
  <c r="BH642" i="10"/>
  <c r="BH643" i="10"/>
  <c r="BH644" i="10"/>
  <c r="BH645" i="10"/>
  <c r="BH646" i="10"/>
  <c r="BH647" i="10"/>
  <c r="BH648" i="10"/>
  <c r="BH649" i="10"/>
  <c r="BH650" i="10"/>
  <c r="BH651" i="10"/>
  <c r="BH652" i="10"/>
  <c r="BH653" i="10"/>
  <c r="BH654" i="10"/>
  <c r="BH655" i="10"/>
  <c r="BH656" i="10"/>
  <c r="BH657" i="10"/>
  <c r="BH658" i="10"/>
  <c r="BH659" i="10"/>
  <c r="BH660" i="10"/>
  <c r="BH661" i="10"/>
  <c r="BH662" i="10"/>
  <c r="BH663" i="10"/>
  <c r="BH664" i="10"/>
  <c r="BH665" i="10"/>
  <c r="BH666" i="10"/>
  <c r="BH667" i="10"/>
  <c r="BH668" i="10"/>
  <c r="BH669" i="10"/>
  <c r="BH670" i="10"/>
  <c r="BH671" i="10"/>
  <c r="BH672" i="10"/>
  <c r="BH673" i="10"/>
  <c r="BH674" i="10"/>
  <c r="BH675" i="10"/>
  <c r="BH676" i="10"/>
  <c r="BH677" i="10"/>
  <c r="BH678" i="10"/>
  <c r="BH679" i="10"/>
  <c r="BH680" i="10"/>
  <c r="BH681" i="10"/>
  <c r="BH682" i="10"/>
  <c r="BH683" i="10"/>
  <c r="BH684" i="10"/>
  <c r="BH685" i="10"/>
  <c r="BH686" i="10"/>
  <c r="BH687" i="10"/>
  <c r="BH688" i="10"/>
  <c r="BH689" i="10"/>
  <c r="BH690" i="10"/>
  <c r="BH691" i="10"/>
  <c r="BH692" i="10"/>
  <c r="BH693" i="10"/>
  <c r="BH694" i="10"/>
  <c r="BH695" i="10"/>
  <c r="BH696" i="10"/>
  <c r="BH697" i="10"/>
  <c r="BH698" i="10"/>
  <c r="BH699" i="10"/>
  <c r="BH700" i="10"/>
  <c r="BH701" i="10"/>
  <c r="BH702" i="10"/>
  <c r="BH703" i="10"/>
  <c r="BH704" i="10"/>
  <c r="BH705" i="10"/>
  <c r="BH706" i="10"/>
  <c r="BH707" i="10"/>
  <c r="BH708" i="10"/>
  <c r="BH709" i="10"/>
  <c r="BH710" i="10"/>
  <c r="BH711" i="10"/>
  <c r="BH712" i="10"/>
  <c r="BH713" i="10"/>
  <c r="BH714" i="10"/>
  <c r="BH715" i="10"/>
  <c r="BH716" i="10"/>
  <c r="BH717" i="10"/>
  <c r="BH718" i="10"/>
  <c r="BH719" i="10"/>
  <c r="BH720" i="10"/>
  <c r="BH721" i="10"/>
  <c r="BH722" i="10"/>
  <c r="BH723" i="10"/>
  <c r="BH724" i="10"/>
  <c r="BH725" i="10"/>
  <c r="BH726" i="10"/>
  <c r="BH727" i="10"/>
  <c r="BH728" i="10"/>
  <c r="BH729" i="10"/>
  <c r="BH730" i="10"/>
  <c r="BH731" i="10"/>
  <c r="BH732" i="10"/>
  <c r="BH733" i="10"/>
  <c r="BH734" i="10"/>
  <c r="BH735" i="10"/>
  <c r="BH736" i="10"/>
  <c r="BH737" i="10"/>
  <c r="BH738" i="10"/>
  <c r="BH739" i="10"/>
  <c r="BH740" i="10"/>
  <c r="BH741" i="10"/>
  <c r="BH742" i="10"/>
  <c r="BH743" i="10"/>
  <c r="BH744" i="10"/>
  <c r="BH745" i="10"/>
  <c r="BH746" i="10"/>
  <c r="BH747" i="10"/>
  <c r="BH748" i="10"/>
  <c r="BH749" i="10"/>
  <c r="BH750" i="10"/>
  <c r="BH751" i="10"/>
  <c r="BH752" i="10"/>
  <c r="BH753" i="10"/>
  <c r="BH754" i="10"/>
  <c r="BH755" i="10"/>
  <c r="BH756" i="10"/>
  <c r="BH757" i="10"/>
  <c r="BH758" i="10"/>
  <c r="BH759" i="10"/>
  <c r="BH760" i="10"/>
  <c r="BH761" i="10"/>
  <c r="BH762" i="10"/>
  <c r="BH763" i="10"/>
  <c r="BH764" i="10"/>
  <c r="BH765" i="10"/>
  <c r="BH766" i="10"/>
  <c r="BH767" i="10"/>
  <c r="BH768" i="10"/>
  <c r="BH769" i="10"/>
  <c r="BH770" i="10"/>
  <c r="BH771" i="10"/>
  <c r="BH772" i="10"/>
  <c r="BH773" i="10"/>
  <c r="BH774" i="10"/>
  <c r="BH775" i="10"/>
  <c r="BH776" i="10"/>
  <c r="BH777" i="10"/>
  <c r="BH778" i="10"/>
  <c r="BH779" i="10"/>
  <c r="BH780" i="10"/>
  <c r="BH781" i="10"/>
  <c r="BH782" i="10"/>
  <c r="BH783" i="10"/>
  <c r="BH784" i="10"/>
  <c r="BH785" i="10"/>
  <c r="BH786" i="10"/>
  <c r="BH787" i="10"/>
  <c r="BH788" i="10"/>
  <c r="BH789" i="10"/>
  <c r="BH790" i="10"/>
  <c r="BH791" i="10"/>
  <c r="BH792" i="10"/>
  <c r="BH793" i="10"/>
  <c r="BH794" i="10"/>
  <c r="BH795" i="10"/>
  <c r="BH796" i="10"/>
  <c r="BH797" i="10"/>
  <c r="BH798" i="10"/>
  <c r="BH799" i="10"/>
  <c r="BH800" i="10"/>
  <c r="BH801" i="10"/>
  <c r="BH802" i="10"/>
  <c r="BH803" i="10"/>
  <c r="BH804" i="10"/>
  <c r="BH805" i="10"/>
  <c r="BH806" i="10"/>
  <c r="BH807" i="10"/>
  <c r="BH808" i="10"/>
  <c r="BH809" i="10"/>
  <c r="BH810" i="10"/>
  <c r="BH811" i="10"/>
  <c r="BH812" i="10"/>
  <c r="BH813" i="10"/>
  <c r="BH814" i="10"/>
  <c r="BH815" i="10"/>
  <c r="BH816" i="10"/>
  <c r="BH817" i="10"/>
  <c r="BH818" i="10"/>
  <c r="BH819" i="10"/>
  <c r="BH820" i="10"/>
  <c r="BH821" i="10"/>
  <c r="BH822" i="10"/>
  <c r="BH823" i="10"/>
  <c r="BH824" i="10"/>
  <c r="BH825" i="10"/>
  <c r="BH826" i="10"/>
  <c r="BH827" i="10"/>
  <c r="BH828" i="10"/>
  <c r="BH829" i="10"/>
  <c r="BH830" i="10"/>
  <c r="BH831" i="10"/>
  <c r="BH832" i="10"/>
  <c r="BH833" i="10"/>
  <c r="BH834" i="10"/>
  <c r="BH835" i="10"/>
  <c r="BH836" i="10"/>
  <c r="BH837" i="10"/>
  <c r="BH838" i="10"/>
  <c r="BH839" i="10"/>
  <c r="BH840" i="10"/>
  <c r="BH841" i="10"/>
  <c r="BH842" i="10"/>
  <c r="BH843" i="10"/>
  <c r="BH844" i="10"/>
  <c r="BH845" i="10"/>
  <c r="BH846" i="10"/>
  <c r="BH847" i="10"/>
  <c r="BH848" i="10"/>
  <c r="BH849" i="10"/>
  <c r="BH850" i="10"/>
  <c r="BH851" i="10"/>
  <c r="BH852" i="10"/>
  <c r="BH853" i="10"/>
  <c r="BH854" i="10"/>
  <c r="BH855" i="10"/>
  <c r="BH856" i="10"/>
  <c r="BH857" i="10"/>
  <c r="BH858" i="10"/>
  <c r="BH859" i="10"/>
  <c r="BH860" i="10"/>
  <c r="BH861" i="10"/>
  <c r="BH862" i="10"/>
  <c r="BH863" i="10"/>
  <c r="BH864" i="10"/>
  <c r="BH865" i="10"/>
  <c r="BH866" i="10"/>
  <c r="BH867" i="10"/>
  <c r="BH868" i="10"/>
  <c r="BH869" i="10"/>
  <c r="BH870" i="10"/>
  <c r="BH871" i="10"/>
  <c r="BH872" i="10"/>
  <c r="BH873" i="10"/>
  <c r="BH874" i="10"/>
  <c r="BH875" i="10"/>
  <c r="BH876" i="10"/>
  <c r="BH877" i="10"/>
  <c r="BH878" i="10"/>
  <c r="BH879" i="10"/>
  <c r="BH880" i="10"/>
  <c r="BH881" i="10"/>
  <c r="BH882" i="10"/>
  <c r="BH883" i="10"/>
  <c r="BH884" i="10"/>
  <c r="BH885" i="10"/>
  <c r="BH886" i="10"/>
  <c r="BH887" i="10"/>
  <c r="BH888" i="10"/>
  <c r="BH889" i="10"/>
  <c r="BH890" i="10"/>
  <c r="BH891" i="10"/>
  <c r="BH892" i="10"/>
  <c r="BH893" i="10"/>
  <c r="BH894" i="10"/>
  <c r="BH895" i="10"/>
  <c r="BH896" i="10"/>
  <c r="BH897" i="10"/>
  <c r="BH898" i="10"/>
  <c r="BH899" i="10"/>
  <c r="BH900" i="10"/>
  <c r="BH901" i="10"/>
  <c r="BH902" i="10"/>
  <c r="BH903" i="10"/>
  <c r="BH904" i="10"/>
  <c r="BH905" i="10"/>
  <c r="BH906" i="10"/>
  <c r="BH907" i="10"/>
  <c r="BH908" i="10"/>
  <c r="BH909" i="10"/>
  <c r="BH910" i="10"/>
  <c r="BH911" i="10"/>
  <c r="BH912" i="10"/>
  <c r="BH913" i="10"/>
  <c r="BH914" i="10"/>
  <c r="BH915" i="10"/>
  <c r="BH916" i="10"/>
  <c r="BH917" i="10"/>
  <c r="BH918" i="10"/>
  <c r="BH919" i="10"/>
  <c r="BH920" i="10"/>
  <c r="BH921" i="10"/>
  <c r="BH922" i="10"/>
  <c r="BH923" i="10"/>
  <c r="BH924" i="10"/>
  <c r="BH925" i="10"/>
  <c r="BH926" i="10"/>
  <c r="BH927" i="10"/>
  <c r="BH928" i="10"/>
  <c r="BH929" i="10"/>
  <c r="BH930" i="10"/>
  <c r="BH931" i="10"/>
  <c r="BH932" i="10"/>
  <c r="BH933" i="10"/>
  <c r="BH934" i="10"/>
  <c r="BH935" i="10"/>
  <c r="BH936" i="10"/>
  <c r="BH937" i="10"/>
  <c r="BH938" i="10"/>
  <c r="BH939" i="10"/>
  <c r="BH940" i="10"/>
  <c r="BH941" i="10"/>
  <c r="BH942" i="10"/>
  <c r="BH943" i="10"/>
  <c r="BH944" i="10"/>
  <c r="BH945" i="10"/>
  <c r="BH946" i="10"/>
  <c r="BH947" i="10"/>
  <c r="BH948" i="10"/>
  <c r="BH949" i="10"/>
  <c r="BH950" i="10"/>
  <c r="BH951" i="10"/>
  <c r="BH952" i="10"/>
  <c r="BH953" i="10"/>
  <c r="BH954" i="10"/>
  <c r="BH955" i="10"/>
  <c r="BH956" i="10"/>
  <c r="BH957" i="10"/>
  <c r="BH958" i="10"/>
  <c r="BH959" i="10"/>
  <c r="BH960" i="10"/>
  <c r="BH961" i="10"/>
  <c r="BH962" i="10"/>
  <c r="BH963" i="10"/>
  <c r="BH964" i="10"/>
  <c r="BH965" i="10"/>
  <c r="BH966" i="10"/>
  <c r="BH967" i="10"/>
  <c r="BH968" i="10"/>
  <c r="BH969" i="10"/>
  <c r="BH970" i="10"/>
  <c r="BH971" i="10"/>
  <c r="BH972" i="10"/>
  <c r="BH973" i="10"/>
  <c r="BH974" i="10"/>
  <c r="BH975" i="10"/>
  <c r="BH976" i="10"/>
  <c r="BH977" i="10"/>
  <c r="BH978" i="10"/>
  <c r="BH979" i="10"/>
  <c r="BH980" i="10"/>
  <c r="BH981" i="10"/>
  <c r="BH982" i="10"/>
  <c r="BH983" i="10"/>
  <c r="BH984" i="10"/>
  <c r="BH985" i="10"/>
  <c r="BH986" i="10"/>
  <c r="BH987" i="10"/>
  <c r="BH988" i="10"/>
  <c r="BH989" i="10"/>
  <c r="BH990" i="10"/>
  <c r="BH991" i="10"/>
  <c r="BH992" i="10"/>
  <c r="BH993" i="10"/>
  <c r="BG186" i="10"/>
  <c r="BG187" i="10"/>
  <c r="BG188" i="10"/>
  <c r="BG189" i="10"/>
  <c r="BG190" i="10"/>
  <c r="BG191" i="10"/>
  <c r="BG192" i="10"/>
  <c r="BG193" i="10"/>
  <c r="BG194" i="10"/>
  <c r="BG195" i="10"/>
  <c r="BG196" i="10"/>
  <c r="BG197" i="10"/>
  <c r="BG198" i="10"/>
  <c r="BG199" i="10"/>
  <c r="BG200" i="10"/>
  <c r="BG201" i="10"/>
  <c r="BG202" i="10"/>
  <c r="BG203" i="10"/>
  <c r="BG204" i="10"/>
  <c r="BG205" i="10"/>
  <c r="BG206" i="10"/>
  <c r="BG207" i="10"/>
  <c r="BG208" i="10"/>
  <c r="BG209" i="10"/>
  <c r="BG210" i="10"/>
  <c r="BG211" i="10"/>
  <c r="BG212" i="10"/>
  <c r="BG213" i="10"/>
  <c r="BG214" i="10"/>
  <c r="BG215" i="10"/>
  <c r="BG216" i="10"/>
  <c r="BG217" i="10"/>
  <c r="BG218" i="10"/>
  <c r="BG219" i="10"/>
  <c r="BG220" i="10"/>
  <c r="BG221" i="10"/>
  <c r="BG222" i="10"/>
  <c r="BG223" i="10"/>
  <c r="BG224" i="10"/>
  <c r="BG225" i="10"/>
  <c r="BG226" i="10"/>
  <c r="BG227" i="10"/>
  <c r="BG228" i="10"/>
  <c r="BG229" i="10"/>
  <c r="BG230" i="10"/>
  <c r="BG231" i="10"/>
  <c r="BG232" i="10"/>
  <c r="BG233" i="10"/>
  <c r="BG234" i="10"/>
  <c r="BG235" i="10"/>
  <c r="BG236" i="10"/>
  <c r="BG237" i="10"/>
  <c r="BG238" i="10"/>
  <c r="BG239" i="10"/>
  <c r="BG240" i="10"/>
  <c r="BG241" i="10"/>
  <c r="BG242" i="10"/>
  <c r="BG243" i="10"/>
  <c r="BG244" i="10"/>
  <c r="BG245" i="10"/>
  <c r="BG246" i="10"/>
  <c r="BG247" i="10"/>
  <c r="BG248" i="10"/>
  <c r="BG249" i="10"/>
  <c r="BG250" i="10"/>
  <c r="BG251" i="10"/>
  <c r="BG252" i="10"/>
  <c r="BG253" i="10"/>
  <c r="BG254" i="10"/>
  <c r="BG255" i="10"/>
  <c r="BG256" i="10"/>
  <c r="BG257" i="10"/>
  <c r="BG258" i="10"/>
  <c r="BG259" i="10"/>
  <c r="BG260" i="10"/>
  <c r="BG261" i="10"/>
  <c r="BG262" i="10"/>
  <c r="BG263" i="10"/>
  <c r="BG264" i="10"/>
  <c r="BG265" i="10"/>
  <c r="BG266" i="10"/>
  <c r="BG267" i="10"/>
  <c r="BG268" i="10"/>
  <c r="BG269" i="10"/>
  <c r="BG270" i="10"/>
  <c r="BG271" i="10"/>
  <c r="BG272" i="10"/>
  <c r="BG273" i="10"/>
  <c r="BG274" i="10"/>
  <c r="BG275" i="10"/>
  <c r="BG276" i="10"/>
  <c r="BG277" i="10"/>
  <c r="BG278" i="10"/>
  <c r="BG279" i="10"/>
  <c r="BG280" i="10"/>
  <c r="BG281" i="10"/>
  <c r="BG282" i="10"/>
  <c r="BG283" i="10"/>
  <c r="BG284" i="10"/>
  <c r="BG285" i="10"/>
  <c r="BG286" i="10"/>
  <c r="BG287" i="10"/>
  <c r="BG288" i="10"/>
  <c r="BG289" i="10"/>
  <c r="BG290" i="10"/>
  <c r="BG291" i="10"/>
  <c r="BG292" i="10"/>
  <c r="BG293" i="10"/>
  <c r="BG294" i="10"/>
  <c r="BG295" i="10"/>
  <c r="BG296" i="10"/>
  <c r="BG297" i="10"/>
  <c r="BG298" i="10"/>
  <c r="BG299" i="10"/>
  <c r="BG300" i="10"/>
  <c r="BG301" i="10"/>
  <c r="BG302" i="10"/>
  <c r="BG303" i="10"/>
  <c r="BG304" i="10"/>
  <c r="BG305" i="10"/>
  <c r="BG306" i="10"/>
  <c r="BG307" i="10"/>
  <c r="BG308" i="10"/>
  <c r="BG309" i="10"/>
  <c r="BG310" i="10"/>
  <c r="BG311" i="10"/>
  <c r="BG312" i="10"/>
  <c r="BG313" i="10"/>
  <c r="BG314" i="10"/>
  <c r="BG315" i="10"/>
  <c r="BG316" i="10"/>
  <c r="BG317" i="10"/>
  <c r="BG318" i="10"/>
  <c r="BG319" i="10"/>
  <c r="BG320" i="10"/>
  <c r="BG321" i="10"/>
  <c r="BG322" i="10"/>
  <c r="BG323" i="10"/>
  <c r="BG324" i="10"/>
  <c r="BG325" i="10"/>
  <c r="BG326" i="10"/>
  <c r="BG327" i="10"/>
  <c r="BG328" i="10"/>
  <c r="BG329" i="10"/>
  <c r="BG330" i="10"/>
  <c r="BG331" i="10"/>
  <c r="BG332" i="10"/>
  <c r="BG333" i="10"/>
  <c r="BG334" i="10"/>
  <c r="BG335" i="10"/>
  <c r="BG336" i="10"/>
  <c r="BG337" i="10"/>
  <c r="BG338" i="10"/>
  <c r="BG339" i="10"/>
  <c r="BG340" i="10"/>
  <c r="BG341" i="10"/>
  <c r="BG342" i="10"/>
  <c r="BG343" i="10"/>
  <c r="BG344" i="10"/>
  <c r="BG345" i="10"/>
  <c r="BG346" i="10"/>
  <c r="BG347" i="10"/>
  <c r="BG348" i="10"/>
  <c r="BG349" i="10"/>
  <c r="BG350" i="10"/>
  <c r="BG351" i="10"/>
  <c r="BG352" i="10"/>
  <c r="BG353" i="10"/>
  <c r="BG354" i="10"/>
  <c r="BG355" i="10"/>
  <c r="BG356" i="10"/>
  <c r="BG357" i="10"/>
  <c r="BG358" i="10"/>
  <c r="BG359" i="10"/>
  <c r="BG360" i="10"/>
  <c r="BG361" i="10"/>
  <c r="BG362" i="10"/>
  <c r="BG363" i="10"/>
  <c r="BG364" i="10"/>
  <c r="BG365" i="10"/>
  <c r="BG366" i="10"/>
  <c r="BG367" i="10"/>
  <c r="BG368" i="10"/>
  <c r="BG369" i="10"/>
  <c r="BG370" i="10"/>
  <c r="BG371" i="10"/>
  <c r="BG372" i="10"/>
  <c r="BG373" i="10"/>
  <c r="BG374" i="10"/>
  <c r="BG375" i="10"/>
  <c r="BG376" i="10"/>
  <c r="BG377" i="10"/>
  <c r="BG378" i="10"/>
  <c r="BG379" i="10"/>
  <c r="BG380" i="10"/>
  <c r="BG381" i="10"/>
  <c r="BG382" i="10"/>
  <c r="BG383" i="10"/>
  <c r="BG384" i="10"/>
  <c r="BG385" i="10"/>
  <c r="BG386" i="10"/>
  <c r="BG387" i="10"/>
  <c r="BG388" i="10"/>
  <c r="BG389" i="10"/>
  <c r="BG390" i="10"/>
  <c r="BG391" i="10"/>
  <c r="BG392" i="10"/>
  <c r="BG393" i="10"/>
  <c r="BG394" i="10"/>
  <c r="BG395" i="10"/>
  <c r="BG396" i="10"/>
  <c r="BG397" i="10"/>
  <c r="BG398" i="10"/>
  <c r="BG399" i="10"/>
  <c r="BG400" i="10"/>
  <c r="BG401" i="10"/>
  <c r="BG402" i="10"/>
  <c r="BG403" i="10"/>
  <c r="BG404" i="10"/>
  <c r="BG405" i="10"/>
  <c r="BG406" i="10"/>
  <c r="BG407" i="10"/>
  <c r="BG408" i="10"/>
  <c r="BG409" i="10"/>
  <c r="BG410" i="10"/>
  <c r="BG411" i="10"/>
  <c r="BG412" i="10"/>
  <c r="BG413" i="10"/>
  <c r="BG414" i="10"/>
  <c r="BG415" i="10"/>
  <c r="BG416" i="10"/>
  <c r="BG417" i="10"/>
  <c r="BG418" i="10"/>
  <c r="BG419" i="10"/>
  <c r="BG420" i="10"/>
  <c r="BG421" i="10"/>
  <c r="BG422" i="10"/>
  <c r="BG423" i="10"/>
  <c r="BG424" i="10"/>
  <c r="BG425" i="10"/>
  <c r="BG426" i="10"/>
  <c r="BG427" i="10"/>
  <c r="BG428" i="10"/>
  <c r="BG429" i="10"/>
  <c r="BG430" i="10"/>
  <c r="BG431" i="10"/>
  <c r="BG432" i="10"/>
  <c r="BG433" i="10"/>
  <c r="BG434" i="10"/>
  <c r="BG435" i="10"/>
  <c r="BG436" i="10"/>
  <c r="BG437" i="10"/>
  <c r="BG438" i="10"/>
  <c r="BG439" i="10"/>
  <c r="BG440" i="10"/>
  <c r="BG441" i="10"/>
  <c r="BG442" i="10"/>
  <c r="BG443" i="10"/>
  <c r="BG444" i="10"/>
  <c r="BG445" i="10"/>
  <c r="BG446" i="10"/>
  <c r="BG447" i="10"/>
  <c r="BG448" i="10"/>
  <c r="BG449" i="10"/>
  <c r="BG450" i="10"/>
  <c r="BG451" i="10"/>
  <c r="BG452" i="10"/>
  <c r="BG453" i="10"/>
  <c r="BG454" i="10"/>
  <c r="BG455" i="10"/>
  <c r="BG456" i="10"/>
  <c r="BG457" i="10"/>
  <c r="BG458" i="10"/>
  <c r="BG459" i="10"/>
  <c r="BG460" i="10"/>
  <c r="BG461" i="10"/>
  <c r="BG462" i="10"/>
  <c r="BG463" i="10"/>
  <c r="BG464" i="10"/>
  <c r="BG465" i="10"/>
  <c r="BG466" i="10"/>
  <c r="BG467" i="10"/>
  <c r="BG468" i="10"/>
  <c r="BG469" i="10"/>
  <c r="BG470" i="10"/>
  <c r="BG471" i="10"/>
  <c r="BG472" i="10"/>
  <c r="BG473" i="10"/>
  <c r="BG474" i="10"/>
  <c r="BG475" i="10"/>
  <c r="BG476" i="10"/>
  <c r="BG477" i="10"/>
  <c r="BG478" i="10"/>
  <c r="BG479" i="10"/>
  <c r="BG480" i="10"/>
  <c r="BG481" i="10"/>
  <c r="BG482" i="10"/>
  <c r="BG483" i="10"/>
  <c r="BG484" i="10"/>
  <c r="BG485" i="10"/>
  <c r="BG486" i="10"/>
  <c r="BG487" i="10"/>
  <c r="BG488" i="10"/>
  <c r="BG489" i="10"/>
  <c r="BG490" i="10"/>
  <c r="BG491" i="10"/>
  <c r="BG492" i="10"/>
  <c r="BG493" i="10"/>
  <c r="BG494" i="10"/>
  <c r="BG495" i="10"/>
  <c r="BG496" i="10"/>
  <c r="BG497" i="10"/>
  <c r="BG498" i="10"/>
  <c r="BG499" i="10"/>
  <c r="BG500" i="10"/>
  <c r="BG501" i="10"/>
  <c r="BG502" i="10"/>
  <c r="BG503" i="10"/>
  <c r="BG504" i="10"/>
  <c r="BG505" i="10"/>
  <c r="BG506" i="10"/>
  <c r="BG507" i="10"/>
  <c r="BG508" i="10"/>
  <c r="BG509" i="10"/>
  <c r="BG510" i="10"/>
  <c r="BG511" i="10"/>
  <c r="BG512" i="10"/>
  <c r="BG513" i="10"/>
  <c r="BG514" i="10"/>
  <c r="BG515" i="10"/>
  <c r="BG516" i="10"/>
  <c r="BG517" i="10"/>
  <c r="BG518" i="10"/>
  <c r="BG519" i="10"/>
  <c r="BG520" i="10"/>
  <c r="BG521" i="10"/>
  <c r="BG522" i="10"/>
  <c r="BG523" i="10"/>
  <c r="BG524" i="10"/>
  <c r="BG525" i="10"/>
  <c r="BG526" i="10"/>
  <c r="BG527" i="10"/>
  <c r="BG528" i="10"/>
  <c r="BG529" i="10"/>
  <c r="BG530" i="10"/>
  <c r="BG531" i="10"/>
  <c r="BG532" i="10"/>
  <c r="BG533" i="10"/>
  <c r="BG534" i="10"/>
  <c r="BG535" i="10"/>
  <c r="BG536" i="10"/>
  <c r="BG537" i="10"/>
  <c r="BG538" i="10"/>
  <c r="BG539" i="10"/>
  <c r="BG540" i="10"/>
  <c r="BG541" i="10"/>
  <c r="BG542" i="10"/>
  <c r="BG543" i="10"/>
  <c r="BG544" i="10"/>
  <c r="BG545" i="10"/>
  <c r="BG546" i="10"/>
  <c r="BG547" i="10"/>
  <c r="BG548" i="10"/>
  <c r="BG549" i="10"/>
  <c r="BG550" i="10"/>
  <c r="BG551" i="10"/>
  <c r="BG552" i="10"/>
  <c r="BG553" i="10"/>
  <c r="BG554" i="10"/>
  <c r="BG555" i="10"/>
  <c r="BG556" i="10"/>
  <c r="BG557" i="10"/>
  <c r="BG558" i="10"/>
  <c r="BG559" i="10"/>
  <c r="BG560" i="10"/>
  <c r="BG561" i="10"/>
  <c r="BG562" i="10"/>
  <c r="BG563" i="10"/>
  <c r="BG564" i="10"/>
  <c r="BG565" i="10"/>
  <c r="BG566" i="10"/>
  <c r="BG567" i="10"/>
  <c r="BG568" i="10"/>
  <c r="BG569" i="10"/>
  <c r="BG570" i="10"/>
  <c r="BG571" i="10"/>
  <c r="BG572" i="10"/>
  <c r="BG573" i="10"/>
  <c r="BG574" i="10"/>
  <c r="BG575" i="10"/>
  <c r="BG576" i="10"/>
  <c r="BG577" i="10"/>
  <c r="BG578" i="10"/>
  <c r="BG579" i="10"/>
  <c r="BG580" i="10"/>
  <c r="BG581" i="10"/>
  <c r="BG582" i="10"/>
  <c r="BG583" i="10"/>
  <c r="BG584" i="10"/>
  <c r="BG585" i="10"/>
  <c r="BG586" i="10"/>
  <c r="BG587" i="10"/>
  <c r="BG588" i="10"/>
  <c r="BG589" i="10"/>
  <c r="BG590" i="10"/>
  <c r="BG591" i="10"/>
  <c r="BG592" i="10"/>
  <c r="BG593" i="10"/>
  <c r="BG594" i="10"/>
  <c r="BG595" i="10"/>
  <c r="BG596" i="10"/>
  <c r="BG597" i="10"/>
  <c r="BG598" i="10"/>
  <c r="BG599" i="10"/>
  <c r="BG600" i="10"/>
  <c r="BG601" i="10"/>
  <c r="BG602" i="10"/>
  <c r="BG603" i="10"/>
  <c r="BG604" i="10"/>
  <c r="BG605" i="10"/>
  <c r="BG606" i="10"/>
  <c r="BG607" i="10"/>
  <c r="BG608" i="10"/>
  <c r="BG609" i="10"/>
  <c r="BG610" i="10"/>
  <c r="BG611" i="10"/>
  <c r="BG612" i="10"/>
  <c r="BG613" i="10"/>
  <c r="BG614" i="10"/>
  <c r="BG615" i="10"/>
  <c r="BG616" i="10"/>
  <c r="BG617" i="10"/>
  <c r="BG618" i="10"/>
  <c r="BG619" i="10"/>
  <c r="BG620" i="10"/>
  <c r="BG621" i="10"/>
  <c r="BG622" i="10"/>
  <c r="BG623" i="10"/>
  <c r="BG624" i="10"/>
  <c r="BG625" i="10"/>
  <c r="BG626" i="10"/>
  <c r="BG627" i="10"/>
  <c r="BG628" i="10"/>
  <c r="BG629" i="10"/>
  <c r="BG630" i="10"/>
  <c r="BG631" i="10"/>
  <c r="BG632" i="10"/>
  <c r="BG633" i="10"/>
  <c r="BG634" i="10"/>
  <c r="BG635" i="10"/>
  <c r="BG636" i="10"/>
  <c r="BG637" i="10"/>
  <c r="BG638" i="10"/>
  <c r="BG639" i="10"/>
  <c r="BG640" i="10"/>
  <c r="BG641" i="10"/>
  <c r="BG642" i="10"/>
  <c r="BG643" i="10"/>
  <c r="BG644" i="10"/>
  <c r="BG645" i="10"/>
  <c r="BG646" i="10"/>
  <c r="BG647" i="10"/>
  <c r="BG648" i="10"/>
  <c r="BG649" i="10"/>
  <c r="BG650" i="10"/>
  <c r="BG651" i="10"/>
  <c r="BG652" i="10"/>
  <c r="BG653" i="10"/>
  <c r="BG654" i="10"/>
  <c r="BG655" i="10"/>
  <c r="BG656" i="10"/>
  <c r="BG657" i="10"/>
  <c r="BG658" i="10"/>
  <c r="BG659" i="10"/>
  <c r="BG660" i="10"/>
  <c r="BG661" i="10"/>
  <c r="BG662" i="10"/>
  <c r="BG663" i="10"/>
  <c r="BG664" i="10"/>
  <c r="BG665" i="10"/>
  <c r="BG666" i="10"/>
  <c r="BG667" i="10"/>
  <c r="BG668" i="10"/>
  <c r="BG669" i="10"/>
  <c r="BG670" i="10"/>
  <c r="BG671" i="10"/>
  <c r="BG672" i="10"/>
  <c r="BG673" i="10"/>
  <c r="BG674" i="10"/>
  <c r="BG675" i="10"/>
  <c r="BG676" i="10"/>
  <c r="BG677" i="10"/>
  <c r="BG678" i="10"/>
  <c r="BG679" i="10"/>
  <c r="BG680" i="10"/>
  <c r="BG681" i="10"/>
  <c r="BG682" i="10"/>
  <c r="BG683" i="10"/>
  <c r="BG684" i="10"/>
  <c r="BG685" i="10"/>
  <c r="BG686" i="10"/>
  <c r="BG687" i="10"/>
  <c r="BG688" i="10"/>
  <c r="BG689" i="10"/>
  <c r="BG690" i="10"/>
  <c r="BG691" i="10"/>
  <c r="BG692" i="10"/>
  <c r="BG693" i="10"/>
  <c r="BG694" i="10"/>
  <c r="BG695" i="10"/>
  <c r="BG696" i="10"/>
  <c r="BG697" i="10"/>
  <c r="BG698" i="10"/>
  <c r="BG699" i="10"/>
  <c r="BG700" i="10"/>
  <c r="BG701" i="10"/>
  <c r="BG702" i="10"/>
  <c r="BG703" i="10"/>
  <c r="BG704" i="10"/>
  <c r="BG705" i="10"/>
  <c r="BG706" i="10"/>
  <c r="BG707" i="10"/>
  <c r="BG708" i="10"/>
  <c r="BG709" i="10"/>
  <c r="BG710" i="10"/>
  <c r="BG711" i="10"/>
  <c r="BG712" i="10"/>
  <c r="BG713" i="10"/>
  <c r="BG714" i="10"/>
  <c r="BG715" i="10"/>
  <c r="BG716" i="10"/>
  <c r="BG717" i="10"/>
  <c r="BG718" i="10"/>
  <c r="BG719" i="10"/>
  <c r="BG720" i="10"/>
  <c r="BG721" i="10"/>
  <c r="BG722" i="10"/>
  <c r="BG723" i="10"/>
  <c r="BG724" i="10"/>
  <c r="BG725" i="10"/>
  <c r="BG726" i="10"/>
  <c r="BG727" i="10"/>
  <c r="BG728" i="10"/>
  <c r="BG729" i="10"/>
  <c r="BG730" i="10"/>
  <c r="BG731" i="10"/>
  <c r="BG732" i="10"/>
  <c r="BG733" i="10"/>
  <c r="BG734" i="10"/>
  <c r="BG735" i="10"/>
  <c r="BG736" i="10"/>
  <c r="BG737" i="10"/>
  <c r="BG738" i="10"/>
  <c r="BG739" i="10"/>
  <c r="BG740" i="10"/>
  <c r="BG741" i="10"/>
  <c r="BG742" i="10"/>
  <c r="BG743" i="10"/>
  <c r="BG744" i="10"/>
  <c r="BG745" i="10"/>
  <c r="BG746" i="10"/>
  <c r="BG747" i="10"/>
  <c r="BG748" i="10"/>
  <c r="BG749" i="10"/>
  <c r="BG750" i="10"/>
  <c r="BG751" i="10"/>
  <c r="BG752" i="10"/>
  <c r="BG753" i="10"/>
  <c r="BG754" i="10"/>
  <c r="BG755" i="10"/>
  <c r="BG756" i="10"/>
  <c r="BG757" i="10"/>
  <c r="BG758" i="10"/>
  <c r="BG759" i="10"/>
  <c r="BG760" i="10"/>
  <c r="BG761" i="10"/>
  <c r="BG762" i="10"/>
  <c r="BG763" i="10"/>
  <c r="BG764" i="10"/>
  <c r="BG765" i="10"/>
  <c r="BG766" i="10"/>
  <c r="BG767" i="10"/>
  <c r="BG768" i="10"/>
  <c r="BG769" i="10"/>
  <c r="BG770" i="10"/>
  <c r="BG771" i="10"/>
  <c r="BG772" i="10"/>
  <c r="BG773" i="10"/>
  <c r="BG774" i="10"/>
  <c r="BG775" i="10"/>
  <c r="BG776" i="10"/>
  <c r="BG777" i="10"/>
  <c r="BG778" i="10"/>
  <c r="BG779" i="10"/>
  <c r="BG780" i="10"/>
  <c r="BG781" i="10"/>
  <c r="BG782" i="10"/>
  <c r="BG783" i="10"/>
  <c r="BG784" i="10"/>
  <c r="BG785" i="10"/>
  <c r="BG786" i="10"/>
  <c r="BG787" i="10"/>
  <c r="BG788" i="10"/>
  <c r="BG789" i="10"/>
  <c r="BG790" i="10"/>
  <c r="BG791" i="10"/>
  <c r="BG792" i="10"/>
  <c r="BG793" i="10"/>
  <c r="BG794" i="10"/>
  <c r="BG795" i="10"/>
  <c r="BG796" i="10"/>
  <c r="BG797" i="10"/>
  <c r="BG798" i="10"/>
  <c r="BG799" i="10"/>
  <c r="BG800" i="10"/>
  <c r="BG801" i="10"/>
  <c r="BG802" i="10"/>
  <c r="BG803" i="10"/>
  <c r="BG804" i="10"/>
  <c r="BG805" i="10"/>
  <c r="BG806" i="10"/>
  <c r="BG807" i="10"/>
  <c r="BG808" i="10"/>
  <c r="BG809" i="10"/>
  <c r="BG810" i="10"/>
  <c r="BG811" i="10"/>
  <c r="BG812" i="10"/>
  <c r="BG813" i="10"/>
  <c r="BG814" i="10"/>
  <c r="BG815" i="10"/>
  <c r="BG816" i="10"/>
  <c r="BG817" i="10"/>
  <c r="BG818" i="10"/>
  <c r="BG819" i="10"/>
  <c r="BG820" i="10"/>
  <c r="BG821" i="10"/>
  <c r="BG822" i="10"/>
  <c r="BG823" i="10"/>
  <c r="BG824" i="10"/>
  <c r="BG825" i="10"/>
  <c r="BG826" i="10"/>
  <c r="BG827" i="10"/>
  <c r="BG828" i="10"/>
  <c r="BG829" i="10"/>
  <c r="BG830" i="10"/>
  <c r="BG831" i="10"/>
  <c r="BG832" i="10"/>
  <c r="BG833" i="10"/>
  <c r="BG834" i="10"/>
  <c r="BG835" i="10"/>
  <c r="BG836" i="10"/>
  <c r="BG837" i="10"/>
  <c r="BG838" i="10"/>
  <c r="BG839" i="10"/>
  <c r="BG840" i="10"/>
  <c r="BG841" i="10"/>
  <c r="BG842" i="10"/>
  <c r="BG843" i="10"/>
  <c r="BG844" i="10"/>
  <c r="BG845" i="10"/>
  <c r="BG846" i="10"/>
  <c r="BG847" i="10"/>
  <c r="BG848" i="10"/>
  <c r="BG849" i="10"/>
  <c r="BG850" i="10"/>
  <c r="BG851" i="10"/>
  <c r="BG852" i="10"/>
  <c r="BG853" i="10"/>
  <c r="BG854" i="10"/>
  <c r="BG855" i="10"/>
  <c r="BG856" i="10"/>
  <c r="BG857" i="10"/>
  <c r="BG858" i="10"/>
  <c r="BG859" i="10"/>
  <c r="BG860" i="10"/>
  <c r="BG861" i="10"/>
  <c r="BG862" i="10"/>
  <c r="BG863" i="10"/>
  <c r="BG864" i="10"/>
  <c r="BG865" i="10"/>
  <c r="BG866" i="10"/>
  <c r="BG867" i="10"/>
  <c r="BG868" i="10"/>
  <c r="BG869" i="10"/>
  <c r="BG870" i="10"/>
  <c r="BG871" i="10"/>
  <c r="BG872" i="10"/>
  <c r="BG873" i="10"/>
  <c r="BG874" i="10"/>
  <c r="BG875" i="10"/>
  <c r="BG876" i="10"/>
  <c r="BG877" i="10"/>
  <c r="BG878" i="10"/>
  <c r="BG879" i="10"/>
  <c r="BG880" i="10"/>
  <c r="BG881" i="10"/>
  <c r="BG882" i="10"/>
  <c r="BG883" i="10"/>
  <c r="BG884" i="10"/>
  <c r="BG885" i="10"/>
  <c r="BG886" i="10"/>
  <c r="BG887" i="10"/>
  <c r="BG888" i="10"/>
  <c r="BG889" i="10"/>
  <c r="BG890" i="10"/>
  <c r="BG891" i="10"/>
  <c r="BG892" i="10"/>
  <c r="BG893" i="10"/>
  <c r="BG894" i="10"/>
  <c r="BG895" i="10"/>
  <c r="BG896" i="10"/>
  <c r="BG897" i="10"/>
  <c r="BG898" i="10"/>
  <c r="BG899" i="10"/>
  <c r="BG900" i="10"/>
  <c r="BG901" i="10"/>
  <c r="BG902" i="10"/>
  <c r="BG903" i="10"/>
  <c r="BG904" i="10"/>
  <c r="BG905" i="10"/>
  <c r="BG906" i="10"/>
  <c r="BG907" i="10"/>
  <c r="BG908" i="10"/>
  <c r="BG909" i="10"/>
  <c r="BG910" i="10"/>
  <c r="BG911" i="10"/>
  <c r="BG912" i="10"/>
  <c r="BG913" i="10"/>
  <c r="BG914" i="10"/>
  <c r="BG915" i="10"/>
  <c r="BG916" i="10"/>
  <c r="BG917" i="10"/>
  <c r="BG918" i="10"/>
  <c r="BG919" i="10"/>
  <c r="BG920" i="10"/>
  <c r="BG921" i="10"/>
  <c r="BG922" i="10"/>
  <c r="BG923" i="10"/>
  <c r="BG924" i="10"/>
  <c r="BG925" i="10"/>
  <c r="BG926" i="10"/>
  <c r="BG927" i="10"/>
  <c r="BG928" i="10"/>
  <c r="BG929" i="10"/>
  <c r="BG930" i="10"/>
  <c r="BG931" i="10"/>
  <c r="BG932" i="10"/>
  <c r="BG933" i="10"/>
  <c r="BG934" i="10"/>
  <c r="BG935" i="10"/>
  <c r="BG936" i="10"/>
  <c r="BG937" i="10"/>
  <c r="BG938" i="10"/>
  <c r="BG939" i="10"/>
  <c r="BG940" i="10"/>
  <c r="BG941" i="10"/>
  <c r="BG942" i="10"/>
  <c r="BG943" i="10"/>
  <c r="BG944" i="10"/>
  <c r="BG945" i="10"/>
  <c r="BG946" i="10"/>
  <c r="BG947" i="10"/>
  <c r="BG948" i="10"/>
  <c r="BG949" i="10"/>
  <c r="BG950" i="10"/>
  <c r="BG951" i="10"/>
  <c r="BG952" i="10"/>
  <c r="BG953" i="10"/>
  <c r="BG954" i="10"/>
  <c r="BG955" i="10"/>
  <c r="BG956" i="10"/>
  <c r="BG957" i="10"/>
  <c r="BG958" i="10"/>
  <c r="BG959" i="10"/>
  <c r="BG960" i="10"/>
  <c r="BG961" i="10"/>
  <c r="BG962" i="10"/>
  <c r="BG963" i="10"/>
  <c r="BG964" i="10"/>
  <c r="BG965" i="10"/>
  <c r="BG966" i="10"/>
  <c r="BG967" i="10"/>
  <c r="BG968" i="10"/>
  <c r="BG969" i="10"/>
  <c r="BG970" i="10"/>
  <c r="BG971" i="10"/>
  <c r="BG972" i="10"/>
  <c r="BG973" i="10"/>
  <c r="BG974" i="10"/>
  <c r="BG975" i="10"/>
  <c r="BG976" i="10"/>
  <c r="BG977" i="10"/>
  <c r="BG978" i="10"/>
  <c r="BG979" i="10"/>
  <c r="BG980" i="10"/>
  <c r="BG981" i="10"/>
  <c r="BG982" i="10"/>
  <c r="BG983" i="10"/>
  <c r="BG984" i="10"/>
  <c r="BG985" i="10"/>
  <c r="BG986" i="10"/>
  <c r="BG987" i="10"/>
  <c r="BG988" i="10"/>
  <c r="BG989" i="10"/>
  <c r="BG990" i="10"/>
  <c r="BG991" i="10"/>
  <c r="BG992" i="10"/>
  <c r="BG993"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882" i="10"/>
  <c r="BF883" i="10"/>
  <c r="BF884" i="10"/>
  <c r="BF885" i="10"/>
  <c r="BF886" i="10"/>
  <c r="BF887" i="10"/>
  <c r="BF888" i="10"/>
  <c r="BF889" i="10"/>
  <c r="BF890" i="10"/>
  <c r="BF891" i="10"/>
  <c r="BF892" i="10"/>
  <c r="BF893" i="10"/>
  <c r="BF894" i="10"/>
  <c r="BF895" i="10"/>
  <c r="BF896" i="10"/>
  <c r="BF897" i="10"/>
  <c r="BF898" i="10"/>
  <c r="BF899" i="10"/>
  <c r="BF900" i="10"/>
  <c r="BF901" i="10"/>
  <c r="BF902" i="10"/>
  <c r="BF903" i="10"/>
  <c r="BF904" i="10"/>
  <c r="BF905" i="10"/>
  <c r="BF906" i="10"/>
  <c r="BF907" i="10"/>
  <c r="BF908" i="10"/>
  <c r="BF909" i="10"/>
  <c r="BF910" i="10"/>
  <c r="BF911" i="10"/>
  <c r="BF912" i="10"/>
  <c r="BF913" i="10"/>
  <c r="BF914" i="10"/>
  <c r="BF915" i="10"/>
  <c r="BF916" i="10"/>
  <c r="BF917" i="10"/>
  <c r="BF918" i="10"/>
  <c r="BF919" i="10"/>
  <c r="BF920" i="10"/>
  <c r="BF921" i="10"/>
  <c r="BF922" i="10"/>
  <c r="BF923" i="10"/>
  <c r="BF924" i="10"/>
  <c r="BF925" i="10"/>
  <c r="BF926" i="10"/>
  <c r="BF927" i="10"/>
  <c r="BF928" i="10"/>
  <c r="BF929" i="10"/>
  <c r="BF930" i="10"/>
  <c r="BF931" i="10"/>
  <c r="BF932" i="10"/>
  <c r="BF933" i="10"/>
  <c r="BF934" i="10"/>
  <c r="BF935" i="10"/>
  <c r="BF936" i="10"/>
  <c r="BF937" i="10"/>
  <c r="BF938" i="10"/>
  <c r="BF939" i="10"/>
  <c r="BF940" i="10"/>
  <c r="BF941" i="10"/>
  <c r="BF942" i="10"/>
  <c r="BF943" i="10"/>
  <c r="BF944" i="10"/>
  <c r="BF945" i="10"/>
  <c r="BF946" i="10"/>
  <c r="BF947" i="10"/>
  <c r="BF948" i="10"/>
  <c r="BF949" i="10"/>
  <c r="BF950" i="10"/>
  <c r="BF951" i="10"/>
  <c r="BF952" i="10"/>
  <c r="BF953" i="10"/>
  <c r="BF954" i="10"/>
  <c r="BF955" i="10"/>
  <c r="BF956" i="10"/>
  <c r="BF957" i="10"/>
  <c r="BF958" i="10"/>
  <c r="BF959" i="10"/>
  <c r="BF960" i="10"/>
  <c r="BF961" i="10"/>
  <c r="BF962" i="10"/>
  <c r="BF963" i="10"/>
  <c r="BF964" i="10"/>
  <c r="BF965" i="10"/>
  <c r="BF966" i="10"/>
  <c r="BF967" i="10"/>
  <c r="BF968" i="10"/>
  <c r="BF969" i="10"/>
  <c r="BF970" i="10"/>
  <c r="BF971" i="10"/>
  <c r="BF972" i="10"/>
  <c r="BF973" i="10"/>
  <c r="BF974" i="10"/>
  <c r="BF975" i="10"/>
  <c r="BF976" i="10"/>
  <c r="BF977" i="10"/>
  <c r="BF978" i="10"/>
  <c r="BF979" i="10"/>
  <c r="BF980" i="10"/>
  <c r="BF981" i="10"/>
  <c r="BF982" i="10"/>
  <c r="BF983" i="10"/>
  <c r="BF984" i="10"/>
  <c r="BF985" i="10"/>
  <c r="BF986" i="10"/>
  <c r="BF987" i="10"/>
  <c r="BF988" i="10"/>
  <c r="BF989" i="10"/>
  <c r="BF990" i="10"/>
  <c r="BF991" i="10"/>
  <c r="BF992" i="10"/>
  <c r="BF993" i="10"/>
  <c r="BE186" i="10"/>
  <c r="BE187" i="10"/>
  <c r="BE188" i="10"/>
  <c r="BE189" i="10"/>
  <c r="BE190" i="10"/>
  <c r="BE191" i="10"/>
  <c r="BE192" i="10"/>
  <c r="BE193" i="10"/>
  <c r="BE194" i="10"/>
  <c r="BE195" i="10"/>
  <c r="BE196" i="10"/>
  <c r="BE197" i="10"/>
  <c r="BE198" i="10"/>
  <c r="BE199" i="10"/>
  <c r="BE200" i="10"/>
  <c r="BE201" i="10"/>
  <c r="BE202" i="10"/>
  <c r="BE203" i="10"/>
  <c r="BE204" i="10"/>
  <c r="BE205" i="10"/>
  <c r="BE206" i="10"/>
  <c r="BE207" i="10"/>
  <c r="BE208" i="10"/>
  <c r="BE209" i="10"/>
  <c r="BE210" i="10"/>
  <c r="BE211" i="10"/>
  <c r="BE212" i="10"/>
  <c r="BE213" i="10"/>
  <c r="BE214" i="10"/>
  <c r="BE215" i="10"/>
  <c r="BE216" i="10"/>
  <c r="BE217" i="10"/>
  <c r="BE218" i="10"/>
  <c r="BE219" i="10"/>
  <c r="BE220" i="10"/>
  <c r="BE221" i="10"/>
  <c r="BE222" i="10"/>
  <c r="BE223" i="10"/>
  <c r="BE224" i="10"/>
  <c r="BE225" i="10"/>
  <c r="BE226" i="10"/>
  <c r="BE227" i="10"/>
  <c r="BE228" i="10"/>
  <c r="BE229" i="10"/>
  <c r="BE230" i="10"/>
  <c r="BE231" i="10"/>
  <c r="BE232" i="10"/>
  <c r="BE233" i="10"/>
  <c r="BE234" i="10"/>
  <c r="BE235" i="10"/>
  <c r="BE236" i="10"/>
  <c r="BE237" i="10"/>
  <c r="BE238" i="10"/>
  <c r="BE239" i="10"/>
  <c r="BE240" i="10"/>
  <c r="BE241" i="10"/>
  <c r="BE242" i="10"/>
  <c r="BE243" i="10"/>
  <c r="BE244" i="10"/>
  <c r="BE245" i="10"/>
  <c r="BE246" i="10"/>
  <c r="BE247" i="10"/>
  <c r="BE248" i="10"/>
  <c r="BE249" i="10"/>
  <c r="BE250" i="10"/>
  <c r="BE251" i="10"/>
  <c r="BE252" i="10"/>
  <c r="BE253" i="10"/>
  <c r="BE254" i="10"/>
  <c r="BE255" i="10"/>
  <c r="BE256" i="10"/>
  <c r="BE257" i="10"/>
  <c r="BE258" i="10"/>
  <c r="BE259" i="10"/>
  <c r="BE260" i="10"/>
  <c r="BE261" i="10"/>
  <c r="BE262" i="10"/>
  <c r="BE263" i="10"/>
  <c r="BE264" i="10"/>
  <c r="BE265" i="10"/>
  <c r="BE266" i="10"/>
  <c r="BE267" i="10"/>
  <c r="BE268" i="10"/>
  <c r="BE269" i="10"/>
  <c r="BE270" i="10"/>
  <c r="BE271" i="10"/>
  <c r="BE272" i="10"/>
  <c r="BE273" i="10"/>
  <c r="BE274" i="10"/>
  <c r="BE275" i="10"/>
  <c r="BE276" i="10"/>
  <c r="BE277" i="10"/>
  <c r="BE278" i="10"/>
  <c r="BE279" i="10"/>
  <c r="BE280" i="10"/>
  <c r="BE281" i="10"/>
  <c r="BE282" i="10"/>
  <c r="BE283" i="10"/>
  <c r="BE284" i="10"/>
  <c r="BE285" i="10"/>
  <c r="BE286" i="10"/>
  <c r="BE287" i="10"/>
  <c r="BE288" i="10"/>
  <c r="BE289" i="10"/>
  <c r="BE290" i="10"/>
  <c r="BE291" i="10"/>
  <c r="BE292" i="10"/>
  <c r="BE293" i="10"/>
  <c r="BE294" i="10"/>
  <c r="BE295" i="10"/>
  <c r="BE296" i="10"/>
  <c r="BE297" i="10"/>
  <c r="BE298" i="10"/>
  <c r="BE299" i="10"/>
  <c r="BE300" i="10"/>
  <c r="BE301" i="10"/>
  <c r="BE302" i="10"/>
  <c r="BE303" i="10"/>
  <c r="BE304" i="10"/>
  <c r="BE305" i="10"/>
  <c r="BE306" i="10"/>
  <c r="BE307" i="10"/>
  <c r="BE308" i="10"/>
  <c r="BE309" i="10"/>
  <c r="BE310" i="10"/>
  <c r="BE311" i="10"/>
  <c r="BE312" i="10"/>
  <c r="BE313" i="10"/>
  <c r="BE314" i="10"/>
  <c r="BE315" i="10"/>
  <c r="BE316" i="10"/>
  <c r="BE317" i="10"/>
  <c r="BE318" i="10"/>
  <c r="BE319" i="10"/>
  <c r="BE320" i="10"/>
  <c r="BE321" i="10"/>
  <c r="BE322" i="10"/>
  <c r="BE323" i="10"/>
  <c r="BE324" i="10"/>
  <c r="BE325" i="10"/>
  <c r="BE326" i="10"/>
  <c r="BE327" i="10"/>
  <c r="BE328" i="10"/>
  <c r="BE329" i="10"/>
  <c r="BE330" i="10"/>
  <c r="BE331" i="10"/>
  <c r="BE332" i="10"/>
  <c r="BE333" i="10"/>
  <c r="BE334" i="10"/>
  <c r="BE335" i="10"/>
  <c r="BE336" i="10"/>
  <c r="BE337" i="10"/>
  <c r="BE338" i="10"/>
  <c r="BE339" i="10"/>
  <c r="BE340" i="10"/>
  <c r="BE341" i="10"/>
  <c r="BE342" i="10"/>
  <c r="BE343" i="10"/>
  <c r="BE344" i="10"/>
  <c r="BE345" i="10"/>
  <c r="BE346" i="10"/>
  <c r="BE347" i="10"/>
  <c r="BE348" i="10"/>
  <c r="BE349" i="10"/>
  <c r="BE350" i="10"/>
  <c r="BE351" i="10"/>
  <c r="BE352" i="10"/>
  <c r="BE353" i="10"/>
  <c r="BE354" i="10"/>
  <c r="BE355" i="10"/>
  <c r="BE356" i="10"/>
  <c r="BE357" i="10"/>
  <c r="BE358" i="10"/>
  <c r="BE359" i="10"/>
  <c r="BE360" i="10"/>
  <c r="BE361" i="10"/>
  <c r="BE362" i="10"/>
  <c r="BE363" i="10"/>
  <c r="BE364" i="10"/>
  <c r="BE365" i="10"/>
  <c r="BE366" i="10"/>
  <c r="BE367" i="10"/>
  <c r="BE368" i="10"/>
  <c r="BE369" i="10"/>
  <c r="BE370" i="10"/>
  <c r="BE371" i="10"/>
  <c r="BE372" i="10"/>
  <c r="BE373" i="10"/>
  <c r="BE374" i="10"/>
  <c r="BE375" i="10"/>
  <c r="BE376" i="10"/>
  <c r="BE377" i="10"/>
  <c r="BE378" i="10"/>
  <c r="BE379" i="10"/>
  <c r="BE380" i="10"/>
  <c r="BE381" i="10"/>
  <c r="BE382" i="10"/>
  <c r="BE383" i="10"/>
  <c r="BE384" i="10"/>
  <c r="BE385" i="10"/>
  <c r="BE386" i="10"/>
  <c r="BE387" i="10"/>
  <c r="BE388" i="10"/>
  <c r="BE389" i="10"/>
  <c r="BE390" i="10"/>
  <c r="BE391" i="10"/>
  <c r="BE392" i="10"/>
  <c r="BE393" i="10"/>
  <c r="BE394" i="10"/>
  <c r="BE395" i="10"/>
  <c r="BE396" i="10"/>
  <c r="BE397" i="10"/>
  <c r="BE398" i="10"/>
  <c r="BE399" i="10"/>
  <c r="BE400" i="10"/>
  <c r="BE401" i="10"/>
  <c r="BE402" i="10"/>
  <c r="BE403" i="10"/>
  <c r="BE404" i="10"/>
  <c r="BE405" i="10"/>
  <c r="BE406" i="10"/>
  <c r="BE407" i="10"/>
  <c r="BE408" i="10"/>
  <c r="BE409" i="10"/>
  <c r="BE410" i="10"/>
  <c r="BE411" i="10"/>
  <c r="BE412" i="10"/>
  <c r="BE413" i="10"/>
  <c r="BE414" i="10"/>
  <c r="BE415" i="10"/>
  <c r="BE416" i="10"/>
  <c r="BE417" i="10"/>
  <c r="BE418" i="10"/>
  <c r="BE419" i="10"/>
  <c r="BE420" i="10"/>
  <c r="BE421" i="10"/>
  <c r="BE422" i="10"/>
  <c r="BE423" i="10"/>
  <c r="BE424" i="10"/>
  <c r="BE425" i="10"/>
  <c r="BE426" i="10"/>
  <c r="BE427" i="10"/>
  <c r="BE428" i="10"/>
  <c r="BE429" i="10"/>
  <c r="BE430" i="10"/>
  <c r="BE431" i="10"/>
  <c r="BE432" i="10"/>
  <c r="BE433" i="10"/>
  <c r="BE434" i="10"/>
  <c r="BE435" i="10"/>
  <c r="BE436" i="10"/>
  <c r="BE437" i="10"/>
  <c r="BE438" i="10"/>
  <c r="BE439" i="10"/>
  <c r="BE440" i="10"/>
  <c r="BE441" i="10"/>
  <c r="BE442" i="10"/>
  <c r="BE443" i="10"/>
  <c r="BE444" i="10"/>
  <c r="BE445" i="10"/>
  <c r="BE446" i="10"/>
  <c r="BE447" i="10"/>
  <c r="BE448" i="10"/>
  <c r="BE449" i="10"/>
  <c r="BE450" i="10"/>
  <c r="BE451" i="10"/>
  <c r="BE452" i="10"/>
  <c r="BE453" i="10"/>
  <c r="BE454" i="10"/>
  <c r="BE455" i="10"/>
  <c r="BE456" i="10"/>
  <c r="BE457" i="10"/>
  <c r="BE458" i="10"/>
  <c r="BE459" i="10"/>
  <c r="BE460" i="10"/>
  <c r="BE461" i="10"/>
  <c r="BE462" i="10"/>
  <c r="BE463" i="10"/>
  <c r="BE464" i="10"/>
  <c r="BE465" i="10"/>
  <c r="BE466" i="10"/>
  <c r="BE467" i="10"/>
  <c r="BE468" i="10"/>
  <c r="BE469" i="10"/>
  <c r="BE470" i="10"/>
  <c r="BE471" i="10"/>
  <c r="BE472" i="10"/>
  <c r="BE473" i="10"/>
  <c r="BE474" i="10"/>
  <c r="BE475" i="10"/>
  <c r="BE476" i="10"/>
  <c r="BE477" i="10"/>
  <c r="BE478" i="10"/>
  <c r="BE479" i="10"/>
  <c r="BE480" i="10"/>
  <c r="BE481" i="10"/>
  <c r="BE482" i="10"/>
  <c r="BE483" i="10"/>
  <c r="BE484" i="10"/>
  <c r="BE485" i="10"/>
  <c r="BE486" i="10"/>
  <c r="BE487" i="10"/>
  <c r="BE488" i="10"/>
  <c r="BE489" i="10"/>
  <c r="BE490" i="10"/>
  <c r="BE491" i="10"/>
  <c r="BE492" i="10"/>
  <c r="BE493" i="10"/>
  <c r="BE494" i="10"/>
  <c r="BE495" i="10"/>
  <c r="BE496" i="10"/>
  <c r="BE497" i="10"/>
  <c r="BE498" i="10"/>
  <c r="BE499" i="10"/>
  <c r="BE500" i="10"/>
  <c r="BE501" i="10"/>
  <c r="BE502" i="10"/>
  <c r="BE503" i="10"/>
  <c r="BE504" i="10"/>
  <c r="BE505" i="10"/>
  <c r="BE506" i="10"/>
  <c r="BE507" i="10"/>
  <c r="BE508" i="10"/>
  <c r="BE509" i="10"/>
  <c r="BE510" i="10"/>
  <c r="BE511" i="10"/>
  <c r="BE512" i="10"/>
  <c r="BE513" i="10"/>
  <c r="BE514" i="10"/>
  <c r="BE515" i="10"/>
  <c r="BE516" i="10"/>
  <c r="BE517" i="10"/>
  <c r="BE518" i="10"/>
  <c r="BE519" i="10"/>
  <c r="BE520" i="10"/>
  <c r="BE521" i="10"/>
  <c r="BE522" i="10"/>
  <c r="BE523" i="10"/>
  <c r="BE524" i="10"/>
  <c r="BE525" i="10"/>
  <c r="BE526" i="10"/>
  <c r="BE527" i="10"/>
  <c r="BE528" i="10"/>
  <c r="BE529" i="10"/>
  <c r="BE530" i="10"/>
  <c r="BE531" i="10"/>
  <c r="BE532" i="10"/>
  <c r="BE533" i="10"/>
  <c r="BE534" i="10"/>
  <c r="BE535" i="10"/>
  <c r="BE536" i="10"/>
  <c r="BE537" i="10"/>
  <c r="BE538" i="10"/>
  <c r="BE539" i="10"/>
  <c r="BE540" i="10"/>
  <c r="BE541" i="10"/>
  <c r="BE542" i="10"/>
  <c r="BE543" i="10"/>
  <c r="BE544" i="10"/>
  <c r="BE545" i="10"/>
  <c r="BE546" i="10"/>
  <c r="BE547" i="10"/>
  <c r="BE548" i="10"/>
  <c r="BE549" i="10"/>
  <c r="BE550" i="10"/>
  <c r="BE551" i="10"/>
  <c r="BE552" i="10"/>
  <c r="BE553" i="10"/>
  <c r="BE554" i="10"/>
  <c r="BE555" i="10"/>
  <c r="BE556" i="10"/>
  <c r="BE557" i="10"/>
  <c r="BE558" i="10"/>
  <c r="BE559" i="10"/>
  <c r="BE560" i="10"/>
  <c r="BE561" i="10"/>
  <c r="BE562" i="10"/>
  <c r="BE563" i="10"/>
  <c r="BE564" i="10"/>
  <c r="BE565" i="10"/>
  <c r="BE566" i="10"/>
  <c r="BE567" i="10"/>
  <c r="BE568" i="10"/>
  <c r="BE569" i="10"/>
  <c r="BE570" i="10"/>
  <c r="BE571" i="10"/>
  <c r="BE572" i="10"/>
  <c r="BE573" i="10"/>
  <c r="BE574" i="10"/>
  <c r="BE575" i="10"/>
  <c r="BE576" i="10"/>
  <c r="BE577" i="10"/>
  <c r="BE578" i="10"/>
  <c r="BE579" i="10"/>
  <c r="BE580" i="10"/>
  <c r="BE581" i="10"/>
  <c r="BE582" i="10"/>
  <c r="BE583" i="10"/>
  <c r="BE584" i="10"/>
  <c r="BE585" i="10"/>
  <c r="BE586" i="10"/>
  <c r="BE587" i="10"/>
  <c r="BE588" i="10"/>
  <c r="BE589" i="10"/>
  <c r="BE590" i="10"/>
  <c r="BE591" i="10"/>
  <c r="BE592" i="10"/>
  <c r="BE593" i="10"/>
  <c r="BE594" i="10"/>
  <c r="BE595" i="10"/>
  <c r="BE596" i="10"/>
  <c r="BE597" i="10"/>
  <c r="BE598" i="10"/>
  <c r="BE599" i="10"/>
  <c r="BE600" i="10"/>
  <c r="BE601" i="10"/>
  <c r="BE602" i="10"/>
  <c r="BE603" i="10"/>
  <c r="BE604" i="10"/>
  <c r="BE605" i="10"/>
  <c r="BE606" i="10"/>
  <c r="BE607" i="10"/>
  <c r="BE608" i="10"/>
  <c r="BE609" i="10"/>
  <c r="BE610" i="10"/>
  <c r="BE611" i="10"/>
  <c r="BE612" i="10"/>
  <c r="BE613" i="10"/>
  <c r="BE614" i="10"/>
  <c r="BE615" i="10"/>
  <c r="BE616" i="10"/>
  <c r="BE617" i="10"/>
  <c r="BE618" i="10"/>
  <c r="BE619" i="10"/>
  <c r="BE620" i="10"/>
  <c r="BE621" i="10"/>
  <c r="BE622" i="10"/>
  <c r="BE623" i="10"/>
  <c r="BE624" i="10"/>
  <c r="BE625" i="10"/>
  <c r="BE626" i="10"/>
  <c r="BE627" i="10"/>
  <c r="BE628" i="10"/>
  <c r="BE629" i="10"/>
  <c r="BE630" i="10"/>
  <c r="BE631" i="10"/>
  <c r="BE632" i="10"/>
  <c r="BE633" i="10"/>
  <c r="BE634" i="10"/>
  <c r="BE635" i="10"/>
  <c r="BE636" i="10"/>
  <c r="BE637" i="10"/>
  <c r="BE638" i="10"/>
  <c r="BE639" i="10"/>
  <c r="BE640" i="10"/>
  <c r="BE641" i="10"/>
  <c r="BE642" i="10"/>
  <c r="BE643" i="10"/>
  <c r="BE644" i="10"/>
  <c r="BE645" i="10"/>
  <c r="BE646" i="10"/>
  <c r="BE647" i="10"/>
  <c r="BE648" i="10"/>
  <c r="BE649" i="10"/>
  <c r="BE650" i="10"/>
  <c r="BE651" i="10"/>
  <c r="BE652" i="10"/>
  <c r="BE653" i="10"/>
  <c r="BE654" i="10"/>
  <c r="BE655" i="10"/>
  <c r="BE656" i="10"/>
  <c r="BE657" i="10"/>
  <c r="BE658" i="10"/>
  <c r="BE659" i="10"/>
  <c r="BE660" i="10"/>
  <c r="BE661" i="10"/>
  <c r="BE662" i="10"/>
  <c r="BE663" i="10"/>
  <c r="BE664" i="10"/>
  <c r="BE665" i="10"/>
  <c r="BE666" i="10"/>
  <c r="BE667" i="10"/>
  <c r="BE668" i="10"/>
  <c r="BE669" i="10"/>
  <c r="BE670" i="10"/>
  <c r="BE671" i="10"/>
  <c r="BE672" i="10"/>
  <c r="BE673" i="10"/>
  <c r="BE674" i="10"/>
  <c r="BE675" i="10"/>
  <c r="BE676" i="10"/>
  <c r="BE677" i="10"/>
  <c r="BE678" i="10"/>
  <c r="BE679" i="10"/>
  <c r="BE680" i="10"/>
  <c r="BE681" i="10"/>
  <c r="BE682" i="10"/>
  <c r="BE683" i="10"/>
  <c r="BE684" i="10"/>
  <c r="BE685" i="10"/>
  <c r="BE686" i="10"/>
  <c r="BE687" i="10"/>
  <c r="BE688" i="10"/>
  <c r="BE689" i="10"/>
  <c r="BE690" i="10"/>
  <c r="BE691" i="10"/>
  <c r="BE692" i="10"/>
  <c r="BE693" i="10"/>
  <c r="BE694" i="10"/>
  <c r="BE695" i="10"/>
  <c r="BE696" i="10"/>
  <c r="BE697" i="10"/>
  <c r="BE698" i="10"/>
  <c r="BE699" i="10"/>
  <c r="BE700" i="10"/>
  <c r="BE701" i="10"/>
  <c r="BE702" i="10"/>
  <c r="BE703" i="10"/>
  <c r="BE704" i="10"/>
  <c r="BE705" i="10"/>
  <c r="BE706" i="10"/>
  <c r="BE707" i="10"/>
  <c r="BE708" i="10"/>
  <c r="BE709" i="10"/>
  <c r="BE710" i="10"/>
  <c r="BE711" i="10"/>
  <c r="BE712" i="10"/>
  <c r="BE713" i="10"/>
  <c r="BE714" i="10"/>
  <c r="BE715" i="10"/>
  <c r="BE716" i="10"/>
  <c r="BE717" i="10"/>
  <c r="BE718" i="10"/>
  <c r="BE719" i="10"/>
  <c r="BE720" i="10"/>
  <c r="BE721" i="10"/>
  <c r="BE722" i="10"/>
  <c r="BE723" i="10"/>
  <c r="BE724" i="10"/>
  <c r="BE725" i="10"/>
  <c r="BE726" i="10"/>
  <c r="BE727" i="10"/>
  <c r="BE728" i="10"/>
  <c r="BE729" i="10"/>
  <c r="BE730" i="10"/>
  <c r="BE731" i="10"/>
  <c r="BE732" i="10"/>
  <c r="BE733" i="10"/>
  <c r="BE734" i="10"/>
  <c r="BE735" i="10"/>
  <c r="BE736" i="10"/>
  <c r="BE737" i="10"/>
  <c r="BE738" i="10"/>
  <c r="BE739" i="10"/>
  <c r="BE740" i="10"/>
  <c r="BE741" i="10"/>
  <c r="BE742" i="10"/>
  <c r="BE743" i="10"/>
  <c r="BE744" i="10"/>
  <c r="BE745" i="10"/>
  <c r="BE746" i="10"/>
  <c r="BE747" i="10"/>
  <c r="BE748" i="10"/>
  <c r="BE749" i="10"/>
  <c r="BE750" i="10"/>
  <c r="BE751" i="10"/>
  <c r="BE752" i="10"/>
  <c r="BE753" i="10"/>
  <c r="BE754" i="10"/>
  <c r="BE755" i="10"/>
  <c r="BE756" i="10"/>
  <c r="BE757" i="10"/>
  <c r="BE758" i="10"/>
  <c r="BE759" i="10"/>
  <c r="BE760" i="10"/>
  <c r="BE761" i="10"/>
  <c r="BE762" i="10"/>
  <c r="BE763" i="10"/>
  <c r="BE764" i="10"/>
  <c r="BE765" i="10"/>
  <c r="BE766" i="10"/>
  <c r="BE767" i="10"/>
  <c r="BE768" i="10"/>
  <c r="BE769" i="10"/>
  <c r="BE770" i="10"/>
  <c r="BE771" i="10"/>
  <c r="BE772" i="10"/>
  <c r="BE773" i="10"/>
  <c r="BE774" i="10"/>
  <c r="BE775" i="10"/>
  <c r="BE776" i="10"/>
  <c r="BE777" i="10"/>
  <c r="BE778" i="10"/>
  <c r="BE779" i="10"/>
  <c r="BE780" i="10"/>
  <c r="BE781" i="10"/>
  <c r="BE782" i="10"/>
  <c r="BE783" i="10"/>
  <c r="BE784" i="10"/>
  <c r="BE785" i="10"/>
  <c r="BE786" i="10"/>
  <c r="BE787" i="10"/>
  <c r="BE788" i="10"/>
  <c r="BE789" i="10"/>
  <c r="BE790" i="10"/>
  <c r="BE791" i="10"/>
  <c r="BE792" i="10"/>
  <c r="BE793" i="10"/>
  <c r="BE794" i="10"/>
  <c r="BE795" i="10"/>
  <c r="BE796" i="10"/>
  <c r="BE797" i="10"/>
  <c r="BE798" i="10"/>
  <c r="BE799" i="10"/>
  <c r="BE800" i="10"/>
  <c r="BE801" i="10"/>
  <c r="BE802" i="10"/>
  <c r="BE803" i="10"/>
  <c r="BE804" i="10"/>
  <c r="BE805" i="10"/>
  <c r="BE806" i="10"/>
  <c r="BE807" i="10"/>
  <c r="BE808" i="10"/>
  <c r="BE809" i="10"/>
  <c r="BE810" i="10"/>
  <c r="BE811" i="10"/>
  <c r="BE812" i="10"/>
  <c r="BE813" i="10"/>
  <c r="BE814" i="10"/>
  <c r="BE815" i="10"/>
  <c r="BE816" i="10"/>
  <c r="BE817" i="10"/>
  <c r="BE818" i="10"/>
  <c r="BE819" i="10"/>
  <c r="BE820" i="10"/>
  <c r="BE821" i="10"/>
  <c r="BE822" i="10"/>
  <c r="BE823" i="10"/>
  <c r="BE824" i="10"/>
  <c r="BE825" i="10"/>
  <c r="BE826" i="10"/>
  <c r="BE827" i="10"/>
  <c r="BE828" i="10"/>
  <c r="BE829" i="10"/>
  <c r="BE830" i="10"/>
  <c r="BE831" i="10"/>
  <c r="BE832" i="10"/>
  <c r="BE833" i="10"/>
  <c r="BE834" i="10"/>
  <c r="BE835" i="10"/>
  <c r="BE836" i="10"/>
  <c r="BE837" i="10"/>
  <c r="BE838" i="10"/>
  <c r="BE839" i="10"/>
  <c r="BE840" i="10"/>
  <c r="BE841" i="10"/>
  <c r="BE842" i="10"/>
  <c r="BE843" i="10"/>
  <c r="BE844" i="10"/>
  <c r="BE845" i="10"/>
  <c r="BE846" i="10"/>
  <c r="BE847" i="10"/>
  <c r="BE848" i="10"/>
  <c r="BE849" i="10"/>
  <c r="BE850" i="10"/>
  <c r="BE851" i="10"/>
  <c r="BE852" i="10"/>
  <c r="BE853" i="10"/>
  <c r="BE854" i="10"/>
  <c r="BE855" i="10"/>
  <c r="BE856" i="10"/>
  <c r="BE857" i="10"/>
  <c r="BE858" i="10"/>
  <c r="BE859" i="10"/>
  <c r="BE860" i="10"/>
  <c r="BE861" i="10"/>
  <c r="BE862" i="10"/>
  <c r="BE863" i="10"/>
  <c r="BE864" i="10"/>
  <c r="BE865" i="10"/>
  <c r="BE866" i="10"/>
  <c r="BE867" i="10"/>
  <c r="BE868" i="10"/>
  <c r="BE869" i="10"/>
  <c r="BE870" i="10"/>
  <c r="BE871" i="10"/>
  <c r="BE872" i="10"/>
  <c r="BE873" i="10"/>
  <c r="BE874" i="10"/>
  <c r="BE875" i="10"/>
  <c r="BE876" i="10"/>
  <c r="BE877" i="10"/>
  <c r="BE878" i="10"/>
  <c r="BE879" i="10"/>
  <c r="BE880" i="10"/>
  <c r="BE881" i="10"/>
  <c r="BE882" i="10"/>
  <c r="BE883" i="10"/>
  <c r="BE884" i="10"/>
  <c r="BE885" i="10"/>
  <c r="BE886" i="10"/>
  <c r="BE887" i="10"/>
  <c r="BE888" i="10"/>
  <c r="BE889" i="10"/>
  <c r="BE890" i="10"/>
  <c r="BE891" i="10"/>
  <c r="BE892" i="10"/>
  <c r="BE893" i="10"/>
  <c r="BE894" i="10"/>
  <c r="BE895" i="10"/>
  <c r="BE896" i="10"/>
  <c r="BE897" i="10"/>
  <c r="BE898" i="10"/>
  <c r="BE899" i="10"/>
  <c r="BE900" i="10"/>
  <c r="BE901" i="10"/>
  <c r="BE902" i="10"/>
  <c r="BE903" i="10"/>
  <c r="BE904" i="10"/>
  <c r="BE905" i="10"/>
  <c r="BE906" i="10"/>
  <c r="BE907" i="10"/>
  <c r="BE908" i="10"/>
  <c r="BE909" i="10"/>
  <c r="BE910" i="10"/>
  <c r="BE911" i="10"/>
  <c r="BE912" i="10"/>
  <c r="BE913" i="10"/>
  <c r="BE914" i="10"/>
  <c r="BE915" i="10"/>
  <c r="BE916" i="10"/>
  <c r="BE917" i="10"/>
  <c r="BE918" i="10"/>
  <c r="BE919" i="10"/>
  <c r="BE920" i="10"/>
  <c r="BE921" i="10"/>
  <c r="BE922" i="10"/>
  <c r="BE923" i="10"/>
  <c r="BE924" i="10"/>
  <c r="BE925" i="10"/>
  <c r="BE926" i="10"/>
  <c r="BE927" i="10"/>
  <c r="BE928" i="10"/>
  <c r="BE929" i="10"/>
  <c r="BE930" i="10"/>
  <c r="BE931" i="10"/>
  <c r="BE932" i="10"/>
  <c r="BE933" i="10"/>
  <c r="BE934" i="10"/>
  <c r="BE935" i="10"/>
  <c r="BE936" i="10"/>
  <c r="BE937" i="10"/>
  <c r="BE938" i="10"/>
  <c r="BE939" i="10"/>
  <c r="BE940" i="10"/>
  <c r="BE941" i="10"/>
  <c r="BE942" i="10"/>
  <c r="BE943" i="10"/>
  <c r="BE944" i="10"/>
  <c r="BE945" i="10"/>
  <c r="BE946" i="10"/>
  <c r="BE947" i="10"/>
  <c r="BE948" i="10"/>
  <c r="BE949" i="10"/>
  <c r="BE950" i="10"/>
  <c r="BE951" i="10"/>
  <c r="BE952" i="10"/>
  <c r="BE953" i="10"/>
  <c r="BE954" i="10"/>
  <c r="BE955" i="10"/>
  <c r="BE956" i="10"/>
  <c r="BE957" i="10"/>
  <c r="BE958" i="10"/>
  <c r="BE959" i="10"/>
  <c r="BE960" i="10"/>
  <c r="BE961" i="10"/>
  <c r="BE962" i="10"/>
  <c r="BE963" i="10"/>
  <c r="BE964" i="10"/>
  <c r="BE965" i="10"/>
  <c r="BE966" i="10"/>
  <c r="BE967" i="10"/>
  <c r="BE968" i="10"/>
  <c r="BE969" i="10"/>
  <c r="BE970" i="10"/>
  <c r="BE971" i="10"/>
  <c r="BE972" i="10"/>
  <c r="BE973" i="10"/>
  <c r="BE974" i="10"/>
  <c r="BE975" i="10"/>
  <c r="BE976" i="10"/>
  <c r="BE977" i="10"/>
  <c r="BE978" i="10"/>
  <c r="BE979" i="10"/>
  <c r="BE980" i="10"/>
  <c r="BE981" i="10"/>
  <c r="BE982" i="10"/>
  <c r="BE983" i="10"/>
  <c r="BE984" i="10"/>
  <c r="BE985" i="10"/>
  <c r="BE986" i="10"/>
  <c r="BE987" i="10"/>
  <c r="BE988" i="10"/>
  <c r="BE989" i="10"/>
  <c r="BE990" i="10"/>
  <c r="BE991" i="10"/>
  <c r="BE992" i="10"/>
  <c r="BE993" i="10"/>
  <c r="AQ73" i="10" l="1"/>
  <c r="AQ63" i="10"/>
  <c r="AQ57" i="10"/>
  <c r="AQ52" i="10"/>
  <c r="AQ47" i="10"/>
  <c r="AQ36" i="10"/>
  <c r="AQ31" i="10"/>
  <c r="AQ25" i="10"/>
  <c r="AS9" i="10"/>
  <c r="AS5" i="10"/>
  <c r="AQ72" i="10"/>
  <c r="AQ61" i="10"/>
  <c r="AQ56" i="10"/>
  <c r="AQ51" i="10"/>
  <c r="AQ40" i="10"/>
  <c r="AQ35" i="10"/>
  <c r="AQ30" i="10"/>
  <c r="AS12" i="10"/>
  <c r="AS8" i="10"/>
  <c r="AT3" i="10"/>
  <c r="AQ65" i="10"/>
  <c r="AQ60" i="10"/>
  <c r="AQ55" i="10"/>
  <c r="AQ49" i="10"/>
  <c r="AQ39" i="10"/>
  <c r="AQ34" i="10"/>
  <c r="AQ27" i="10"/>
  <c r="AS11" i="10"/>
  <c r="AS7" i="10"/>
  <c r="AS3" i="10"/>
  <c r="AS10" i="10"/>
  <c r="AS6" i="10"/>
  <c r="AS4" i="10"/>
  <c r="AQ74" i="10"/>
  <c r="AQ64" i="10"/>
  <c r="AQ59" i="10"/>
  <c r="AQ53" i="10"/>
  <c r="AQ48" i="10"/>
  <c r="AQ38" i="10"/>
  <c r="AQ32" i="10"/>
  <c r="AQ26" i="10"/>
  <c r="AT10" i="10"/>
  <c r="AT6" i="10"/>
  <c r="AT8" i="10"/>
  <c r="AT4" i="10"/>
  <c r="AT11" i="10"/>
  <c r="AT9" i="10"/>
  <c r="AU9" i="10" s="1"/>
  <c r="AT5" i="10"/>
  <c r="AT12" i="10"/>
  <c r="AT7" i="10"/>
  <c r="BT10" i="10"/>
  <c r="BS7" i="10" s="1"/>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AU12" i="10" l="1"/>
  <c r="AS20" i="10" s="1"/>
  <c r="AU6" i="10"/>
  <c r="AU10" i="10"/>
  <c r="AU4" i="10"/>
  <c r="AU5" i="10"/>
  <c r="AU3" i="10"/>
  <c r="AS17" i="10" s="1"/>
  <c r="AU7" i="10"/>
  <c r="AU11" i="10"/>
  <c r="AU8" i="10"/>
  <c r="AQ69" i="10"/>
  <c r="AQ42" i="10"/>
  <c r="AS72" i="10"/>
  <c r="AR72" i="10" s="1"/>
  <c r="AS80" i="10" s="1"/>
  <c r="AQ43" i="10"/>
  <c r="AQ68" i="10"/>
  <c r="AQ67" i="10"/>
  <c r="AS25" i="10"/>
  <c r="AR25" i="10" s="1"/>
  <c r="AP80" i="10" s="1"/>
  <c r="AQ44" i="10"/>
  <c r="BS8" i="10"/>
  <c r="BS9" i="10"/>
  <c r="BM3" i="10"/>
  <c r="BI3" i="10"/>
  <c r="BE3" i="10"/>
  <c r="BO3" i="10"/>
  <c r="BK3" i="10"/>
  <c r="BG3" i="10"/>
  <c r="BJ3" i="10"/>
  <c r="BP3" i="10"/>
  <c r="BF3" i="10"/>
  <c r="BN3" i="10"/>
  <c r="BH3" i="10"/>
  <c r="BL3" i="10"/>
  <c r="BJ179" i="10"/>
  <c r="BN179" i="10"/>
  <c r="BK179" i="10"/>
  <c r="BP179" i="10"/>
  <c r="BH179" i="10"/>
  <c r="BM179" i="10"/>
  <c r="BF179" i="10"/>
  <c r="BI179" i="10"/>
  <c r="BG179" i="10"/>
  <c r="BL179" i="10"/>
  <c r="BO179" i="10"/>
  <c r="BE179" i="10"/>
  <c r="BJ171" i="10"/>
  <c r="BN171" i="10"/>
  <c r="BK171" i="10"/>
  <c r="BP171" i="10"/>
  <c r="BH171" i="10"/>
  <c r="BM171" i="10"/>
  <c r="BF171" i="10"/>
  <c r="BI171" i="10"/>
  <c r="BG171" i="10"/>
  <c r="BL171" i="10"/>
  <c r="BO171" i="10"/>
  <c r="BE171" i="10"/>
  <c r="BL163" i="10"/>
  <c r="BP163" i="10"/>
  <c r="BJ163" i="10"/>
  <c r="BN163" i="10"/>
  <c r="BI163" i="10"/>
  <c r="BH163" i="10"/>
  <c r="BM163" i="10"/>
  <c r="BF163" i="10"/>
  <c r="BG163" i="10"/>
  <c r="BK163" i="10"/>
  <c r="BO163" i="10"/>
  <c r="BE163" i="10"/>
  <c r="BL155" i="10"/>
  <c r="BP155" i="10"/>
  <c r="BJ155" i="10"/>
  <c r="BN155" i="10"/>
  <c r="BI155" i="10"/>
  <c r="BH155" i="10"/>
  <c r="BM155" i="10"/>
  <c r="BF155" i="10"/>
  <c r="BG155" i="10"/>
  <c r="BK155" i="10"/>
  <c r="BO155" i="10"/>
  <c r="BE155" i="10"/>
  <c r="BL147" i="10"/>
  <c r="BP147" i="10"/>
  <c r="BJ147" i="10"/>
  <c r="BN147" i="10"/>
  <c r="BI147" i="10"/>
  <c r="BH147" i="10"/>
  <c r="BM147" i="10"/>
  <c r="BF147" i="10"/>
  <c r="BG147" i="10"/>
  <c r="BK147" i="10"/>
  <c r="BO147" i="10"/>
  <c r="BE147" i="10"/>
  <c r="BL139" i="10"/>
  <c r="BP139" i="10"/>
  <c r="BJ139" i="10"/>
  <c r="BN139" i="10"/>
  <c r="BI139" i="10"/>
  <c r="BH139" i="10"/>
  <c r="BM139" i="10"/>
  <c r="BF139" i="10"/>
  <c r="BG139" i="10"/>
  <c r="BK139" i="10"/>
  <c r="BO139" i="10"/>
  <c r="BE139" i="10"/>
  <c r="BL131" i="10"/>
  <c r="BP131" i="10"/>
  <c r="BJ131" i="10"/>
  <c r="BN131" i="10"/>
  <c r="BI131" i="10"/>
  <c r="BH131" i="10"/>
  <c r="BM131" i="10"/>
  <c r="BF131" i="10"/>
  <c r="BG131" i="10"/>
  <c r="BK131" i="10"/>
  <c r="BO131" i="10"/>
  <c r="BE131" i="10"/>
  <c r="BJ127" i="10"/>
  <c r="BN127" i="10"/>
  <c r="BM127" i="10"/>
  <c r="BK127" i="10"/>
  <c r="BP127" i="10"/>
  <c r="BI127" i="10"/>
  <c r="BH127" i="10"/>
  <c r="BL127" i="10"/>
  <c r="BO127" i="10"/>
  <c r="BF127" i="10"/>
  <c r="BE127" i="10"/>
  <c r="BG127" i="10"/>
  <c r="BJ119" i="10"/>
  <c r="BN119" i="10"/>
  <c r="BM119" i="10"/>
  <c r="BK119" i="10"/>
  <c r="BP119" i="10"/>
  <c r="BI119" i="10"/>
  <c r="BH119" i="10"/>
  <c r="BL119" i="10"/>
  <c r="BO119" i="10"/>
  <c r="BF119" i="10"/>
  <c r="BE119" i="10"/>
  <c r="BG119" i="10"/>
  <c r="BJ111" i="10"/>
  <c r="BN111" i="10"/>
  <c r="BM111" i="10"/>
  <c r="BK111" i="10"/>
  <c r="BP111" i="10"/>
  <c r="BI111" i="10"/>
  <c r="BH111" i="10"/>
  <c r="BL111" i="10"/>
  <c r="BO111" i="10"/>
  <c r="BF111" i="10"/>
  <c r="BE111" i="10"/>
  <c r="BG111" i="10"/>
  <c r="BL103" i="10"/>
  <c r="BP103" i="10"/>
  <c r="BJ103" i="10"/>
  <c r="BN103" i="10"/>
  <c r="BI103" i="10"/>
  <c r="BM103" i="10"/>
  <c r="BH103" i="10"/>
  <c r="BK103" i="10"/>
  <c r="BF103" i="10"/>
  <c r="BO103" i="10"/>
  <c r="BE103" i="10"/>
  <c r="BG103" i="10"/>
  <c r="BL95" i="10"/>
  <c r="BP95" i="10"/>
  <c r="BJ95" i="10"/>
  <c r="BN95" i="10"/>
  <c r="BI95" i="10"/>
  <c r="BM95" i="10"/>
  <c r="BH95" i="10"/>
  <c r="BK95" i="10"/>
  <c r="BF95" i="10"/>
  <c r="BO95" i="10"/>
  <c r="BE95" i="10"/>
  <c r="BG95" i="10"/>
  <c r="BL87" i="10"/>
  <c r="BP87" i="10"/>
  <c r="BJ87" i="10"/>
  <c r="BN87" i="10"/>
  <c r="BI87" i="10"/>
  <c r="BM87" i="10"/>
  <c r="BH87" i="10"/>
  <c r="BK87" i="10"/>
  <c r="BF87" i="10"/>
  <c r="BO87" i="10"/>
  <c r="BE87" i="10"/>
  <c r="BG87" i="10"/>
  <c r="BL79" i="10"/>
  <c r="BP79" i="10"/>
  <c r="BJ79" i="10"/>
  <c r="BN79" i="10"/>
  <c r="BI79" i="10"/>
  <c r="BM79" i="10"/>
  <c r="BH79" i="10"/>
  <c r="BK79" i="10"/>
  <c r="BF79" i="10"/>
  <c r="BO79" i="10"/>
  <c r="BE79" i="10"/>
  <c r="BG79" i="10"/>
  <c r="BI71" i="10"/>
  <c r="BM71" i="10"/>
  <c r="BK71" i="10"/>
  <c r="BP71" i="10"/>
  <c r="BN71" i="10"/>
  <c r="BL71" i="10"/>
  <c r="BH71" i="10"/>
  <c r="BJ71" i="10"/>
  <c r="BF71" i="10"/>
  <c r="BO71" i="10"/>
  <c r="BE71" i="10"/>
  <c r="BG71" i="10"/>
  <c r="BI63" i="10"/>
  <c r="BM63" i="10"/>
  <c r="BK63" i="10"/>
  <c r="BP63" i="10"/>
  <c r="BN63" i="10"/>
  <c r="BL63" i="10"/>
  <c r="BH63" i="10"/>
  <c r="BJ63" i="10"/>
  <c r="BF63" i="10"/>
  <c r="BO63" i="10"/>
  <c r="BE63" i="10"/>
  <c r="BG63" i="10"/>
  <c r="BI55" i="10"/>
  <c r="BM55" i="10"/>
  <c r="BK55" i="10"/>
  <c r="BP55" i="10"/>
  <c r="BN55" i="10"/>
  <c r="BL55" i="10"/>
  <c r="BH55" i="10"/>
  <c r="BJ55" i="10"/>
  <c r="BF55" i="10"/>
  <c r="BE55" i="10"/>
  <c r="BO55" i="10"/>
  <c r="BG55" i="10"/>
  <c r="BJ47" i="10"/>
  <c r="BN47" i="10"/>
  <c r="BL47" i="10"/>
  <c r="BP47" i="10"/>
  <c r="BK47" i="10"/>
  <c r="BO47" i="10"/>
  <c r="BM47" i="10"/>
  <c r="BI47" i="10"/>
  <c r="BH47" i="10"/>
  <c r="BF47" i="10"/>
  <c r="BE47" i="10"/>
  <c r="BG47" i="10"/>
  <c r="BJ39" i="10"/>
  <c r="BN39" i="10"/>
  <c r="BL39" i="10"/>
  <c r="BP39" i="10"/>
  <c r="BK39" i="10"/>
  <c r="BO39" i="10"/>
  <c r="BM39" i="10"/>
  <c r="BI39" i="10"/>
  <c r="BH39" i="10"/>
  <c r="BF39" i="10"/>
  <c r="BE39" i="10"/>
  <c r="BG39" i="10"/>
  <c r="BJ31" i="10"/>
  <c r="BN31" i="10"/>
  <c r="BL31" i="10"/>
  <c r="BP31" i="10"/>
  <c r="BK31" i="10"/>
  <c r="BO31" i="10"/>
  <c r="BM31" i="10"/>
  <c r="BI31" i="10"/>
  <c r="BH31" i="10"/>
  <c r="BF31" i="10"/>
  <c r="BE31" i="10"/>
  <c r="BG31" i="10"/>
  <c r="BJ23" i="10"/>
  <c r="BN23" i="10"/>
  <c r="BL23" i="10"/>
  <c r="BP23" i="10"/>
  <c r="BK23" i="10"/>
  <c r="BO23" i="10"/>
  <c r="BM23" i="10"/>
  <c r="BI23" i="10"/>
  <c r="BH23" i="10"/>
  <c r="BF23" i="10"/>
  <c r="BE23" i="10"/>
  <c r="BG23" i="10"/>
  <c r="BJ15" i="10"/>
  <c r="BN15" i="10"/>
  <c r="BL15" i="10"/>
  <c r="BP15" i="10"/>
  <c r="BK15" i="10"/>
  <c r="BO15" i="10"/>
  <c r="BM15" i="10"/>
  <c r="BI15" i="10"/>
  <c r="BH15" i="10"/>
  <c r="BF15" i="10"/>
  <c r="BE15" i="10"/>
  <c r="BG15" i="10"/>
  <c r="BJ182" i="10"/>
  <c r="BN182" i="10"/>
  <c r="BM182" i="10"/>
  <c r="BE182" i="10"/>
  <c r="BK182" i="10"/>
  <c r="BP182" i="10"/>
  <c r="BG182" i="10"/>
  <c r="BH182" i="10"/>
  <c r="BI182" i="10"/>
  <c r="BL182" i="10"/>
  <c r="BO182" i="10"/>
  <c r="BF182" i="10"/>
  <c r="BJ174" i="10"/>
  <c r="BN174" i="10"/>
  <c r="BM174" i="10"/>
  <c r="BE174" i="10"/>
  <c r="BK174" i="10"/>
  <c r="BP174" i="10"/>
  <c r="BG174" i="10"/>
  <c r="BH174" i="10"/>
  <c r="BI174" i="10"/>
  <c r="BL174" i="10"/>
  <c r="BO174" i="10"/>
  <c r="BF174" i="10"/>
  <c r="BL166" i="10"/>
  <c r="BP166" i="10"/>
  <c r="BJ166" i="10"/>
  <c r="BN166" i="10"/>
  <c r="BI166" i="10"/>
  <c r="BE166" i="10"/>
  <c r="BM166" i="10"/>
  <c r="BG166" i="10"/>
  <c r="BO166" i="10"/>
  <c r="BH166" i="10"/>
  <c r="BK166" i="10"/>
  <c r="BF166" i="10"/>
  <c r="BL158" i="10"/>
  <c r="BP158" i="10"/>
  <c r="BJ158" i="10"/>
  <c r="BN158" i="10"/>
  <c r="BI158" i="10"/>
  <c r="BE158" i="10"/>
  <c r="BM158" i="10"/>
  <c r="BG158" i="10"/>
  <c r="BO158" i="10"/>
  <c r="BH158" i="10"/>
  <c r="BK158" i="10"/>
  <c r="BF158" i="10"/>
  <c r="BL150" i="10"/>
  <c r="BP150" i="10"/>
  <c r="BJ150" i="10"/>
  <c r="BN150" i="10"/>
  <c r="BI150" i="10"/>
  <c r="BE150" i="10"/>
  <c r="BM150" i="10"/>
  <c r="BG150" i="10"/>
  <c r="BO150" i="10"/>
  <c r="BH150" i="10"/>
  <c r="BK150" i="10"/>
  <c r="BF150" i="10"/>
  <c r="BL142" i="10"/>
  <c r="BP142" i="10"/>
  <c r="BJ142" i="10"/>
  <c r="BN142" i="10"/>
  <c r="BI142" i="10"/>
  <c r="BE142" i="10"/>
  <c r="BM142" i="10"/>
  <c r="BG142" i="10"/>
  <c r="BO142" i="10"/>
  <c r="BH142" i="10"/>
  <c r="BK142" i="10"/>
  <c r="BF142" i="10"/>
  <c r="BL134" i="10"/>
  <c r="BP134" i="10"/>
  <c r="BJ134" i="10"/>
  <c r="BN134" i="10"/>
  <c r="BI134" i="10"/>
  <c r="BE134" i="10"/>
  <c r="BM134" i="10"/>
  <c r="BG134" i="10"/>
  <c r="BO134" i="10"/>
  <c r="BH134" i="10"/>
  <c r="BK134" i="10"/>
  <c r="BF134" i="10"/>
  <c r="BJ126" i="10"/>
  <c r="BN126" i="10"/>
  <c r="BK126" i="10"/>
  <c r="BP126" i="10"/>
  <c r="BM126" i="10"/>
  <c r="BE126" i="10"/>
  <c r="BI126" i="10"/>
  <c r="BL126" i="10"/>
  <c r="BG126" i="10"/>
  <c r="BO126" i="10"/>
  <c r="BH126" i="10"/>
  <c r="BF126" i="10"/>
  <c r="BJ118" i="10"/>
  <c r="BN118" i="10"/>
  <c r="BK118" i="10"/>
  <c r="BP118" i="10"/>
  <c r="BM118" i="10"/>
  <c r="BE118" i="10"/>
  <c r="BI118" i="10"/>
  <c r="BL118" i="10"/>
  <c r="BG118" i="10"/>
  <c r="BH118" i="10"/>
  <c r="BO118" i="10"/>
  <c r="BF118" i="10"/>
  <c r="BJ110" i="10"/>
  <c r="BN110" i="10"/>
  <c r="BK110" i="10"/>
  <c r="BP110" i="10"/>
  <c r="BM110" i="10"/>
  <c r="BE110" i="10"/>
  <c r="BI110" i="10"/>
  <c r="BL110" i="10"/>
  <c r="BG110" i="10"/>
  <c r="BO110" i="10"/>
  <c r="BH110" i="10"/>
  <c r="BF110" i="10"/>
  <c r="BL102" i="10"/>
  <c r="BP102" i="10"/>
  <c r="BJ102" i="10"/>
  <c r="BN102" i="10"/>
  <c r="BI102" i="10"/>
  <c r="BM102" i="10"/>
  <c r="BK102" i="10"/>
  <c r="BE102" i="10"/>
  <c r="BO102" i="10"/>
  <c r="BG102" i="10"/>
  <c r="BH102" i="10"/>
  <c r="BF102" i="10"/>
  <c r="BL94" i="10"/>
  <c r="BP94" i="10"/>
  <c r="BJ94" i="10"/>
  <c r="BN94" i="10"/>
  <c r="BI94" i="10"/>
  <c r="BM94" i="10"/>
  <c r="BK94" i="10"/>
  <c r="BE94" i="10"/>
  <c r="BO94" i="10"/>
  <c r="BG94" i="10"/>
  <c r="BH94" i="10"/>
  <c r="BF94" i="10"/>
  <c r="BL86" i="10"/>
  <c r="BP86" i="10"/>
  <c r="BJ86" i="10"/>
  <c r="BN86" i="10"/>
  <c r="BI86" i="10"/>
  <c r="BM86" i="10"/>
  <c r="BK86" i="10"/>
  <c r="BE86" i="10"/>
  <c r="BO86" i="10"/>
  <c r="BG86" i="10"/>
  <c r="BH86" i="10"/>
  <c r="BF86" i="10"/>
  <c r="BL82" i="10"/>
  <c r="BP82" i="10"/>
  <c r="BJ82" i="10"/>
  <c r="BN82" i="10"/>
  <c r="BI82" i="10"/>
  <c r="BM82" i="10"/>
  <c r="BK82" i="10"/>
  <c r="BE82" i="10"/>
  <c r="BO82" i="10"/>
  <c r="BG82" i="10"/>
  <c r="BF82" i="10"/>
  <c r="BH82" i="10"/>
  <c r="BL74" i="10"/>
  <c r="BP74" i="10"/>
  <c r="BJ74" i="10"/>
  <c r="BN74" i="10"/>
  <c r="BI74" i="10"/>
  <c r="BM74" i="10"/>
  <c r="BK74" i="10"/>
  <c r="BE74" i="10"/>
  <c r="BO74" i="10"/>
  <c r="BG74" i="10"/>
  <c r="BF74" i="10"/>
  <c r="BH74" i="10"/>
  <c r="BI70" i="10"/>
  <c r="BM70" i="10"/>
  <c r="BN70" i="10"/>
  <c r="BK70" i="10"/>
  <c r="BP70" i="10"/>
  <c r="BO70" i="10"/>
  <c r="BJ70" i="10"/>
  <c r="BE70" i="10"/>
  <c r="BL70" i="10"/>
  <c r="BG70" i="10"/>
  <c r="BH70" i="10"/>
  <c r="BF70" i="10"/>
  <c r="BI62" i="10"/>
  <c r="BM62" i="10"/>
  <c r="BN62" i="10"/>
  <c r="BK62" i="10"/>
  <c r="BP62" i="10"/>
  <c r="BO62" i="10"/>
  <c r="BJ62" i="10"/>
  <c r="BE62" i="10"/>
  <c r="BL62" i="10"/>
  <c r="BG62" i="10"/>
  <c r="BH62" i="10"/>
  <c r="BF62" i="10"/>
  <c r="BI54" i="10"/>
  <c r="BM54" i="10"/>
  <c r="BN54" i="10"/>
  <c r="BK54" i="10"/>
  <c r="BP54" i="10"/>
  <c r="BO54" i="10"/>
  <c r="BJ54" i="10"/>
  <c r="BE54" i="10"/>
  <c r="BL54" i="10"/>
  <c r="BG54" i="10"/>
  <c r="BH54" i="10"/>
  <c r="BF54" i="10"/>
  <c r="BJ46" i="10"/>
  <c r="BN46" i="10"/>
  <c r="BL46" i="10"/>
  <c r="BP46" i="10"/>
  <c r="BK46" i="10"/>
  <c r="BO46" i="10"/>
  <c r="BM46" i="10"/>
  <c r="BE46" i="10"/>
  <c r="BI46" i="10"/>
  <c r="BG46" i="10"/>
  <c r="BH46" i="10"/>
  <c r="BF46" i="10"/>
  <c r="BJ38" i="10"/>
  <c r="BN38" i="10"/>
  <c r="BL38" i="10"/>
  <c r="BP38" i="10"/>
  <c r="BK38" i="10"/>
  <c r="BO38" i="10"/>
  <c r="BM38" i="10"/>
  <c r="BE38" i="10"/>
  <c r="BI38" i="10"/>
  <c r="BG38" i="10"/>
  <c r="BH38" i="10"/>
  <c r="BF38" i="10"/>
  <c r="BJ30" i="10"/>
  <c r="BN30" i="10"/>
  <c r="BL30" i="10"/>
  <c r="BP30" i="10"/>
  <c r="BK30" i="10"/>
  <c r="BO30" i="10"/>
  <c r="BM30" i="10"/>
  <c r="BE30" i="10"/>
  <c r="BI30" i="10"/>
  <c r="BG30" i="10"/>
  <c r="BH30" i="10"/>
  <c r="BF30" i="10"/>
  <c r="BJ22" i="10"/>
  <c r="BN22" i="10"/>
  <c r="BL22" i="10"/>
  <c r="BP22" i="10"/>
  <c r="BK22" i="10"/>
  <c r="BO22" i="10"/>
  <c r="BM22" i="10"/>
  <c r="BE22" i="10"/>
  <c r="BI22" i="10"/>
  <c r="BG22" i="10"/>
  <c r="BH22" i="10"/>
  <c r="BF22" i="10"/>
  <c r="BJ14" i="10"/>
  <c r="BN14" i="10"/>
  <c r="BL14" i="10"/>
  <c r="BP14" i="10"/>
  <c r="BK14" i="10"/>
  <c r="BO14" i="10"/>
  <c r="BM14" i="10"/>
  <c r="BE14" i="10"/>
  <c r="BI14" i="10"/>
  <c r="BG14" i="10"/>
  <c r="BH14" i="10"/>
  <c r="BF14" i="10"/>
  <c r="BJ185" i="10"/>
  <c r="BN185" i="10"/>
  <c r="BK185" i="10"/>
  <c r="BP185" i="10"/>
  <c r="BF185" i="10"/>
  <c r="BM185" i="10"/>
  <c r="BH185" i="10"/>
  <c r="BO185" i="10"/>
  <c r="BI185" i="10"/>
  <c r="BE185" i="10"/>
  <c r="BL185" i="10"/>
  <c r="BG185" i="10"/>
  <c r="BJ181" i="10"/>
  <c r="BN181" i="10"/>
  <c r="BK181" i="10"/>
  <c r="BP181" i="10"/>
  <c r="BF181" i="10"/>
  <c r="BM181" i="10"/>
  <c r="BH181" i="10"/>
  <c r="BO181" i="10"/>
  <c r="BE181" i="10"/>
  <c r="BG181" i="10"/>
  <c r="BI181" i="10"/>
  <c r="BL181" i="10"/>
  <c r="BJ177" i="10"/>
  <c r="BN177" i="10"/>
  <c r="BK177" i="10"/>
  <c r="BP177" i="10"/>
  <c r="BF177" i="10"/>
  <c r="BM177" i="10"/>
  <c r="BH177" i="10"/>
  <c r="BO177" i="10"/>
  <c r="BI177" i="10"/>
  <c r="BE177" i="10"/>
  <c r="BL177" i="10"/>
  <c r="BG177" i="10"/>
  <c r="BJ173" i="10"/>
  <c r="BN173" i="10"/>
  <c r="BK173" i="10"/>
  <c r="BP173" i="10"/>
  <c r="BF173" i="10"/>
  <c r="BM173" i="10"/>
  <c r="BH173" i="10"/>
  <c r="BO173" i="10"/>
  <c r="BE173" i="10"/>
  <c r="BG173" i="10"/>
  <c r="BI173" i="10"/>
  <c r="BL173" i="10"/>
  <c r="BJ169" i="10"/>
  <c r="BN169" i="10"/>
  <c r="BK169" i="10"/>
  <c r="BP169" i="10"/>
  <c r="BF169" i="10"/>
  <c r="BM169" i="10"/>
  <c r="BH169" i="10"/>
  <c r="BO169" i="10"/>
  <c r="BI169" i="10"/>
  <c r="BE169" i="10"/>
  <c r="BL169" i="10"/>
  <c r="BG169" i="10"/>
  <c r="BL165" i="10"/>
  <c r="BP165" i="10"/>
  <c r="BJ165" i="10"/>
  <c r="BN165" i="10"/>
  <c r="BI165" i="10"/>
  <c r="BF165" i="10"/>
  <c r="BM165" i="10"/>
  <c r="BH165" i="10"/>
  <c r="BE165" i="10"/>
  <c r="BK165" i="10"/>
  <c r="BG165" i="10"/>
  <c r="BO165" i="10"/>
  <c r="BL161" i="10"/>
  <c r="BP161" i="10"/>
  <c r="BJ161" i="10"/>
  <c r="BN161" i="10"/>
  <c r="BI161" i="10"/>
  <c r="BF161" i="10"/>
  <c r="BM161" i="10"/>
  <c r="BH161" i="10"/>
  <c r="BK161" i="10"/>
  <c r="BO161" i="10"/>
  <c r="BE161" i="10"/>
  <c r="BG161" i="10"/>
  <c r="BL157" i="10"/>
  <c r="BP157" i="10"/>
  <c r="BJ157" i="10"/>
  <c r="BN157" i="10"/>
  <c r="BI157" i="10"/>
  <c r="BF157" i="10"/>
  <c r="BM157" i="10"/>
  <c r="BH157" i="10"/>
  <c r="BE157" i="10"/>
  <c r="BK157" i="10"/>
  <c r="BG157" i="10"/>
  <c r="BO157" i="10"/>
  <c r="BL153" i="10"/>
  <c r="BP153" i="10"/>
  <c r="BJ153" i="10"/>
  <c r="BN153" i="10"/>
  <c r="BI153" i="10"/>
  <c r="BF153" i="10"/>
  <c r="BM153" i="10"/>
  <c r="BH153" i="10"/>
  <c r="BK153" i="10"/>
  <c r="BO153" i="10"/>
  <c r="BE153" i="10"/>
  <c r="BG153" i="10"/>
  <c r="BL149" i="10"/>
  <c r="BP149" i="10"/>
  <c r="BJ149" i="10"/>
  <c r="BN149" i="10"/>
  <c r="BI149" i="10"/>
  <c r="BF149" i="10"/>
  <c r="BM149" i="10"/>
  <c r="BH149" i="10"/>
  <c r="BE149" i="10"/>
  <c r="BK149" i="10"/>
  <c r="BG149" i="10"/>
  <c r="BO149" i="10"/>
  <c r="BL145" i="10"/>
  <c r="BP145" i="10"/>
  <c r="BJ145" i="10"/>
  <c r="BN145" i="10"/>
  <c r="BI145" i="10"/>
  <c r="BF145" i="10"/>
  <c r="BM145" i="10"/>
  <c r="BH145" i="10"/>
  <c r="BK145" i="10"/>
  <c r="BO145" i="10"/>
  <c r="BE145" i="10"/>
  <c r="BG145" i="10"/>
  <c r="BL141" i="10"/>
  <c r="BP141" i="10"/>
  <c r="BJ141" i="10"/>
  <c r="BN141" i="10"/>
  <c r="BI141" i="10"/>
  <c r="BF141" i="10"/>
  <c r="BM141" i="10"/>
  <c r="BH141" i="10"/>
  <c r="BE141" i="10"/>
  <c r="BK141" i="10"/>
  <c r="BG141" i="10"/>
  <c r="BO141" i="10"/>
  <c r="BL137" i="10"/>
  <c r="BP137" i="10"/>
  <c r="BJ137" i="10"/>
  <c r="BN137" i="10"/>
  <c r="BI137" i="10"/>
  <c r="BF137" i="10"/>
  <c r="BM137" i="10"/>
  <c r="BH137" i="10"/>
  <c r="BK137" i="10"/>
  <c r="BO137" i="10"/>
  <c r="BE137" i="10"/>
  <c r="BG137" i="10"/>
  <c r="BL133" i="10"/>
  <c r="BP133" i="10"/>
  <c r="BJ133" i="10"/>
  <c r="BN133" i="10"/>
  <c r="BI133" i="10"/>
  <c r="BF133" i="10"/>
  <c r="BM133" i="10"/>
  <c r="BH133" i="10"/>
  <c r="BE133" i="10"/>
  <c r="BK133" i="10"/>
  <c r="BG133" i="10"/>
  <c r="BO133" i="10"/>
  <c r="BJ129" i="10"/>
  <c r="BN129" i="10"/>
  <c r="BM129" i="10"/>
  <c r="BK129" i="10"/>
  <c r="BP129" i="10"/>
  <c r="BO129" i="10"/>
  <c r="BF129" i="10"/>
  <c r="BI129" i="10"/>
  <c r="BH129" i="10"/>
  <c r="BL129" i="10"/>
  <c r="BE129" i="10"/>
  <c r="BG129" i="10"/>
  <c r="BJ125" i="10"/>
  <c r="BN125" i="10"/>
  <c r="BM125" i="10"/>
  <c r="BK125" i="10"/>
  <c r="BP125" i="10"/>
  <c r="BO125" i="10"/>
  <c r="BF125" i="10"/>
  <c r="BI125" i="10"/>
  <c r="BH125" i="10"/>
  <c r="BE125" i="10"/>
  <c r="BG125" i="10"/>
  <c r="BL125" i="10"/>
  <c r="BJ121" i="10"/>
  <c r="BN121" i="10"/>
  <c r="BM121" i="10"/>
  <c r="BK121" i="10"/>
  <c r="BP121" i="10"/>
  <c r="BO121" i="10"/>
  <c r="BF121" i="10"/>
  <c r="BI121" i="10"/>
  <c r="BH121" i="10"/>
  <c r="BL121" i="10"/>
  <c r="BE121" i="10"/>
  <c r="BG121" i="10"/>
  <c r="BJ117" i="10"/>
  <c r="BN117" i="10"/>
  <c r="BM117" i="10"/>
  <c r="BK117" i="10"/>
  <c r="BP117" i="10"/>
  <c r="BO117" i="10"/>
  <c r="BF117" i="10"/>
  <c r="BI117" i="10"/>
  <c r="BH117" i="10"/>
  <c r="BE117" i="10"/>
  <c r="BL117" i="10"/>
  <c r="BG117" i="10"/>
  <c r="BJ113" i="10"/>
  <c r="BN113" i="10"/>
  <c r="BM113" i="10"/>
  <c r="BK113" i="10"/>
  <c r="BP113" i="10"/>
  <c r="BO113" i="10"/>
  <c r="BF113" i="10"/>
  <c r="BI113" i="10"/>
  <c r="BH113" i="10"/>
  <c r="BL113" i="10"/>
  <c r="BE113" i="10"/>
  <c r="BG113" i="10"/>
  <c r="BJ109" i="10"/>
  <c r="BN109" i="10"/>
  <c r="BM109" i="10"/>
  <c r="BK109" i="10"/>
  <c r="BP109" i="10"/>
  <c r="BO109" i="10"/>
  <c r="BF109" i="10"/>
  <c r="BI109" i="10"/>
  <c r="BH109" i="10"/>
  <c r="BE109" i="10"/>
  <c r="BG109" i="10"/>
  <c r="BL109" i="10"/>
  <c r="BL105" i="10"/>
  <c r="BP105" i="10"/>
  <c r="BJ105" i="10"/>
  <c r="BN105" i="10"/>
  <c r="BI105" i="10"/>
  <c r="BM105" i="10"/>
  <c r="BF105" i="10"/>
  <c r="BK105" i="10"/>
  <c r="BH105" i="10"/>
  <c r="BO105" i="10"/>
  <c r="BE105" i="10"/>
  <c r="BG105" i="10"/>
  <c r="BL101" i="10"/>
  <c r="BP101" i="10"/>
  <c r="BJ101" i="10"/>
  <c r="BN101" i="10"/>
  <c r="BI101" i="10"/>
  <c r="BM101" i="10"/>
  <c r="BF101" i="10"/>
  <c r="BK101" i="10"/>
  <c r="BH101" i="10"/>
  <c r="BE101" i="10"/>
  <c r="BG101" i="10"/>
  <c r="BO101" i="10"/>
  <c r="BL97" i="10"/>
  <c r="BP97" i="10"/>
  <c r="BJ97" i="10"/>
  <c r="BN97" i="10"/>
  <c r="BI97" i="10"/>
  <c r="BM97" i="10"/>
  <c r="BF97" i="10"/>
  <c r="BK97" i="10"/>
  <c r="BH97" i="10"/>
  <c r="BO97" i="10"/>
  <c r="BE97" i="10"/>
  <c r="BG97" i="10"/>
  <c r="BL93" i="10"/>
  <c r="BP93" i="10"/>
  <c r="BJ93" i="10"/>
  <c r="BN93" i="10"/>
  <c r="BI93" i="10"/>
  <c r="BM93" i="10"/>
  <c r="BF93" i="10"/>
  <c r="BK93" i="10"/>
  <c r="BH93" i="10"/>
  <c r="BE93" i="10"/>
  <c r="BG93" i="10"/>
  <c r="BO93" i="10"/>
  <c r="BL89" i="10"/>
  <c r="BP89" i="10"/>
  <c r="BJ89" i="10"/>
  <c r="BN89" i="10"/>
  <c r="BI89" i="10"/>
  <c r="BM89" i="10"/>
  <c r="BF89" i="10"/>
  <c r="BK89" i="10"/>
  <c r="BH89" i="10"/>
  <c r="BO89" i="10"/>
  <c r="BE89" i="10"/>
  <c r="BG89" i="10"/>
  <c r="BL85" i="10"/>
  <c r="BP85" i="10"/>
  <c r="BJ85" i="10"/>
  <c r="BN85" i="10"/>
  <c r="BI85" i="10"/>
  <c r="BM85" i="10"/>
  <c r="BF85" i="10"/>
  <c r="BK85" i="10"/>
  <c r="BH85" i="10"/>
  <c r="BE85" i="10"/>
  <c r="BG85" i="10"/>
  <c r="BO85" i="10"/>
  <c r="BL81" i="10"/>
  <c r="BP81" i="10"/>
  <c r="BJ81" i="10"/>
  <c r="BN81" i="10"/>
  <c r="BI81" i="10"/>
  <c r="BM81" i="10"/>
  <c r="BF81" i="10"/>
  <c r="BK81" i="10"/>
  <c r="BH81" i="10"/>
  <c r="BO81" i="10"/>
  <c r="BE81" i="10"/>
  <c r="BG81" i="10"/>
  <c r="BL77" i="10"/>
  <c r="BP77" i="10"/>
  <c r="BJ77" i="10"/>
  <c r="BN77" i="10"/>
  <c r="BI77" i="10"/>
  <c r="BM77" i="10"/>
  <c r="BF77" i="10"/>
  <c r="BK77" i="10"/>
  <c r="BH77" i="10"/>
  <c r="BE77" i="10"/>
  <c r="BG77" i="10"/>
  <c r="BO77" i="10"/>
  <c r="BL73" i="10"/>
  <c r="BP73" i="10"/>
  <c r="BJ73" i="10"/>
  <c r="BN73" i="10"/>
  <c r="BI73" i="10"/>
  <c r="BM73" i="10"/>
  <c r="BF73" i="10"/>
  <c r="BK73" i="10"/>
  <c r="BH73" i="10"/>
  <c r="BO73" i="10"/>
  <c r="BE73" i="10"/>
  <c r="BG73" i="10"/>
  <c r="BI69" i="10"/>
  <c r="BM69" i="10"/>
  <c r="BK69" i="10"/>
  <c r="BP69" i="10"/>
  <c r="BN69" i="10"/>
  <c r="BL69" i="10"/>
  <c r="BO69" i="10"/>
  <c r="BF69" i="10"/>
  <c r="BH69" i="10"/>
  <c r="BE69" i="10"/>
  <c r="BG69" i="10"/>
  <c r="BJ69" i="10"/>
  <c r="BI65" i="10"/>
  <c r="BM65" i="10"/>
  <c r="BK65" i="10"/>
  <c r="BP65" i="10"/>
  <c r="BN65" i="10"/>
  <c r="BL65" i="10"/>
  <c r="BF65" i="10"/>
  <c r="BJ65" i="10"/>
  <c r="BO65" i="10"/>
  <c r="BH65" i="10"/>
  <c r="BE65" i="10"/>
  <c r="BG65" i="10"/>
  <c r="BI61" i="10"/>
  <c r="BM61" i="10"/>
  <c r="BK61" i="10"/>
  <c r="BP61" i="10"/>
  <c r="BN61" i="10"/>
  <c r="BL61" i="10"/>
  <c r="BO61" i="10"/>
  <c r="BF61" i="10"/>
  <c r="BH61" i="10"/>
  <c r="BJ61" i="10"/>
  <c r="BE61" i="10"/>
  <c r="BG61" i="10"/>
  <c r="BI57" i="10"/>
  <c r="BM57" i="10"/>
  <c r="BK57" i="10"/>
  <c r="BP57" i="10"/>
  <c r="BN57" i="10"/>
  <c r="BL57" i="10"/>
  <c r="BF57" i="10"/>
  <c r="BJ57" i="10"/>
  <c r="BO57" i="10"/>
  <c r="BH57" i="10"/>
  <c r="BE57" i="10"/>
  <c r="BG57" i="10"/>
  <c r="BI53" i="10"/>
  <c r="BM53" i="10"/>
  <c r="BK53" i="10"/>
  <c r="BP53" i="10"/>
  <c r="BN53" i="10"/>
  <c r="BL53" i="10"/>
  <c r="BO53" i="10"/>
  <c r="BF53" i="10"/>
  <c r="BH53" i="10"/>
  <c r="BE53" i="10"/>
  <c r="BJ53" i="10"/>
  <c r="BG53" i="10"/>
  <c r="BJ49" i="10"/>
  <c r="BN49" i="10"/>
  <c r="BL49" i="10"/>
  <c r="BP49" i="10"/>
  <c r="BK49" i="10"/>
  <c r="BO49" i="10"/>
  <c r="BM49" i="10"/>
  <c r="BI49" i="10"/>
  <c r="BF49" i="10"/>
  <c r="BH49" i="10"/>
  <c r="BE49" i="10"/>
  <c r="BG49" i="10"/>
  <c r="BJ45" i="10"/>
  <c r="BN45" i="10"/>
  <c r="BL45" i="10"/>
  <c r="BP45" i="10"/>
  <c r="BK45" i="10"/>
  <c r="BO45" i="10"/>
  <c r="BM45" i="10"/>
  <c r="BI45" i="10"/>
  <c r="BF45" i="10"/>
  <c r="BH45" i="10"/>
  <c r="BE45" i="10"/>
  <c r="BG45" i="10"/>
  <c r="BJ41" i="10"/>
  <c r="BN41" i="10"/>
  <c r="BL41" i="10"/>
  <c r="BP41" i="10"/>
  <c r="BK41" i="10"/>
  <c r="BO41" i="10"/>
  <c r="BM41" i="10"/>
  <c r="BI41" i="10"/>
  <c r="BF41" i="10"/>
  <c r="BH41" i="10"/>
  <c r="BE41" i="10"/>
  <c r="BG41" i="10"/>
  <c r="BJ37" i="10"/>
  <c r="BN37" i="10"/>
  <c r="BL37" i="10"/>
  <c r="BP37" i="10"/>
  <c r="BK37" i="10"/>
  <c r="BO37" i="10"/>
  <c r="BM37" i="10"/>
  <c r="BI37" i="10"/>
  <c r="BF37" i="10"/>
  <c r="BH37" i="10"/>
  <c r="BE37" i="10"/>
  <c r="BG37" i="10"/>
  <c r="BJ33" i="10"/>
  <c r="BN33" i="10"/>
  <c r="BL33" i="10"/>
  <c r="BP33" i="10"/>
  <c r="BK33" i="10"/>
  <c r="BO33" i="10"/>
  <c r="BM33" i="10"/>
  <c r="BI33" i="10"/>
  <c r="BF33" i="10"/>
  <c r="BH33" i="10"/>
  <c r="BE33" i="10"/>
  <c r="BG33" i="10"/>
  <c r="BJ29" i="10"/>
  <c r="BN29" i="10"/>
  <c r="BL29" i="10"/>
  <c r="BP29" i="10"/>
  <c r="BK29" i="10"/>
  <c r="BO29" i="10"/>
  <c r="BM29" i="10"/>
  <c r="BI29" i="10"/>
  <c r="BF29" i="10"/>
  <c r="BH29" i="10"/>
  <c r="BE29" i="10"/>
  <c r="BG29" i="10"/>
  <c r="BJ25" i="10"/>
  <c r="BN25" i="10"/>
  <c r="BL25" i="10"/>
  <c r="BP25" i="10"/>
  <c r="BK25" i="10"/>
  <c r="BO25" i="10"/>
  <c r="BM25" i="10"/>
  <c r="BI25" i="10"/>
  <c r="BF25" i="10"/>
  <c r="BH25" i="10"/>
  <c r="BE25" i="10"/>
  <c r="BG25" i="10"/>
  <c r="BJ21" i="10"/>
  <c r="BN21" i="10"/>
  <c r="BL21" i="10"/>
  <c r="BP21" i="10"/>
  <c r="BK21" i="10"/>
  <c r="BO21" i="10"/>
  <c r="BM21" i="10"/>
  <c r="BI21" i="10"/>
  <c r="BF21" i="10"/>
  <c r="BH21" i="10"/>
  <c r="BE21" i="10"/>
  <c r="BG21" i="10"/>
  <c r="BJ17" i="10"/>
  <c r="BN17" i="10"/>
  <c r="BL17" i="10"/>
  <c r="BP17" i="10"/>
  <c r="BK17" i="10"/>
  <c r="BO17" i="10"/>
  <c r="BM17" i="10"/>
  <c r="BI17" i="10"/>
  <c r="BF17" i="10"/>
  <c r="BH17" i="10"/>
  <c r="BE17" i="10"/>
  <c r="BG17" i="10"/>
  <c r="BJ13" i="10"/>
  <c r="BN13" i="10"/>
  <c r="BL13" i="10"/>
  <c r="BP13" i="10"/>
  <c r="BK13" i="10"/>
  <c r="BO13" i="10"/>
  <c r="BM13" i="10"/>
  <c r="BI13" i="10"/>
  <c r="BF13" i="10"/>
  <c r="BH13" i="10"/>
  <c r="BE13" i="10"/>
  <c r="BG13" i="10"/>
  <c r="BJ9" i="10"/>
  <c r="BN9" i="10"/>
  <c r="BL9" i="10"/>
  <c r="BP9" i="10"/>
  <c r="BK9" i="10"/>
  <c r="BO9" i="10"/>
  <c r="BM9" i="10"/>
  <c r="BI9" i="10"/>
  <c r="BF9" i="10"/>
  <c r="BH9" i="10"/>
  <c r="BE9" i="10"/>
  <c r="BG9" i="10"/>
  <c r="BJ183" i="10"/>
  <c r="BN183" i="10"/>
  <c r="BK183" i="10"/>
  <c r="BP183" i="10"/>
  <c r="BH183" i="10"/>
  <c r="BM183" i="10"/>
  <c r="BF183" i="10"/>
  <c r="BI183" i="10"/>
  <c r="BL183" i="10"/>
  <c r="BE183" i="10"/>
  <c r="BO183" i="10"/>
  <c r="BG183" i="10"/>
  <c r="BJ175" i="10"/>
  <c r="BN175" i="10"/>
  <c r="BK175" i="10"/>
  <c r="BP175" i="10"/>
  <c r="BH175" i="10"/>
  <c r="BM175" i="10"/>
  <c r="BF175" i="10"/>
  <c r="BI175" i="10"/>
  <c r="BL175" i="10"/>
  <c r="BE175" i="10"/>
  <c r="BO175" i="10"/>
  <c r="BG175" i="10"/>
  <c r="BL167" i="10"/>
  <c r="BJ167" i="10"/>
  <c r="BN167" i="10"/>
  <c r="BI167" i="10"/>
  <c r="BP167" i="10"/>
  <c r="BH167" i="10"/>
  <c r="BM167" i="10"/>
  <c r="BF167" i="10"/>
  <c r="BK167" i="10"/>
  <c r="BE167" i="10"/>
  <c r="BO167" i="10"/>
  <c r="BG167" i="10"/>
  <c r="BL159" i="10"/>
  <c r="BP159" i="10"/>
  <c r="BJ159" i="10"/>
  <c r="BN159" i="10"/>
  <c r="BI159" i="10"/>
  <c r="BH159" i="10"/>
  <c r="BM159" i="10"/>
  <c r="BF159" i="10"/>
  <c r="BK159" i="10"/>
  <c r="BE159" i="10"/>
  <c r="BO159" i="10"/>
  <c r="BG159" i="10"/>
  <c r="BL151" i="10"/>
  <c r="BP151" i="10"/>
  <c r="BJ151" i="10"/>
  <c r="BN151" i="10"/>
  <c r="BI151" i="10"/>
  <c r="BH151" i="10"/>
  <c r="BM151" i="10"/>
  <c r="BF151" i="10"/>
  <c r="BK151" i="10"/>
  <c r="BE151" i="10"/>
  <c r="BO151" i="10"/>
  <c r="BG151" i="10"/>
  <c r="BL143" i="10"/>
  <c r="BP143" i="10"/>
  <c r="BJ143" i="10"/>
  <c r="BN143" i="10"/>
  <c r="BI143" i="10"/>
  <c r="BH143" i="10"/>
  <c r="BM143" i="10"/>
  <c r="BF143" i="10"/>
  <c r="BK143" i="10"/>
  <c r="BE143" i="10"/>
  <c r="BO143" i="10"/>
  <c r="BG143" i="10"/>
  <c r="BL135" i="10"/>
  <c r="BP135" i="10"/>
  <c r="BJ135" i="10"/>
  <c r="BN135" i="10"/>
  <c r="BI135" i="10"/>
  <c r="BH135" i="10"/>
  <c r="BM135" i="10"/>
  <c r="BF135" i="10"/>
  <c r="BK135" i="10"/>
  <c r="BE135" i="10"/>
  <c r="BO135" i="10"/>
  <c r="BG135" i="10"/>
  <c r="BJ123" i="10"/>
  <c r="BN123" i="10"/>
  <c r="BM123" i="10"/>
  <c r="BK123" i="10"/>
  <c r="BP123" i="10"/>
  <c r="BI123" i="10"/>
  <c r="BH123" i="10"/>
  <c r="BL123" i="10"/>
  <c r="BO123" i="10"/>
  <c r="BF123" i="10"/>
  <c r="BG123" i="10"/>
  <c r="BE123" i="10"/>
  <c r="BJ115" i="10"/>
  <c r="BN115" i="10"/>
  <c r="BM115" i="10"/>
  <c r="BK115" i="10"/>
  <c r="BP115" i="10"/>
  <c r="BI115" i="10"/>
  <c r="BH115" i="10"/>
  <c r="BL115" i="10"/>
  <c r="BO115" i="10"/>
  <c r="BF115" i="10"/>
  <c r="BG115" i="10"/>
  <c r="BE115" i="10"/>
  <c r="BL107" i="10"/>
  <c r="BP107" i="10"/>
  <c r="BJ107" i="10"/>
  <c r="BN107" i="10"/>
  <c r="BI107" i="10"/>
  <c r="BM107" i="10"/>
  <c r="BH107" i="10"/>
  <c r="BK107" i="10"/>
  <c r="BF107" i="10"/>
  <c r="BG107" i="10"/>
  <c r="BO107" i="10"/>
  <c r="BE107" i="10"/>
  <c r="BL99" i="10"/>
  <c r="BP99" i="10"/>
  <c r="BJ99" i="10"/>
  <c r="BN99" i="10"/>
  <c r="BI99" i="10"/>
  <c r="BM99" i="10"/>
  <c r="BH99" i="10"/>
  <c r="BK99" i="10"/>
  <c r="BF99" i="10"/>
  <c r="BG99" i="10"/>
  <c r="BO99" i="10"/>
  <c r="BE99" i="10"/>
  <c r="BL91" i="10"/>
  <c r="BP91" i="10"/>
  <c r="BJ91" i="10"/>
  <c r="BN91" i="10"/>
  <c r="BI91" i="10"/>
  <c r="BM91" i="10"/>
  <c r="BH91" i="10"/>
  <c r="BK91" i="10"/>
  <c r="BF91" i="10"/>
  <c r="BG91" i="10"/>
  <c r="BO91" i="10"/>
  <c r="BE91" i="10"/>
  <c r="BL83" i="10"/>
  <c r="BP83" i="10"/>
  <c r="BJ83" i="10"/>
  <c r="BN83" i="10"/>
  <c r="BI83" i="10"/>
  <c r="BM83" i="10"/>
  <c r="BH83" i="10"/>
  <c r="BK83" i="10"/>
  <c r="BF83" i="10"/>
  <c r="BG83" i="10"/>
  <c r="BO83" i="10"/>
  <c r="BE83" i="10"/>
  <c r="BL75" i="10"/>
  <c r="BP75" i="10"/>
  <c r="BJ75" i="10"/>
  <c r="BN75" i="10"/>
  <c r="BI75" i="10"/>
  <c r="BM75" i="10"/>
  <c r="BH75" i="10"/>
  <c r="BK75" i="10"/>
  <c r="BF75" i="10"/>
  <c r="BG75" i="10"/>
  <c r="BO75" i="10"/>
  <c r="BE75" i="10"/>
  <c r="BI67" i="10"/>
  <c r="BM67" i="10"/>
  <c r="BK67" i="10"/>
  <c r="BP67" i="10"/>
  <c r="BN67" i="10"/>
  <c r="BL67" i="10"/>
  <c r="BJ67" i="10"/>
  <c r="BH67" i="10"/>
  <c r="BO67" i="10"/>
  <c r="BF67" i="10"/>
  <c r="BG67" i="10"/>
  <c r="BE67" i="10"/>
  <c r="BI59" i="10"/>
  <c r="BM59" i="10"/>
  <c r="BK59" i="10"/>
  <c r="BP59" i="10"/>
  <c r="BN59" i="10"/>
  <c r="BL59" i="10"/>
  <c r="BJ59" i="10"/>
  <c r="BH59" i="10"/>
  <c r="BO59" i="10"/>
  <c r="BF59" i="10"/>
  <c r="BG59" i="10"/>
  <c r="BE59" i="10"/>
  <c r="BK51" i="10"/>
  <c r="BO51" i="10"/>
  <c r="BI51" i="10"/>
  <c r="BM51" i="10"/>
  <c r="BL51" i="10"/>
  <c r="BP51" i="10"/>
  <c r="BN51" i="10"/>
  <c r="BH51" i="10"/>
  <c r="BJ51" i="10"/>
  <c r="BF51" i="10"/>
  <c r="BG51" i="10"/>
  <c r="BE51" i="10"/>
  <c r="BJ43" i="10"/>
  <c r="BN43" i="10"/>
  <c r="BL43" i="10"/>
  <c r="BP43" i="10"/>
  <c r="BK43" i="10"/>
  <c r="BO43" i="10"/>
  <c r="BM43" i="10"/>
  <c r="BI43" i="10"/>
  <c r="BH43" i="10"/>
  <c r="BF43" i="10"/>
  <c r="BG43" i="10"/>
  <c r="BE43" i="10"/>
  <c r="BJ35" i="10"/>
  <c r="BN35" i="10"/>
  <c r="BL35" i="10"/>
  <c r="BP35" i="10"/>
  <c r="BK35" i="10"/>
  <c r="BO35" i="10"/>
  <c r="BM35" i="10"/>
  <c r="BI35" i="10"/>
  <c r="BH35" i="10"/>
  <c r="BF35" i="10"/>
  <c r="BG35" i="10"/>
  <c r="BE35" i="10"/>
  <c r="BJ27" i="10"/>
  <c r="BN27" i="10"/>
  <c r="BL27" i="10"/>
  <c r="BP27" i="10"/>
  <c r="BK27" i="10"/>
  <c r="BO27" i="10"/>
  <c r="BM27" i="10"/>
  <c r="BI27" i="10"/>
  <c r="BH27" i="10"/>
  <c r="BF27" i="10"/>
  <c r="BG27" i="10"/>
  <c r="BE27" i="10"/>
  <c r="BJ19" i="10"/>
  <c r="BN19" i="10"/>
  <c r="BL19" i="10"/>
  <c r="BP19" i="10"/>
  <c r="BK19" i="10"/>
  <c r="BO19" i="10"/>
  <c r="BM19" i="10"/>
  <c r="BI19" i="10"/>
  <c r="BH19" i="10"/>
  <c r="BF19" i="10"/>
  <c r="BG19" i="10"/>
  <c r="BE19" i="10"/>
  <c r="BJ11" i="10"/>
  <c r="BN11" i="10"/>
  <c r="BL11" i="10"/>
  <c r="BP11" i="10"/>
  <c r="BK11" i="10"/>
  <c r="BO11" i="10"/>
  <c r="BM11" i="10"/>
  <c r="BI11" i="10"/>
  <c r="BH11" i="10"/>
  <c r="BF11" i="10"/>
  <c r="BG11" i="10"/>
  <c r="BE11" i="10"/>
  <c r="BJ178" i="10"/>
  <c r="BN178" i="10"/>
  <c r="BM178" i="10"/>
  <c r="BE178" i="10"/>
  <c r="BK178" i="10"/>
  <c r="BP178" i="10"/>
  <c r="BG178" i="10"/>
  <c r="BI178" i="10"/>
  <c r="BF178" i="10"/>
  <c r="BL178" i="10"/>
  <c r="BH178" i="10"/>
  <c r="BO178" i="10"/>
  <c r="BJ170" i="10"/>
  <c r="BN170" i="10"/>
  <c r="BM170" i="10"/>
  <c r="BE170" i="10"/>
  <c r="BK170" i="10"/>
  <c r="BP170" i="10"/>
  <c r="BG170" i="10"/>
  <c r="BI170" i="10"/>
  <c r="BF170" i="10"/>
  <c r="BL170" i="10"/>
  <c r="BH170" i="10"/>
  <c r="BO170" i="10"/>
  <c r="BL162" i="10"/>
  <c r="BP162" i="10"/>
  <c r="BJ162" i="10"/>
  <c r="BN162" i="10"/>
  <c r="BI162" i="10"/>
  <c r="BE162" i="10"/>
  <c r="BM162" i="10"/>
  <c r="BG162" i="10"/>
  <c r="BO162" i="10"/>
  <c r="BF162" i="10"/>
  <c r="BH162" i="10"/>
  <c r="BK162" i="10"/>
  <c r="BL154" i="10"/>
  <c r="BP154" i="10"/>
  <c r="BJ154" i="10"/>
  <c r="BN154" i="10"/>
  <c r="BI154" i="10"/>
  <c r="BE154" i="10"/>
  <c r="BM154" i="10"/>
  <c r="BG154" i="10"/>
  <c r="BO154" i="10"/>
  <c r="BF154" i="10"/>
  <c r="BH154" i="10"/>
  <c r="BK154" i="10"/>
  <c r="BL146" i="10"/>
  <c r="BP146" i="10"/>
  <c r="BJ146" i="10"/>
  <c r="BN146" i="10"/>
  <c r="BI146" i="10"/>
  <c r="BE146" i="10"/>
  <c r="BM146" i="10"/>
  <c r="BG146" i="10"/>
  <c r="BO146" i="10"/>
  <c r="BF146" i="10"/>
  <c r="BH146" i="10"/>
  <c r="BK146" i="10"/>
  <c r="BL138" i="10"/>
  <c r="BP138" i="10"/>
  <c r="BJ138" i="10"/>
  <c r="BN138" i="10"/>
  <c r="BI138" i="10"/>
  <c r="BE138" i="10"/>
  <c r="BM138" i="10"/>
  <c r="BG138" i="10"/>
  <c r="BO138" i="10"/>
  <c r="BF138" i="10"/>
  <c r="BH138" i="10"/>
  <c r="BK138" i="10"/>
  <c r="BJ130" i="10"/>
  <c r="BN130" i="10"/>
  <c r="BK130" i="10"/>
  <c r="BP130" i="10"/>
  <c r="BM130" i="10"/>
  <c r="BE130" i="10"/>
  <c r="BL130" i="10"/>
  <c r="BG130" i="10"/>
  <c r="BO130" i="10"/>
  <c r="BF130" i="10"/>
  <c r="BH130" i="10"/>
  <c r="BI130" i="10"/>
  <c r="BJ122" i="10"/>
  <c r="BN122" i="10"/>
  <c r="BK122" i="10"/>
  <c r="BP122" i="10"/>
  <c r="BM122" i="10"/>
  <c r="BE122" i="10"/>
  <c r="BI122" i="10"/>
  <c r="BL122" i="10"/>
  <c r="BG122" i="10"/>
  <c r="BO122" i="10"/>
  <c r="BF122" i="10"/>
  <c r="BH122" i="10"/>
  <c r="BJ114" i="10"/>
  <c r="BN114" i="10"/>
  <c r="BK114" i="10"/>
  <c r="BP114" i="10"/>
  <c r="BM114" i="10"/>
  <c r="BE114" i="10"/>
  <c r="BI114" i="10"/>
  <c r="BL114" i="10"/>
  <c r="BG114" i="10"/>
  <c r="BF114" i="10"/>
  <c r="BH114" i="10"/>
  <c r="BO114" i="10"/>
  <c r="BL106" i="10"/>
  <c r="BP106" i="10"/>
  <c r="BJ106" i="10"/>
  <c r="BN106" i="10"/>
  <c r="BI106" i="10"/>
  <c r="BM106" i="10"/>
  <c r="BK106" i="10"/>
  <c r="BE106" i="10"/>
  <c r="BO106" i="10"/>
  <c r="BG106" i="10"/>
  <c r="BF106" i="10"/>
  <c r="BH106" i="10"/>
  <c r="BL98" i="10"/>
  <c r="BP98" i="10"/>
  <c r="BJ98" i="10"/>
  <c r="BN98" i="10"/>
  <c r="BI98" i="10"/>
  <c r="BM98" i="10"/>
  <c r="BK98" i="10"/>
  <c r="BE98" i="10"/>
  <c r="BO98" i="10"/>
  <c r="BG98" i="10"/>
  <c r="BF98" i="10"/>
  <c r="BH98" i="10"/>
  <c r="BL90" i="10"/>
  <c r="BP90" i="10"/>
  <c r="BJ90" i="10"/>
  <c r="BN90" i="10"/>
  <c r="BI90" i="10"/>
  <c r="BM90" i="10"/>
  <c r="BK90" i="10"/>
  <c r="BE90" i="10"/>
  <c r="BO90" i="10"/>
  <c r="BG90" i="10"/>
  <c r="BF90" i="10"/>
  <c r="BH90" i="10"/>
  <c r="BL78" i="10"/>
  <c r="BP78" i="10"/>
  <c r="BJ78" i="10"/>
  <c r="BN78" i="10"/>
  <c r="BI78" i="10"/>
  <c r="BM78" i="10"/>
  <c r="BK78" i="10"/>
  <c r="BE78" i="10"/>
  <c r="BO78" i="10"/>
  <c r="BG78" i="10"/>
  <c r="BH78" i="10"/>
  <c r="BF78" i="10"/>
  <c r="BI66" i="10"/>
  <c r="BM66" i="10"/>
  <c r="BN66" i="10"/>
  <c r="BK66" i="10"/>
  <c r="BP66" i="10"/>
  <c r="BO66" i="10"/>
  <c r="BJ66" i="10"/>
  <c r="BE66" i="10"/>
  <c r="BG66" i="10"/>
  <c r="BF66" i="10"/>
  <c r="BL66" i="10"/>
  <c r="BH66" i="10"/>
  <c r="BI58" i="10"/>
  <c r="BM58" i="10"/>
  <c r="BN58" i="10"/>
  <c r="BK58" i="10"/>
  <c r="BP58" i="10"/>
  <c r="BO58" i="10"/>
  <c r="BJ58" i="10"/>
  <c r="BE58" i="10"/>
  <c r="BG58" i="10"/>
  <c r="BF58" i="10"/>
  <c r="BH58" i="10"/>
  <c r="BL58" i="10"/>
  <c r="BJ50" i="10"/>
  <c r="BK50" i="10"/>
  <c r="BO50" i="10"/>
  <c r="BM50" i="10"/>
  <c r="BL50" i="10"/>
  <c r="BP50" i="10"/>
  <c r="BN50" i="10"/>
  <c r="BI50" i="10"/>
  <c r="BE50" i="10"/>
  <c r="BG50" i="10"/>
  <c r="BF50" i="10"/>
  <c r="BH50" i="10"/>
  <c r="BJ42" i="10"/>
  <c r="BN42" i="10"/>
  <c r="BL42" i="10"/>
  <c r="BP42" i="10"/>
  <c r="BK42" i="10"/>
  <c r="BO42" i="10"/>
  <c r="BM42" i="10"/>
  <c r="BI42" i="10"/>
  <c r="BE42" i="10"/>
  <c r="BG42" i="10"/>
  <c r="BF42" i="10"/>
  <c r="BH42" i="10"/>
  <c r="BJ34" i="10"/>
  <c r="BN34" i="10"/>
  <c r="BL34" i="10"/>
  <c r="BP34" i="10"/>
  <c r="BK34" i="10"/>
  <c r="BO34" i="10"/>
  <c r="BM34" i="10"/>
  <c r="BI34" i="10"/>
  <c r="BE34" i="10"/>
  <c r="BG34" i="10"/>
  <c r="BF34" i="10"/>
  <c r="BH34" i="10"/>
  <c r="BJ26" i="10"/>
  <c r="BN26" i="10"/>
  <c r="BL26" i="10"/>
  <c r="BP26" i="10"/>
  <c r="BK26" i="10"/>
  <c r="BO26" i="10"/>
  <c r="BM26" i="10"/>
  <c r="BI26" i="10"/>
  <c r="BE26" i="10"/>
  <c r="BG26" i="10"/>
  <c r="BF26" i="10"/>
  <c r="BH26" i="10"/>
  <c r="BJ18" i="10"/>
  <c r="BN18" i="10"/>
  <c r="BL18" i="10"/>
  <c r="BP18" i="10"/>
  <c r="BK18" i="10"/>
  <c r="BO18" i="10"/>
  <c r="BM18" i="10"/>
  <c r="BI18" i="10"/>
  <c r="BE18" i="10"/>
  <c r="BG18" i="10"/>
  <c r="BF18" i="10"/>
  <c r="BH18" i="10"/>
  <c r="BJ10" i="10"/>
  <c r="BN10" i="10"/>
  <c r="BL10" i="10"/>
  <c r="BP10" i="10"/>
  <c r="BK10" i="10"/>
  <c r="BO10" i="10"/>
  <c r="BM10" i="10"/>
  <c r="BI10" i="10"/>
  <c r="BE10" i="10"/>
  <c r="BG10" i="10"/>
  <c r="BF10" i="10"/>
  <c r="BH10" i="10"/>
  <c r="BJ184" i="10"/>
  <c r="BN184" i="10"/>
  <c r="BM184" i="10"/>
  <c r="BG184" i="10"/>
  <c r="BK184" i="10"/>
  <c r="BP184" i="10"/>
  <c r="BE184" i="10"/>
  <c r="BL184" i="10"/>
  <c r="BF184" i="10"/>
  <c r="BO184" i="10"/>
  <c r="BH184" i="10"/>
  <c r="BI184" i="10"/>
  <c r="BJ180" i="10"/>
  <c r="BN180" i="10"/>
  <c r="BM180" i="10"/>
  <c r="BG180" i="10"/>
  <c r="BK180" i="10"/>
  <c r="BP180" i="10"/>
  <c r="BE180" i="10"/>
  <c r="BL180" i="10"/>
  <c r="BO180" i="10"/>
  <c r="BF180" i="10"/>
  <c r="BI180" i="10"/>
  <c r="BH180" i="10"/>
  <c r="BJ176" i="10"/>
  <c r="BN176" i="10"/>
  <c r="BM176" i="10"/>
  <c r="BG176" i="10"/>
  <c r="BK176" i="10"/>
  <c r="BP176" i="10"/>
  <c r="BE176" i="10"/>
  <c r="BL176" i="10"/>
  <c r="BF176" i="10"/>
  <c r="BO176" i="10"/>
  <c r="BH176" i="10"/>
  <c r="BI176" i="10"/>
  <c r="BJ172" i="10"/>
  <c r="BN172" i="10"/>
  <c r="BM172" i="10"/>
  <c r="BG172" i="10"/>
  <c r="BK172" i="10"/>
  <c r="BP172" i="10"/>
  <c r="BE172" i="10"/>
  <c r="BL172" i="10"/>
  <c r="BO172" i="10"/>
  <c r="BF172" i="10"/>
  <c r="BI172" i="10"/>
  <c r="BH172" i="10"/>
  <c r="BJ168" i="10"/>
  <c r="BN168" i="10"/>
  <c r="BM168" i="10"/>
  <c r="BG168" i="10"/>
  <c r="BK168" i="10"/>
  <c r="BP168" i="10"/>
  <c r="BE168" i="10"/>
  <c r="BL168" i="10"/>
  <c r="BF168" i="10"/>
  <c r="BO168" i="10"/>
  <c r="BH168" i="10"/>
  <c r="BI168" i="10"/>
  <c r="BL164" i="10"/>
  <c r="BP164" i="10"/>
  <c r="BJ164" i="10"/>
  <c r="BN164" i="10"/>
  <c r="BI164" i="10"/>
  <c r="BG164" i="10"/>
  <c r="BM164" i="10"/>
  <c r="BE164" i="10"/>
  <c r="BO164" i="10"/>
  <c r="BF164" i="10"/>
  <c r="BK164" i="10"/>
  <c r="BH164" i="10"/>
  <c r="BL160" i="10"/>
  <c r="BP160" i="10"/>
  <c r="BJ160" i="10"/>
  <c r="BN160" i="10"/>
  <c r="BI160" i="10"/>
  <c r="BG160" i="10"/>
  <c r="BM160" i="10"/>
  <c r="BE160" i="10"/>
  <c r="BO160" i="10"/>
  <c r="BF160" i="10"/>
  <c r="BH160" i="10"/>
  <c r="BK160" i="10"/>
  <c r="BL156" i="10"/>
  <c r="BP156" i="10"/>
  <c r="BJ156" i="10"/>
  <c r="BN156" i="10"/>
  <c r="BI156" i="10"/>
  <c r="BG156" i="10"/>
  <c r="BM156" i="10"/>
  <c r="BE156" i="10"/>
  <c r="BO156" i="10"/>
  <c r="BF156" i="10"/>
  <c r="BK156" i="10"/>
  <c r="BH156" i="10"/>
  <c r="BL152" i="10"/>
  <c r="BP152" i="10"/>
  <c r="BJ152" i="10"/>
  <c r="BN152" i="10"/>
  <c r="BI152" i="10"/>
  <c r="BG152" i="10"/>
  <c r="BM152" i="10"/>
  <c r="BE152" i="10"/>
  <c r="BO152" i="10"/>
  <c r="BF152" i="10"/>
  <c r="BH152" i="10"/>
  <c r="BK152" i="10"/>
  <c r="BL148" i="10"/>
  <c r="BP148" i="10"/>
  <c r="BJ148" i="10"/>
  <c r="BN148" i="10"/>
  <c r="BI148" i="10"/>
  <c r="BG148" i="10"/>
  <c r="BM148" i="10"/>
  <c r="BE148" i="10"/>
  <c r="BO148" i="10"/>
  <c r="BF148" i="10"/>
  <c r="BK148" i="10"/>
  <c r="BH148" i="10"/>
  <c r="BL144" i="10"/>
  <c r="BP144" i="10"/>
  <c r="BJ144" i="10"/>
  <c r="BN144" i="10"/>
  <c r="BI144" i="10"/>
  <c r="BG144" i="10"/>
  <c r="BM144" i="10"/>
  <c r="BE144" i="10"/>
  <c r="BO144" i="10"/>
  <c r="BF144" i="10"/>
  <c r="BH144" i="10"/>
  <c r="BK144" i="10"/>
  <c r="BL140" i="10"/>
  <c r="BP140" i="10"/>
  <c r="BJ140" i="10"/>
  <c r="BN140" i="10"/>
  <c r="BI140" i="10"/>
  <c r="BG140" i="10"/>
  <c r="BM140" i="10"/>
  <c r="BE140" i="10"/>
  <c r="BO140" i="10"/>
  <c r="BF140" i="10"/>
  <c r="BK140" i="10"/>
  <c r="BH140" i="10"/>
  <c r="BL136" i="10"/>
  <c r="BP136" i="10"/>
  <c r="BJ136" i="10"/>
  <c r="BN136" i="10"/>
  <c r="BI136" i="10"/>
  <c r="BG136" i="10"/>
  <c r="BM136" i="10"/>
  <c r="BE136" i="10"/>
  <c r="BO136" i="10"/>
  <c r="BF136" i="10"/>
  <c r="BH136" i="10"/>
  <c r="BK136" i="10"/>
  <c r="BL132" i="10"/>
  <c r="BP132" i="10"/>
  <c r="BJ132" i="10"/>
  <c r="BN132" i="10"/>
  <c r="BI132" i="10"/>
  <c r="BG132" i="10"/>
  <c r="BM132" i="10"/>
  <c r="BE132" i="10"/>
  <c r="BO132" i="10"/>
  <c r="BF132" i="10"/>
  <c r="BK132" i="10"/>
  <c r="BH132" i="10"/>
  <c r="BJ128" i="10"/>
  <c r="BN128" i="10"/>
  <c r="BK128" i="10"/>
  <c r="BP128" i="10"/>
  <c r="BM128" i="10"/>
  <c r="BL128" i="10"/>
  <c r="BG128" i="10"/>
  <c r="BO128" i="10"/>
  <c r="BE128" i="10"/>
  <c r="BF128" i="10"/>
  <c r="BI128" i="10"/>
  <c r="BH128" i="10"/>
  <c r="BJ124" i="10"/>
  <c r="BN124" i="10"/>
  <c r="BK124" i="10"/>
  <c r="BP124" i="10"/>
  <c r="BM124" i="10"/>
  <c r="BL124" i="10"/>
  <c r="BG124" i="10"/>
  <c r="BO124" i="10"/>
  <c r="BE124" i="10"/>
  <c r="BI124" i="10"/>
  <c r="BF124" i="10"/>
  <c r="BH124" i="10"/>
  <c r="BJ120" i="10"/>
  <c r="BN120" i="10"/>
  <c r="BK120" i="10"/>
  <c r="BP120" i="10"/>
  <c r="BM120" i="10"/>
  <c r="BL120" i="10"/>
  <c r="BG120" i="10"/>
  <c r="BO120" i="10"/>
  <c r="BE120" i="10"/>
  <c r="BF120" i="10"/>
  <c r="BH120" i="10"/>
  <c r="BI120" i="10"/>
  <c r="BJ116" i="10"/>
  <c r="BN116" i="10"/>
  <c r="BK116" i="10"/>
  <c r="BP116" i="10"/>
  <c r="BM116" i="10"/>
  <c r="BL116" i="10"/>
  <c r="BG116" i="10"/>
  <c r="BO116" i="10"/>
  <c r="BE116" i="10"/>
  <c r="BI116" i="10"/>
  <c r="BF116" i="10"/>
  <c r="BH116" i="10"/>
  <c r="BJ112" i="10"/>
  <c r="BN112" i="10"/>
  <c r="BK112" i="10"/>
  <c r="BP112" i="10"/>
  <c r="BM112" i="10"/>
  <c r="BL112" i="10"/>
  <c r="BG112" i="10"/>
  <c r="BO112" i="10"/>
  <c r="BE112" i="10"/>
  <c r="BF112" i="10"/>
  <c r="BI112" i="10"/>
  <c r="BH112" i="10"/>
  <c r="BL108" i="10"/>
  <c r="BJ108" i="10"/>
  <c r="BN108" i="10"/>
  <c r="BI108" i="10"/>
  <c r="BP108" i="10"/>
  <c r="BM108" i="10"/>
  <c r="BK108" i="10"/>
  <c r="BG108" i="10"/>
  <c r="BO108" i="10"/>
  <c r="BE108" i="10"/>
  <c r="BF108" i="10"/>
  <c r="BH108" i="10"/>
  <c r="BL104" i="10"/>
  <c r="BP104" i="10"/>
  <c r="BJ104" i="10"/>
  <c r="BN104" i="10"/>
  <c r="BI104" i="10"/>
  <c r="BM104" i="10"/>
  <c r="BK104" i="10"/>
  <c r="BG104" i="10"/>
  <c r="BO104" i="10"/>
  <c r="BE104" i="10"/>
  <c r="BF104" i="10"/>
  <c r="BH104" i="10"/>
  <c r="BL100" i="10"/>
  <c r="BP100" i="10"/>
  <c r="BJ100" i="10"/>
  <c r="BN100" i="10"/>
  <c r="BI100" i="10"/>
  <c r="BM100" i="10"/>
  <c r="BK100" i="10"/>
  <c r="BG100" i="10"/>
  <c r="BO100" i="10"/>
  <c r="BE100" i="10"/>
  <c r="BF100" i="10"/>
  <c r="BH100" i="10"/>
  <c r="BL96" i="10"/>
  <c r="BP96" i="10"/>
  <c r="BJ96" i="10"/>
  <c r="BN96" i="10"/>
  <c r="BI96" i="10"/>
  <c r="BM96" i="10"/>
  <c r="BK96" i="10"/>
  <c r="BG96" i="10"/>
  <c r="BO96" i="10"/>
  <c r="BE96" i="10"/>
  <c r="BF96" i="10"/>
  <c r="BH96" i="10"/>
  <c r="BL92" i="10"/>
  <c r="BP92" i="10"/>
  <c r="BJ92" i="10"/>
  <c r="BN92" i="10"/>
  <c r="BI92" i="10"/>
  <c r="BM92" i="10"/>
  <c r="BK92" i="10"/>
  <c r="BG92" i="10"/>
  <c r="BO92" i="10"/>
  <c r="BE92" i="10"/>
  <c r="BF92" i="10"/>
  <c r="BH92" i="10"/>
  <c r="BL88" i="10"/>
  <c r="BP88" i="10"/>
  <c r="BJ88" i="10"/>
  <c r="BN88" i="10"/>
  <c r="BI88" i="10"/>
  <c r="BM88" i="10"/>
  <c r="BK88" i="10"/>
  <c r="BG88" i="10"/>
  <c r="BO88" i="10"/>
  <c r="BE88" i="10"/>
  <c r="BF88" i="10"/>
  <c r="BH88" i="10"/>
  <c r="BL84" i="10"/>
  <c r="BP84" i="10"/>
  <c r="BJ84" i="10"/>
  <c r="BN84" i="10"/>
  <c r="BI84" i="10"/>
  <c r="BM84" i="10"/>
  <c r="BK84" i="10"/>
  <c r="BG84" i="10"/>
  <c r="BO84" i="10"/>
  <c r="BE84" i="10"/>
  <c r="BF84" i="10"/>
  <c r="BH84" i="10"/>
  <c r="BL80" i="10"/>
  <c r="BP80" i="10"/>
  <c r="BJ80" i="10"/>
  <c r="BN80" i="10"/>
  <c r="BI80" i="10"/>
  <c r="BM80" i="10"/>
  <c r="BK80" i="10"/>
  <c r="BG80" i="10"/>
  <c r="BO80" i="10"/>
  <c r="BE80" i="10"/>
  <c r="BF80" i="10"/>
  <c r="BH80" i="10"/>
  <c r="BL76" i="10"/>
  <c r="BP76" i="10"/>
  <c r="BJ76" i="10"/>
  <c r="BN76" i="10"/>
  <c r="BI76" i="10"/>
  <c r="BM76" i="10"/>
  <c r="BK76" i="10"/>
  <c r="BG76" i="10"/>
  <c r="BO76" i="10"/>
  <c r="BE76" i="10"/>
  <c r="BF76" i="10"/>
  <c r="BH76" i="10"/>
  <c r="BL72" i="10"/>
  <c r="BP72" i="10"/>
  <c r="BJ72" i="10"/>
  <c r="BN72" i="10"/>
  <c r="BI72" i="10"/>
  <c r="BM72" i="10"/>
  <c r="BK72" i="10"/>
  <c r="BG72" i="10"/>
  <c r="BO72" i="10"/>
  <c r="BE72" i="10"/>
  <c r="BF72" i="10"/>
  <c r="BH72" i="10"/>
  <c r="BI68" i="10"/>
  <c r="BM68" i="10"/>
  <c r="BN68" i="10"/>
  <c r="BK68" i="10"/>
  <c r="BP68" i="10"/>
  <c r="BJ68" i="10"/>
  <c r="BO68" i="10"/>
  <c r="BG68" i="10"/>
  <c r="BL68" i="10"/>
  <c r="BE68" i="10"/>
  <c r="BF68" i="10"/>
  <c r="BH68" i="10"/>
  <c r="BI64" i="10"/>
  <c r="BM64" i="10"/>
  <c r="BN64" i="10"/>
  <c r="BK64" i="10"/>
  <c r="BP64" i="10"/>
  <c r="BJ64" i="10"/>
  <c r="BO64" i="10"/>
  <c r="BL64" i="10"/>
  <c r="BG64" i="10"/>
  <c r="BE64" i="10"/>
  <c r="BF64" i="10"/>
  <c r="BH64" i="10"/>
  <c r="BI60" i="10"/>
  <c r="BM60" i="10"/>
  <c r="BN60" i="10"/>
  <c r="BK60" i="10"/>
  <c r="BP60" i="10"/>
  <c r="BJ60" i="10"/>
  <c r="BO60" i="10"/>
  <c r="BG60" i="10"/>
  <c r="BL60" i="10"/>
  <c r="BE60" i="10"/>
  <c r="BF60" i="10"/>
  <c r="BH60" i="10"/>
  <c r="BI56" i="10"/>
  <c r="BM56" i="10"/>
  <c r="BN56" i="10"/>
  <c r="BK56" i="10"/>
  <c r="BP56" i="10"/>
  <c r="BJ56" i="10"/>
  <c r="BO56" i="10"/>
  <c r="BL56" i="10"/>
  <c r="BG56" i="10"/>
  <c r="BE56" i="10"/>
  <c r="BF56" i="10"/>
  <c r="BH56" i="10"/>
  <c r="BK52" i="10"/>
  <c r="BO52" i="10"/>
  <c r="BI52" i="10"/>
  <c r="BM52" i="10"/>
  <c r="BL52" i="10"/>
  <c r="BP52" i="10"/>
  <c r="BN52" i="10"/>
  <c r="BG52" i="10"/>
  <c r="BJ52" i="10"/>
  <c r="BE52" i="10"/>
  <c r="BF52" i="10"/>
  <c r="BH52" i="10"/>
  <c r="BJ48" i="10"/>
  <c r="BN48" i="10"/>
  <c r="BL48" i="10"/>
  <c r="BP48" i="10"/>
  <c r="BK48" i="10"/>
  <c r="BO48" i="10"/>
  <c r="BM48" i="10"/>
  <c r="BG48" i="10"/>
  <c r="BE48" i="10"/>
  <c r="BI48" i="10"/>
  <c r="BF48" i="10"/>
  <c r="BH48" i="10"/>
  <c r="BJ44" i="10"/>
  <c r="BN44" i="10"/>
  <c r="BL44" i="10"/>
  <c r="BP44" i="10"/>
  <c r="BK44" i="10"/>
  <c r="BO44" i="10"/>
  <c r="BM44" i="10"/>
  <c r="BG44" i="10"/>
  <c r="BI44" i="10"/>
  <c r="BE44" i="10"/>
  <c r="BF44" i="10"/>
  <c r="BH44" i="10"/>
  <c r="BJ40" i="10"/>
  <c r="BN40" i="10"/>
  <c r="BL40" i="10"/>
  <c r="BP40" i="10"/>
  <c r="BK40" i="10"/>
  <c r="BO40" i="10"/>
  <c r="BM40" i="10"/>
  <c r="BG40" i="10"/>
  <c r="BE40" i="10"/>
  <c r="BF40" i="10"/>
  <c r="BH40" i="10"/>
  <c r="BI40" i="10"/>
  <c r="BJ36" i="10"/>
  <c r="BN36" i="10"/>
  <c r="BL36" i="10"/>
  <c r="BP36" i="10"/>
  <c r="BK36" i="10"/>
  <c r="BO36" i="10"/>
  <c r="BM36" i="10"/>
  <c r="BG36" i="10"/>
  <c r="BI36" i="10"/>
  <c r="BE36" i="10"/>
  <c r="BF36" i="10"/>
  <c r="BH36" i="10"/>
  <c r="BJ32" i="10"/>
  <c r="BN32" i="10"/>
  <c r="BL32" i="10"/>
  <c r="BP32" i="10"/>
  <c r="BK32" i="10"/>
  <c r="BO32" i="10"/>
  <c r="BM32" i="10"/>
  <c r="BG32" i="10"/>
  <c r="BE32" i="10"/>
  <c r="BF32" i="10"/>
  <c r="BH32" i="10"/>
  <c r="BI32" i="10"/>
  <c r="BJ28" i="10"/>
  <c r="BN28" i="10"/>
  <c r="BL28" i="10"/>
  <c r="BP28" i="10"/>
  <c r="BK28" i="10"/>
  <c r="BO28" i="10"/>
  <c r="BM28" i="10"/>
  <c r="BG28" i="10"/>
  <c r="BI28" i="10"/>
  <c r="BE28" i="10"/>
  <c r="BF28" i="10"/>
  <c r="BH28" i="10"/>
  <c r="BJ24" i="10"/>
  <c r="BN24" i="10"/>
  <c r="BL24" i="10"/>
  <c r="BP24" i="10"/>
  <c r="BK24" i="10"/>
  <c r="BO24" i="10"/>
  <c r="BM24" i="10"/>
  <c r="BG24" i="10"/>
  <c r="BE24" i="10"/>
  <c r="BF24" i="10"/>
  <c r="BI24" i="10"/>
  <c r="BH24" i="10"/>
  <c r="BJ20" i="10"/>
  <c r="BN20" i="10"/>
  <c r="BL20" i="10"/>
  <c r="BP20" i="10"/>
  <c r="BK20" i="10"/>
  <c r="BO20" i="10"/>
  <c r="BM20" i="10"/>
  <c r="BG20" i="10"/>
  <c r="BI20" i="10"/>
  <c r="BE20" i="10"/>
  <c r="BF20" i="10"/>
  <c r="BH20" i="10"/>
  <c r="BJ16" i="10"/>
  <c r="BN16" i="10"/>
  <c r="BL16" i="10"/>
  <c r="BP16" i="10"/>
  <c r="BK16" i="10"/>
  <c r="BO16" i="10"/>
  <c r="BM16" i="10"/>
  <c r="BG16" i="10"/>
  <c r="BE16" i="10"/>
  <c r="BI16" i="10"/>
  <c r="BF16" i="10"/>
  <c r="BH16" i="10"/>
  <c r="BJ12" i="10"/>
  <c r="BN12" i="10"/>
  <c r="BL12" i="10"/>
  <c r="BP12" i="10"/>
  <c r="BK12" i="10"/>
  <c r="BO12" i="10"/>
  <c r="BM12" i="10"/>
  <c r="BG12" i="10"/>
  <c r="BI12" i="10"/>
  <c r="BE12" i="10"/>
  <c r="BF12" i="10"/>
  <c r="BH12" i="10"/>
  <c r="BJ8" i="10"/>
  <c r="BN8" i="10"/>
  <c r="BL8" i="10"/>
  <c r="BP8" i="10"/>
  <c r="BK8" i="10"/>
  <c r="BO8" i="10"/>
  <c r="BM8" i="10"/>
  <c r="BG8" i="10"/>
  <c r="BE8" i="10"/>
  <c r="BF8" i="10"/>
  <c r="BH8" i="10"/>
  <c r="BI8" i="10"/>
  <c r="BJ7" i="10"/>
  <c r="BN7" i="10"/>
  <c r="BK7" i="10"/>
  <c r="BO7" i="10"/>
  <c r="BL7" i="10"/>
  <c r="BP7" i="10"/>
  <c r="BI7" i="10"/>
  <c r="BM7" i="10"/>
  <c r="BH7" i="10"/>
  <c r="BG7" i="10"/>
  <c r="BF7" i="10"/>
  <c r="BE7" i="10"/>
  <c r="BJ6" i="10"/>
  <c r="BN6" i="10"/>
  <c r="BG6" i="10"/>
  <c r="BP6" i="10"/>
  <c r="BE6" i="10"/>
  <c r="BM6" i="10"/>
  <c r="BH6" i="10"/>
  <c r="BK6" i="10"/>
  <c r="BO6" i="10"/>
  <c r="BF6" i="10"/>
  <c r="BL6" i="10"/>
  <c r="BI6" i="10"/>
  <c r="BJ5" i="10"/>
  <c r="BN5" i="10"/>
  <c r="BK5" i="10"/>
  <c r="BO5" i="10"/>
  <c r="BG5" i="10"/>
  <c r="BL5" i="10"/>
  <c r="BP5" i="10"/>
  <c r="BI5" i="10"/>
  <c r="BM5" i="10"/>
  <c r="BH5" i="10"/>
  <c r="BJ4" i="10"/>
  <c r="BN4" i="10"/>
  <c r="BK4" i="10"/>
  <c r="BO4" i="10"/>
  <c r="BF4" i="10"/>
  <c r="BL4" i="10"/>
  <c r="BP4" i="10"/>
  <c r="BG4" i="10"/>
  <c r="BI4" i="10"/>
  <c r="BM4" i="10"/>
  <c r="BH4" i="10"/>
  <c r="BE4" i="10"/>
  <c r="BE5" i="10"/>
  <c r="BF5" i="10"/>
  <c r="AS18" i="10" l="1"/>
  <c r="AS19" i="10"/>
  <c r="AU14" i="10"/>
  <c r="AR5" i="10" s="1"/>
  <c r="AR9" i="10"/>
  <c r="AR73" i="10"/>
  <c r="AS81" i="10" s="1"/>
  <c r="AR74" i="10"/>
  <c r="AS82" i="10" s="1"/>
  <c r="AS42" i="10"/>
  <c r="AR43" i="10" s="1"/>
  <c r="AQ81" i="10" s="1"/>
  <c r="AR27" i="10"/>
  <c r="AP82" i="10" s="1"/>
  <c r="AR26" i="10"/>
  <c r="AP81" i="10" s="1"/>
  <c r="AS67" i="10"/>
  <c r="AR67" i="10" s="1"/>
  <c r="AR80" i="10" s="1"/>
  <c r="BI997" i="10"/>
  <c r="BI994" i="10"/>
  <c r="BF997" i="10"/>
  <c r="BF994" i="10"/>
  <c r="BJ997" i="10"/>
  <c r="BJ994" i="10"/>
  <c r="BE997" i="10"/>
  <c r="BE994" i="10"/>
  <c r="BG997" i="10"/>
  <c r="BG994" i="10"/>
  <c r="BO997" i="10"/>
  <c r="BO994" i="10"/>
  <c r="BH997" i="10"/>
  <c r="BH994" i="10"/>
  <c r="BP997" i="10"/>
  <c r="BP994" i="10"/>
  <c r="BK997" i="10"/>
  <c r="BK994" i="10"/>
  <c r="BM997" i="10"/>
  <c r="BM994" i="10"/>
  <c r="BL997" i="10"/>
  <c r="BL994" i="10"/>
  <c r="BN997" i="10"/>
  <c r="BN994" i="10"/>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F198" i="10"/>
  <c r="AF199" i="10"/>
  <c r="AF200" i="10"/>
  <c r="AF201" i="10"/>
  <c r="AF202" i="10"/>
  <c r="AF203" i="10"/>
  <c r="AF204" i="10"/>
  <c r="AF205" i="10"/>
  <c r="AF206" i="10"/>
  <c r="AF207" i="10"/>
  <c r="AF208" i="10"/>
  <c r="AF209" i="10"/>
  <c r="AF210" i="10"/>
  <c r="AF211" i="10"/>
  <c r="AF212" i="10"/>
  <c r="AF213" i="10"/>
  <c r="AF214" i="10"/>
  <c r="AF215" i="10"/>
  <c r="AF216" i="10"/>
  <c r="AF217" i="10"/>
  <c r="AF218" i="10"/>
  <c r="AF219"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1"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5"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09" i="10"/>
  <c r="AF310" i="10"/>
  <c r="AF311" i="10"/>
  <c r="AF312" i="10"/>
  <c r="AF313" i="10"/>
  <c r="AF314" i="10"/>
  <c r="AF315" i="10"/>
  <c r="AF316" i="10"/>
  <c r="AF317" i="10"/>
  <c r="AF318" i="10"/>
  <c r="AF319"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3"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7"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1" i="10"/>
  <c r="AF412" i="10"/>
  <c r="AF413" i="10"/>
  <c r="AF414" i="10"/>
  <c r="AF415" i="10"/>
  <c r="AF416" i="10"/>
  <c r="AF417" i="10"/>
  <c r="AF418" i="10"/>
  <c r="AF419"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5"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79"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3" i="10"/>
  <c r="AF514" i="10"/>
  <c r="AF515" i="10"/>
  <c r="AF516" i="10"/>
  <c r="AF517" i="10"/>
  <c r="AF518" i="10"/>
  <c r="AF519"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7"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1"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5" i="10"/>
  <c r="AF616" i="10"/>
  <c r="AF617" i="10"/>
  <c r="AF618" i="10"/>
  <c r="AF619"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49"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3"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7" i="10"/>
  <c r="AF718" i="10"/>
  <c r="AF719"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1"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5"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19" i="10"/>
  <c r="AF820" i="10"/>
  <c r="AF821" i="10"/>
  <c r="AF822" i="10"/>
  <c r="AF823" i="10"/>
  <c r="AF824" i="10"/>
  <c r="AF825" i="10"/>
  <c r="AF826" i="10"/>
  <c r="AF827" i="10"/>
  <c r="AF828" i="10"/>
  <c r="AF829" i="10"/>
  <c r="AF830" i="10"/>
  <c r="AF831" i="10"/>
  <c r="AF832" i="10"/>
  <c r="AF833" i="10"/>
  <c r="AF834" i="10"/>
  <c r="AF835" i="10"/>
  <c r="AF836" i="10"/>
  <c r="AF837" i="10"/>
  <c r="AF838" i="10"/>
  <c r="AF839" i="10"/>
  <c r="AF840" i="10"/>
  <c r="AF841" i="10"/>
  <c r="AF842" i="10"/>
  <c r="AF843" i="10"/>
  <c r="AF844" i="10"/>
  <c r="AF845" i="10"/>
  <c r="AF846" i="10"/>
  <c r="AF847" i="10"/>
  <c r="AF848" i="10"/>
  <c r="AF849" i="10"/>
  <c r="AF850" i="10"/>
  <c r="AF851" i="10"/>
  <c r="AF852" i="10"/>
  <c r="AF853"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7"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19" i="10"/>
  <c r="AF920" i="10"/>
  <c r="AF921"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5"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89" i="10"/>
  <c r="AF990" i="10"/>
  <c r="AF991" i="10"/>
  <c r="AF992" i="10"/>
  <c r="AE2" i="10"/>
  <c r="AD204" i="10"/>
  <c r="AE204" i="10"/>
  <c r="AD205" i="10"/>
  <c r="AE205" i="10"/>
  <c r="AD206" i="10"/>
  <c r="AE206" i="10"/>
  <c r="AD207" i="10"/>
  <c r="AE207" i="10"/>
  <c r="AD208" i="10"/>
  <c r="AE208" i="10"/>
  <c r="AD209" i="10"/>
  <c r="AE209" i="10"/>
  <c r="AD210" i="10"/>
  <c r="AE210" i="10"/>
  <c r="AD211" i="10"/>
  <c r="AE211" i="10"/>
  <c r="AD212" i="10"/>
  <c r="AE212" i="10"/>
  <c r="AD213" i="10"/>
  <c r="AE213" i="10"/>
  <c r="AD214" i="10"/>
  <c r="AE214" i="10"/>
  <c r="AD215" i="10"/>
  <c r="AE215" i="10"/>
  <c r="AD216" i="10"/>
  <c r="AE216" i="10"/>
  <c r="AD217" i="10"/>
  <c r="AE217" i="10"/>
  <c r="AD218" i="10"/>
  <c r="AE218" i="10"/>
  <c r="AD219" i="10"/>
  <c r="AE219" i="10"/>
  <c r="AD220" i="10"/>
  <c r="AE220" i="10"/>
  <c r="AD221" i="10"/>
  <c r="AE221" i="10"/>
  <c r="AD222" i="10"/>
  <c r="AE222" i="10"/>
  <c r="AD223" i="10"/>
  <c r="AE223" i="10"/>
  <c r="AD224" i="10"/>
  <c r="AE224" i="10"/>
  <c r="AD225" i="10"/>
  <c r="AE225" i="10"/>
  <c r="AD226" i="10"/>
  <c r="AE226" i="10"/>
  <c r="AD227" i="10"/>
  <c r="AE227" i="10"/>
  <c r="AD228" i="10"/>
  <c r="AE228" i="10"/>
  <c r="AD229" i="10"/>
  <c r="AE229" i="10"/>
  <c r="AD230" i="10"/>
  <c r="AE230" i="10"/>
  <c r="AD231" i="10"/>
  <c r="AE231" i="10"/>
  <c r="AD232" i="10"/>
  <c r="AE232" i="10"/>
  <c r="AD233" i="10"/>
  <c r="AE233" i="10"/>
  <c r="AD234" i="10"/>
  <c r="AE234" i="10"/>
  <c r="AD235" i="10"/>
  <c r="AE235" i="10"/>
  <c r="AD236" i="10"/>
  <c r="AE236" i="10"/>
  <c r="AD237" i="10"/>
  <c r="AE237" i="10"/>
  <c r="AD238" i="10"/>
  <c r="AE238" i="10"/>
  <c r="AD239" i="10"/>
  <c r="AE239" i="10"/>
  <c r="AD240" i="10"/>
  <c r="AE240" i="10"/>
  <c r="AD241" i="10"/>
  <c r="AE241" i="10"/>
  <c r="AD242" i="10"/>
  <c r="AE242" i="10"/>
  <c r="AD243" i="10"/>
  <c r="AE243" i="10"/>
  <c r="AD244" i="10"/>
  <c r="AE244" i="10"/>
  <c r="AD245" i="10"/>
  <c r="AE245" i="10"/>
  <c r="AD246" i="10"/>
  <c r="AE246" i="10"/>
  <c r="AD247" i="10"/>
  <c r="AE247" i="10"/>
  <c r="AD248" i="10"/>
  <c r="AE248" i="10"/>
  <c r="AD249" i="10"/>
  <c r="AE249" i="10"/>
  <c r="AD250" i="10"/>
  <c r="AE250" i="10"/>
  <c r="AD251" i="10"/>
  <c r="AE251" i="10"/>
  <c r="AD252" i="10"/>
  <c r="AE252" i="10"/>
  <c r="AD253" i="10"/>
  <c r="AE253" i="10"/>
  <c r="AD254" i="10"/>
  <c r="AE254" i="10"/>
  <c r="AD255" i="10"/>
  <c r="AE255" i="10"/>
  <c r="AD256" i="10"/>
  <c r="AE256" i="10"/>
  <c r="AD257" i="10"/>
  <c r="AE257" i="10"/>
  <c r="AD258" i="10"/>
  <c r="AE258" i="10"/>
  <c r="AD259" i="10"/>
  <c r="AE259" i="10"/>
  <c r="AD260" i="10"/>
  <c r="AE260" i="10"/>
  <c r="AD261" i="10"/>
  <c r="AE261" i="10"/>
  <c r="AD262" i="10"/>
  <c r="AE262" i="10"/>
  <c r="AD263" i="10"/>
  <c r="AE263" i="10"/>
  <c r="AD264" i="10"/>
  <c r="AE264" i="10"/>
  <c r="AD265" i="10"/>
  <c r="AE265" i="10"/>
  <c r="AD266" i="10"/>
  <c r="AE266" i="10"/>
  <c r="AD267" i="10"/>
  <c r="AE267" i="10"/>
  <c r="AD268" i="10"/>
  <c r="AE268" i="10"/>
  <c r="AD269" i="10"/>
  <c r="AE269" i="10"/>
  <c r="AD270" i="10"/>
  <c r="AE270" i="10"/>
  <c r="AD271" i="10"/>
  <c r="AE271" i="10"/>
  <c r="AD272" i="10"/>
  <c r="AE272" i="10"/>
  <c r="AD273" i="10"/>
  <c r="AE273" i="10"/>
  <c r="AD274" i="10"/>
  <c r="AE274" i="10"/>
  <c r="AD275" i="10"/>
  <c r="AE275" i="10"/>
  <c r="AD276" i="10"/>
  <c r="AE276" i="10"/>
  <c r="AD277" i="10"/>
  <c r="AE277" i="10"/>
  <c r="AD278" i="10"/>
  <c r="AE278" i="10"/>
  <c r="AD279" i="10"/>
  <c r="AE279" i="10"/>
  <c r="AD280" i="10"/>
  <c r="AE280" i="10"/>
  <c r="AD281" i="10"/>
  <c r="AE281" i="10"/>
  <c r="AD282" i="10"/>
  <c r="AE282" i="10"/>
  <c r="AD283" i="10"/>
  <c r="AE283" i="10"/>
  <c r="AD284" i="10"/>
  <c r="AE284" i="10"/>
  <c r="AD285" i="10"/>
  <c r="AE285" i="10"/>
  <c r="AD286" i="10"/>
  <c r="AE286" i="10"/>
  <c r="AD287" i="10"/>
  <c r="AE287" i="10"/>
  <c r="AD288" i="10"/>
  <c r="AE288" i="10"/>
  <c r="AD289" i="10"/>
  <c r="AE289" i="10"/>
  <c r="AD290" i="10"/>
  <c r="AE290" i="10"/>
  <c r="AD291" i="10"/>
  <c r="AE291" i="10"/>
  <c r="AD292" i="10"/>
  <c r="AE292" i="10"/>
  <c r="AD293" i="10"/>
  <c r="AE293" i="10"/>
  <c r="AD294" i="10"/>
  <c r="AE294" i="10"/>
  <c r="AD295" i="10"/>
  <c r="AE295" i="10"/>
  <c r="AD296" i="10"/>
  <c r="AE296" i="10"/>
  <c r="AD297" i="10"/>
  <c r="AE297" i="10"/>
  <c r="AD298" i="10"/>
  <c r="AE298" i="10"/>
  <c r="AD299" i="10"/>
  <c r="AE299" i="10"/>
  <c r="AD300" i="10"/>
  <c r="AE300" i="10"/>
  <c r="AD301" i="10"/>
  <c r="AE301" i="10"/>
  <c r="AD302" i="10"/>
  <c r="AE302" i="10"/>
  <c r="AD303" i="10"/>
  <c r="AE303" i="10"/>
  <c r="AD304" i="10"/>
  <c r="AE304" i="10"/>
  <c r="AD305" i="10"/>
  <c r="AE305" i="10"/>
  <c r="AD306" i="10"/>
  <c r="AE306" i="10"/>
  <c r="AD307" i="10"/>
  <c r="AE307" i="10"/>
  <c r="AD308" i="10"/>
  <c r="AE308" i="10"/>
  <c r="AD309" i="10"/>
  <c r="AE309" i="10"/>
  <c r="AD310" i="10"/>
  <c r="AE310" i="10"/>
  <c r="AD311" i="10"/>
  <c r="AE311" i="10"/>
  <c r="AD312" i="10"/>
  <c r="AE312" i="10"/>
  <c r="AD313" i="10"/>
  <c r="AE313" i="10"/>
  <c r="AD314" i="10"/>
  <c r="AE314" i="10"/>
  <c r="AD315" i="10"/>
  <c r="AE315" i="10"/>
  <c r="AD316" i="10"/>
  <c r="AE316" i="10"/>
  <c r="AD317" i="10"/>
  <c r="AE317" i="10"/>
  <c r="AD318" i="10"/>
  <c r="AE318" i="10"/>
  <c r="AD319" i="10"/>
  <c r="AE319" i="10"/>
  <c r="AD320" i="10"/>
  <c r="AE320" i="10"/>
  <c r="AD321" i="10"/>
  <c r="AE321" i="10"/>
  <c r="AD322" i="10"/>
  <c r="AE322" i="10"/>
  <c r="AD323" i="10"/>
  <c r="AE323" i="10"/>
  <c r="AD324" i="10"/>
  <c r="AE324" i="10"/>
  <c r="AD325" i="10"/>
  <c r="AE325" i="10"/>
  <c r="AD326" i="10"/>
  <c r="AE326" i="10"/>
  <c r="AD327" i="10"/>
  <c r="AE327" i="10"/>
  <c r="AD328" i="10"/>
  <c r="AE328" i="10"/>
  <c r="AD329" i="10"/>
  <c r="AE329" i="10"/>
  <c r="AD330" i="10"/>
  <c r="AE330" i="10"/>
  <c r="AD331" i="10"/>
  <c r="AE331" i="10"/>
  <c r="AD332" i="10"/>
  <c r="AE332" i="10"/>
  <c r="AD333" i="10"/>
  <c r="AE333" i="10"/>
  <c r="AD334" i="10"/>
  <c r="AE334" i="10"/>
  <c r="AD335" i="10"/>
  <c r="AE335" i="10"/>
  <c r="AD336" i="10"/>
  <c r="AE336" i="10"/>
  <c r="AD337" i="10"/>
  <c r="AE337" i="10"/>
  <c r="AD338" i="10"/>
  <c r="AE338" i="10"/>
  <c r="AD339" i="10"/>
  <c r="AE339" i="10"/>
  <c r="AD340" i="10"/>
  <c r="AE340" i="10"/>
  <c r="AD341" i="10"/>
  <c r="AE341" i="10"/>
  <c r="AD342" i="10"/>
  <c r="AE342" i="10"/>
  <c r="AD343" i="10"/>
  <c r="AE343" i="10"/>
  <c r="AD344" i="10"/>
  <c r="AE344" i="10"/>
  <c r="AD345" i="10"/>
  <c r="AE345" i="10"/>
  <c r="AD346" i="10"/>
  <c r="AE346" i="10"/>
  <c r="AD347" i="10"/>
  <c r="AE347" i="10"/>
  <c r="AD348" i="10"/>
  <c r="AE348" i="10"/>
  <c r="AD349" i="10"/>
  <c r="AE349" i="10"/>
  <c r="AD350" i="10"/>
  <c r="AE350" i="10"/>
  <c r="AD351" i="10"/>
  <c r="AE351" i="10"/>
  <c r="AD352" i="10"/>
  <c r="AE352" i="10"/>
  <c r="AD353" i="10"/>
  <c r="AE353" i="10"/>
  <c r="AD354" i="10"/>
  <c r="AE354" i="10"/>
  <c r="AD355" i="10"/>
  <c r="AE355" i="10"/>
  <c r="AD356" i="10"/>
  <c r="AE356" i="10"/>
  <c r="AD357" i="10"/>
  <c r="AE357" i="10"/>
  <c r="AD358" i="10"/>
  <c r="AE358" i="10"/>
  <c r="AD359" i="10"/>
  <c r="AE359" i="10"/>
  <c r="AD360" i="10"/>
  <c r="AE360" i="10"/>
  <c r="AD361" i="10"/>
  <c r="AE361" i="10"/>
  <c r="AD362" i="10"/>
  <c r="AE362" i="10"/>
  <c r="AD363" i="10"/>
  <c r="AE363" i="10"/>
  <c r="AD364" i="10"/>
  <c r="AE364" i="10"/>
  <c r="AD365" i="10"/>
  <c r="AE365" i="10"/>
  <c r="AD366" i="10"/>
  <c r="AE366" i="10"/>
  <c r="AD367" i="10"/>
  <c r="AE367" i="10"/>
  <c r="AD368" i="10"/>
  <c r="AE368" i="10"/>
  <c r="AD369" i="10"/>
  <c r="AE369" i="10"/>
  <c r="AD370" i="10"/>
  <c r="AE370" i="10"/>
  <c r="AD371" i="10"/>
  <c r="AE371" i="10"/>
  <c r="AD372" i="10"/>
  <c r="AE372" i="10"/>
  <c r="AD373" i="10"/>
  <c r="AE373" i="10"/>
  <c r="AD374" i="10"/>
  <c r="AE374" i="10"/>
  <c r="AD375" i="10"/>
  <c r="AE375" i="10"/>
  <c r="AD376" i="10"/>
  <c r="AE376" i="10"/>
  <c r="AD377" i="10"/>
  <c r="AE377" i="10"/>
  <c r="AD378" i="10"/>
  <c r="AE378" i="10"/>
  <c r="AD379" i="10"/>
  <c r="AE379" i="10"/>
  <c r="AD380" i="10"/>
  <c r="AE380" i="10"/>
  <c r="AD381" i="10"/>
  <c r="AE381" i="10"/>
  <c r="AD382" i="10"/>
  <c r="AE382" i="10"/>
  <c r="AD383" i="10"/>
  <c r="AE383" i="10"/>
  <c r="AD384" i="10"/>
  <c r="AE384" i="10"/>
  <c r="AD385" i="10"/>
  <c r="AE385" i="10"/>
  <c r="AD386" i="10"/>
  <c r="AE386" i="10"/>
  <c r="AD387" i="10"/>
  <c r="AE387" i="10"/>
  <c r="AD388" i="10"/>
  <c r="AE388" i="10"/>
  <c r="AD389" i="10"/>
  <c r="AE389" i="10"/>
  <c r="AD390" i="10"/>
  <c r="AE390" i="10"/>
  <c r="AD391" i="10"/>
  <c r="AE391" i="10"/>
  <c r="AD392" i="10"/>
  <c r="AE392" i="10"/>
  <c r="AD393" i="10"/>
  <c r="AE393" i="10"/>
  <c r="AD394" i="10"/>
  <c r="AE394" i="10"/>
  <c r="AD395" i="10"/>
  <c r="AE395" i="10"/>
  <c r="AD396" i="10"/>
  <c r="AE396" i="10"/>
  <c r="AD397" i="10"/>
  <c r="AE397" i="10"/>
  <c r="AD398" i="10"/>
  <c r="AE398" i="10"/>
  <c r="AD399" i="10"/>
  <c r="AE399" i="10"/>
  <c r="AD400" i="10"/>
  <c r="AE400" i="10"/>
  <c r="AD401" i="10"/>
  <c r="AE401" i="10"/>
  <c r="AD402" i="10"/>
  <c r="AE402" i="10"/>
  <c r="AD403" i="10"/>
  <c r="AE403" i="10"/>
  <c r="AD404" i="10"/>
  <c r="AE404" i="10"/>
  <c r="AD405" i="10"/>
  <c r="AE405" i="10"/>
  <c r="AD406" i="10"/>
  <c r="AE406" i="10"/>
  <c r="AD407" i="10"/>
  <c r="AE407" i="10"/>
  <c r="AD408" i="10"/>
  <c r="AE408" i="10"/>
  <c r="AD409" i="10"/>
  <c r="AE409" i="10"/>
  <c r="AD410" i="10"/>
  <c r="AE410" i="10"/>
  <c r="AD411" i="10"/>
  <c r="AE411" i="10"/>
  <c r="AD412" i="10"/>
  <c r="AE412" i="10"/>
  <c r="AD413" i="10"/>
  <c r="AE413" i="10"/>
  <c r="AD414" i="10"/>
  <c r="AE414" i="10"/>
  <c r="AD415" i="10"/>
  <c r="AE415" i="10"/>
  <c r="AD416" i="10"/>
  <c r="AE416" i="10"/>
  <c r="AD417" i="10"/>
  <c r="AE417" i="10"/>
  <c r="AD418" i="10"/>
  <c r="AE418" i="10"/>
  <c r="AD419" i="10"/>
  <c r="AE419" i="10"/>
  <c r="AD420" i="10"/>
  <c r="AE420" i="10"/>
  <c r="AD421" i="10"/>
  <c r="AE421" i="10"/>
  <c r="AD422" i="10"/>
  <c r="AE422" i="10"/>
  <c r="AD423" i="10"/>
  <c r="AE423" i="10"/>
  <c r="AD424" i="10"/>
  <c r="AE424" i="10"/>
  <c r="AD425" i="10"/>
  <c r="AE425" i="10"/>
  <c r="AD426" i="10"/>
  <c r="AE426" i="10"/>
  <c r="AD427" i="10"/>
  <c r="AE427" i="10"/>
  <c r="AD428" i="10"/>
  <c r="AE428" i="10"/>
  <c r="AD429" i="10"/>
  <c r="AE429" i="10"/>
  <c r="AD430" i="10"/>
  <c r="AE430" i="10"/>
  <c r="AD431" i="10"/>
  <c r="AE431" i="10"/>
  <c r="AD432" i="10"/>
  <c r="AE432" i="10"/>
  <c r="AD433" i="10"/>
  <c r="AE433" i="10"/>
  <c r="AD434" i="10"/>
  <c r="AE434" i="10"/>
  <c r="AD435" i="10"/>
  <c r="AE435" i="10"/>
  <c r="AD436" i="10"/>
  <c r="AE436" i="10"/>
  <c r="AD437" i="10"/>
  <c r="AE437" i="10"/>
  <c r="AD438" i="10"/>
  <c r="AE438" i="10"/>
  <c r="AD439" i="10"/>
  <c r="AE439" i="10"/>
  <c r="AD440" i="10"/>
  <c r="AE440" i="10"/>
  <c r="AD441" i="10"/>
  <c r="AE441" i="10"/>
  <c r="AD442" i="10"/>
  <c r="AE442" i="10"/>
  <c r="AD443" i="10"/>
  <c r="AE443" i="10"/>
  <c r="AD444" i="10"/>
  <c r="AE444" i="10"/>
  <c r="AD445" i="10"/>
  <c r="AE445" i="10"/>
  <c r="AD446" i="10"/>
  <c r="AE446" i="10"/>
  <c r="AD447" i="10"/>
  <c r="AE447" i="10"/>
  <c r="AD448" i="10"/>
  <c r="AE448" i="10"/>
  <c r="AD449" i="10"/>
  <c r="AE449" i="10"/>
  <c r="AD450" i="10"/>
  <c r="AE450" i="10"/>
  <c r="AD451" i="10"/>
  <c r="AE451" i="10"/>
  <c r="AD452" i="10"/>
  <c r="AE452" i="10"/>
  <c r="AD453" i="10"/>
  <c r="AE453" i="10"/>
  <c r="AD454" i="10"/>
  <c r="AE454" i="10"/>
  <c r="AD455" i="10"/>
  <c r="AE455" i="10"/>
  <c r="AD456" i="10"/>
  <c r="AE456" i="10"/>
  <c r="AD457" i="10"/>
  <c r="AE457" i="10"/>
  <c r="AD458" i="10"/>
  <c r="AE458" i="10"/>
  <c r="AD459" i="10"/>
  <c r="AE459" i="10"/>
  <c r="AD460" i="10"/>
  <c r="AE460" i="10"/>
  <c r="AD461" i="10"/>
  <c r="AE461" i="10"/>
  <c r="AD462" i="10"/>
  <c r="AE462" i="10"/>
  <c r="AD463" i="10"/>
  <c r="AE463" i="10"/>
  <c r="AD464" i="10"/>
  <c r="AE464" i="10"/>
  <c r="AD465" i="10"/>
  <c r="AE465" i="10"/>
  <c r="AD466" i="10"/>
  <c r="AE466" i="10"/>
  <c r="AD467" i="10"/>
  <c r="AE467" i="10"/>
  <c r="AD468" i="10"/>
  <c r="AE468" i="10"/>
  <c r="AD469" i="10"/>
  <c r="AE469" i="10"/>
  <c r="AD470" i="10"/>
  <c r="AE470" i="10"/>
  <c r="AD471" i="10"/>
  <c r="AE471" i="10"/>
  <c r="AD472" i="10"/>
  <c r="AE472" i="10"/>
  <c r="AD473" i="10"/>
  <c r="AE473" i="10"/>
  <c r="AD474" i="10"/>
  <c r="AE474" i="10"/>
  <c r="AD475" i="10"/>
  <c r="AE475" i="10"/>
  <c r="AD476" i="10"/>
  <c r="AE476" i="10"/>
  <c r="AD477" i="10"/>
  <c r="AE477" i="10"/>
  <c r="AD478" i="10"/>
  <c r="AE478" i="10"/>
  <c r="AD479" i="10"/>
  <c r="AE479" i="10"/>
  <c r="AD480" i="10"/>
  <c r="AE480" i="10"/>
  <c r="AD481" i="10"/>
  <c r="AE481" i="10"/>
  <c r="AD482" i="10"/>
  <c r="AE482" i="10"/>
  <c r="AD483" i="10"/>
  <c r="AE483" i="10"/>
  <c r="AD484" i="10"/>
  <c r="AE484" i="10"/>
  <c r="AD485" i="10"/>
  <c r="AE485" i="10"/>
  <c r="AD486" i="10"/>
  <c r="AE486" i="10"/>
  <c r="AD487" i="10"/>
  <c r="AE487" i="10"/>
  <c r="AD488" i="10"/>
  <c r="AE488" i="10"/>
  <c r="AD489" i="10"/>
  <c r="AE489" i="10"/>
  <c r="AD490" i="10"/>
  <c r="AE490" i="10"/>
  <c r="AD491" i="10"/>
  <c r="AE491" i="10"/>
  <c r="AD492" i="10"/>
  <c r="AE492" i="10"/>
  <c r="AD493" i="10"/>
  <c r="AE493" i="10"/>
  <c r="AD494" i="10"/>
  <c r="AE494" i="10"/>
  <c r="AD495" i="10"/>
  <c r="AE495" i="10"/>
  <c r="AD496" i="10"/>
  <c r="AE496" i="10"/>
  <c r="AD497" i="10"/>
  <c r="AE497" i="10"/>
  <c r="AD498" i="10"/>
  <c r="AE498" i="10"/>
  <c r="AD499" i="10"/>
  <c r="AE499" i="10"/>
  <c r="AD500" i="10"/>
  <c r="AE500" i="10"/>
  <c r="AD501" i="10"/>
  <c r="AE501" i="10"/>
  <c r="AD502" i="10"/>
  <c r="AE502" i="10"/>
  <c r="AD503" i="10"/>
  <c r="AE503" i="10"/>
  <c r="AD504" i="10"/>
  <c r="AE504" i="10"/>
  <c r="AD505" i="10"/>
  <c r="AE505" i="10"/>
  <c r="AD506" i="10"/>
  <c r="AE506" i="10"/>
  <c r="AD507" i="10"/>
  <c r="AE507" i="10"/>
  <c r="AD508" i="10"/>
  <c r="AE508" i="10"/>
  <c r="AD509" i="10"/>
  <c r="AE509" i="10"/>
  <c r="AD510" i="10"/>
  <c r="AE510" i="10"/>
  <c r="AD511" i="10"/>
  <c r="AE511" i="10"/>
  <c r="AD512" i="10"/>
  <c r="AE512" i="10"/>
  <c r="AD513" i="10"/>
  <c r="AE513" i="10"/>
  <c r="AD514" i="10"/>
  <c r="AE514" i="10"/>
  <c r="AD515" i="10"/>
  <c r="AE515" i="10"/>
  <c r="AD516" i="10"/>
  <c r="AE516" i="10"/>
  <c r="AD517" i="10"/>
  <c r="AE517" i="10"/>
  <c r="AD518" i="10"/>
  <c r="AE518" i="10"/>
  <c r="AD519" i="10"/>
  <c r="AE519" i="10"/>
  <c r="AD520" i="10"/>
  <c r="AE520" i="10"/>
  <c r="AD521" i="10"/>
  <c r="AE521" i="10"/>
  <c r="AD522" i="10"/>
  <c r="AE522" i="10"/>
  <c r="AD523" i="10"/>
  <c r="AE523" i="10"/>
  <c r="AD524" i="10"/>
  <c r="AE524" i="10"/>
  <c r="AD525" i="10"/>
  <c r="AE525" i="10"/>
  <c r="AD526" i="10"/>
  <c r="AE526" i="10"/>
  <c r="AD527" i="10"/>
  <c r="AE527" i="10"/>
  <c r="AD528" i="10"/>
  <c r="AE528" i="10"/>
  <c r="AD529" i="10"/>
  <c r="AE529" i="10"/>
  <c r="AD530" i="10"/>
  <c r="AE530" i="10"/>
  <c r="AD531" i="10"/>
  <c r="AE531" i="10"/>
  <c r="AD532" i="10"/>
  <c r="AE532" i="10"/>
  <c r="AD533" i="10"/>
  <c r="AE533" i="10"/>
  <c r="AD534" i="10"/>
  <c r="AE534" i="10"/>
  <c r="AD535" i="10"/>
  <c r="AE535" i="10"/>
  <c r="AD536" i="10"/>
  <c r="AE536" i="10"/>
  <c r="AD537" i="10"/>
  <c r="AE537" i="10"/>
  <c r="AD538" i="10"/>
  <c r="AE538" i="10"/>
  <c r="AD539" i="10"/>
  <c r="AE539" i="10"/>
  <c r="AD540" i="10"/>
  <c r="AE540" i="10"/>
  <c r="AD541" i="10"/>
  <c r="AE541" i="10"/>
  <c r="AD542" i="10"/>
  <c r="AE542" i="10"/>
  <c r="AD543" i="10"/>
  <c r="AE543" i="10"/>
  <c r="AD544" i="10"/>
  <c r="AE544" i="10"/>
  <c r="AD545" i="10"/>
  <c r="AE545" i="10"/>
  <c r="AD546" i="10"/>
  <c r="AE546" i="10"/>
  <c r="AD547" i="10"/>
  <c r="AE547" i="10"/>
  <c r="AD548" i="10"/>
  <c r="AE548" i="10"/>
  <c r="AD549" i="10"/>
  <c r="AE549" i="10"/>
  <c r="AD550" i="10"/>
  <c r="AE550" i="10"/>
  <c r="AD551" i="10"/>
  <c r="AE551" i="10"/>
  <c r="AD552" i="10"/>
  <c r="AE552" i="10"/>
  <c r="AD553" i="10"/>
  <c r="AE553" i="10"/>
  <c r="AD554" i="10"/>
  <c r="AE554" i="10"/>
  <c r="AD555" i="10"/>
  <c r="AE555" i="10"/>
  <c r="AD556" i="10"/>
  <c r="AE556" i="10"/>
  <c r="AD557" i="10"/>
  <c r="AE557" i="10"/>
  <c r="AD558" i="10"/>
  <c r="AE558" i="10"/>
  <c r="AD559" i="10"/>
  <c r="AE559" i="10"/>
  <c r="AD560" i="10"/>
  <c r="AE560" i="10"/>
  <c r="AD561" i="10"/>
  <c r="AE561" i="10"/>
  <c r="AD562" i="10"/>
  <c r="AE562" i="10"/>
  <c r="AD563" i="10"/>
  <c r="AE563" i="10"/>
  <c r="AD564" i="10"/>
  <c r="AE564" i="10"/>
  <c r="AD565" i="10"/>
  <c r="AE565" i="10"/>
  <c r="AD566" i="10"/>
  <c r="AE566" i="10"/>
  <c r="AD567" i="10"/>
  <c r="AE567" i="10"/>
  <c r="AD568" i="10"/>
  <c r="AE568" i="10"/>
  <c r="AD569" i="10"/>
  <c r="AE569" i="10"/>
  <c r="AD570" i="10"/>
  <c r="AE570" i="10"/>
  <c r="AD571" i="10"/>
  <c r="AE571" i="10"/>
  <c r="AD572" i="10"/>
  <c r="AE572" i="10"/>
  <c r="AD573" i="10"/>
  <c r="AE573" i="10"/>
  <c r="AD574" i="10"/>
  <c r="AE574" i="10"/>
  <c r="AD575" i="10"/>
  <c r="AE575" i="10"/>
  <c r="AD576" i="10"/>
  <c r="AE576" i="10"/>
  <c r="AD577" i="10"/>
  <c r="AE577" i="10"/>
  <c r="AD578" i="10"/>
  <c r="AE578" i="10"/>
  <c r="AD579" i="10"/>
  <c r="AE579" i="10"/>
  <c r="AD580" i="10"/>
  <c r="AE580" i="10"/>
  <c r="AD581" i="10"/>
  <c r="AE581" i="10"/>
  <c r="AD582" i="10"/>
  <c r="AE582" i="10"/>
  <c r="AD583" i="10"/>
  <c r="AE583" i="10"/>
  <c r="AD584" i="10"/>
  <c r="AE584" i="10"/>
  <c r="AD585" i="10"/>
  <c r="AE585" i="10"/>
  <c r="AD586" i="10"/>
  <c r="AE586" i="10"/>
  <c r="AD587" i="10"/>
  <c r="AE587" i="10"/>
  <c r="AD588" i="10"/>
  <c r="AE588" i="10"/>
  <c r="AD589" i="10"/>
  <c r="AE589" i="10"/>
  <c r="AD590" i="10"/>
  <c r="AE590" i="10"/>
  <c r="AD591" i="10"/>
  <c r="AE591" i="10"/>
  <c r="AD592" i="10"/>
  <c r="AE592" i="10"/>
  <c r="AD593" i="10"/>
  <c r="AE593" i="10"/>
  <c r="AD594" i="10"/>
  <c r="AE594" i="10"/>
  <c r="AD595" i="10"/>
  <c r="AE595" i="10"/>
  <c r="AD596" i="10"/>
  <c r="AE596" i="10"/>
  <c r="AD597" i="10"/>
  <c r="AE597" i="10"/>
  <c r="AD598" i="10"/>
  <c r="AE598" i="10"/>
  <c r="AD599" i="10"/>
  <c r="AE599" i="10"/>
  <c r="AD600" i="10"/>
  <c r="AE600" i="10"/>
  <c r="AD601" i="10"/>
  <c r="AE601" i="10"/>
  <c r="AD602" i="10"/>
  <c r="AE602" i="10"/>
  <c r="AD603" i="10"/>
  <c r="AE603" i="10"/>
  <c r="AD604" i="10"/>
  <c r="AE604" i="10"/>
  <c r="AD605" i="10"/>
  <c r="AE605" i="10"/>
  <c r="AD606" i="10"/>
  <c r="AE606" i="10"/>
  <c r="AD607" i="10"/>
  <c r="AE607" i="10"/>
  <c r="AD608" i="10"/>
  <c r="AE608" i="10"/>
  <c r="AD609" i="10"/>
  <c r="AE609" i="10"/>
  <c r="AD610" i="10"/>
  <c r="AE610" i="10"/>
  <c r="AD611" i="10"/>
  <c r="AE611" i="10"/>
  <c r="AD612" i="10"/>
  <c r="AE612" i="10"/>
  <c r="AD613" i="10"/>
  <c r="AE613" i="10"/>
  <c r="AD614" i="10"/>
  <c r="AE614" i="10"/>
  <c r="AD615" i="10"/>
  <c r="AE615" i="10"/>
  <c r="AD616" i="10"/>
  <c r="AE616" i="10"/>
  <c r="AD617" i="10"/>
  <c r="AE617" i="10"/>
  <c r="AD618" i="10"/>
  <c r="AE618" i="10"/>
  <c r="AD619" i="10"/>
  <c r="AE619" i="10"/>
  <c r="AD620" i="10"/>
  <c r="AE620" i="10"/>
  <c r="AD621" i="10"/>
  <c r="AE621" i="10"/>
  <c r="AD622" i="10"/>
  <c r="AE622" i="10"/>
  <c r="AD623" i="10"/>
  <c r="AE623" i="10"/>
  <c r="AD624" i="10"/>
  <c r="AE624" i="10"/>
  <c r="AD625" i="10"/>
  <c r="AE625" i="10"/>
  <c r="AD626" i="10"/>
  <c r="AE626" i="10"/>
  <c r="AD627" i="10"/>
  <c r="AE627" i="10"/>
  <c r="AD628" i="10"/>
  <c r="AE628" i="10"/>
  <c r="AD629" i="10"/>
  <c r="AE629" i="10"/>
  <c r="AD630" i="10"/>
  <c r="AE630" i="10"/>
  <c r="AD631" i="10"/>
  <c r="AE631" i="10"/>
  <c r="AD632" i="10"/>
  <c r="AE632" i="10"/>
  <c r="AD633" i="10"/>
  <c r="AE633" i="10"/>
  <c r="AD634" i="10"/>
  <c r="AE634" i="10"/>
  <c r="AD635" i="10"/>
  <c r="AE635" i="10"/>
  <c r="AD636" i="10"/>
  <c r="AE636" i="10"/>
  <c r="AD637" i="10"/>
  <c r="AE637" i="10"/>
  <c r="AD638" i="10"/>
  <c r="AE638" i="10"/>
  <c r="AD639" i="10"/>
  <c r="AE639" i="10"/>
  <c r="AD640" i="10"/>
  <c r="AE640" i="10"/>
  <c r="AD641" i="10"/>
  <c r="AE641" i="10"/>
  <c r="AD642" i="10"/>
  <c r="AE642" i="10"/>
  <c r="AD643" i="10"/>
  <c r="AE643" i="10"/>
  <c r="AD644" i="10"/>
  <c r="AE644" i="10"/>
  <c r="AD645" i="10"/>
  <c r="AE645" i="10"/>
  <c r="AD646" i="10"/>
  <c r="AE646" i="10"/>
  <c r="AD647" i="10"/>
  <c r="AE647" i="10"/>
  <c r="AD648" i="10"/>
  <c r="AE648" i="10"/>
  <c r="AD649" i="10"/>
  <c r="AE649" i="10"/>
  <c r="AD650" i="10"/>
  <c r="AE650" i="10"/>
  <c r="AD651" i="10"/>
  <c r="AE651" i="10"/>
  <c r="AD652" i="10"/>
  <c r="AE652" i="10"/>
  <c r="AD653" i="10"/>
  <c r="AE653" i="10"/>
  <c r="AD654" i="10"/>
  <c r="AE654" i="10"/>
  <c r="AD655" i="10"/>
  <c r="AE655" i="10"/>
  <c r="AD656" i="10"/>
  <c r="AE656" i="10"/>
  <c r="AD657" i="10"/>
  <c r="AE657" i="10"/>
  <c r="AD658" i="10"/>
  <c r="AE658" i="10"/>
  <c r="AD659" i="10"/>
  <c r="AE659" i="10"/>
  <c r="AD660" i="10"/>
  <c r="AE660" i="10"/>
  <c r="AD661" i="10"/>
  <c r="AE661" i="10"/>
  <c r="AD662" i="10"/>
  <c r="AE662" i="10"/>
  <c r="AD663" i="10"/>
  <c r="AE663" i="10"/>
  <c r="AD664" i="10"/>
  <c r="AE664" i="10"/>
  <c r="AD665" i="10"/>
  <c r="AE665" i="10"/>
  <c r="AD666" i="10"/>
  <c r="AE666" i="10"/>
  <c r="AD667" i="10"/>
  <c r="AE667" i="10"/>
  <c r="AD668" i="10"/>
  <c r="AE668" i="10"/>
  <c r="AD669" i="10"/>
  <c r="AE669" i="10"/>
  <c r="AD670" i="10"/>
  <c r="AE670" i="10"/>
  <c r="AD671" i="10"/>
  <c r="AE671" i="10"/>
  <c r="AD672" i="10"/>
  <c r="AE672" i="10"/>
  <c r="AD673" i="10"/>
  <c r="AE673" i="10"/>
  <c r="AD674" i="10"/>
  <c r="AE674" i="10"/>
  <c r="AD675" i="10"/>
  <c r="AE675" i="10"/>
  <c r="AD676" i="10"/>
  <c r="AE676" i="10"/>
  <c r="AD677" i="10"/>
  <c r="AE677" i="10"/>
  <c r="AD678" i="10"/>
  <c r="AE678" i="10"/>
  <c r="AD679" i="10"/>
  <c r="AE679" i="10"/>
  <c r="AD680" i="10"/>
  <c r="AE680" i="10"/>
  <c r="AD681" i="10"/>
  <c r="AE681" i="10"/>
  <c r="AD682" i="10"/>
  <c r="AE682" i="10"/>
  <c r="AD683" i="10"/>
  <c r="AE683" i="10"/>
  <c r="AD684" i="10"/>
  <c r="AE684" i="10"/>
  <c r="AD685" i="10"/>
  <c r="AE685" i="10"/>
  <c r="AD686" i="10"/>
  <c r="AE686" i="10"/>
  <c r="AD687" i="10"/>
  <c r="AE687" i="10"/>
  <c r="AD688" i="10"/>
  <c r="AE688" i="10"/>
  <c r="AD689" i="10"/>
  <c r="AE689" i="10"/>
  <c r="AD690" i="10"/>
  <c r="AE690" i="10"/>
  <c r="AD691" i="10"/>
  <c r="AE691" i="10"/>
  <c r="AD692" i="10"/>
  <c r="AE692" i="10"/>
  <c r="AD693" i="10"/>
  <c r="AE693" i="10"/>
  <c r="AD694" i="10"/>
  <c r="AE694" i="10"/>
  <c r="AD695" i="10"/>
  <c r="AE695" i="10"/>
  <c r="AD696" i="10"/>
  <c r="AE696" i="10"/>
  <c r="AD697" i="10"/>
  <c r="AE697" i="10"/>
  <c r="AD698" i="10"/>
  <c r="AE698" i="10"/>
  <c r="AD699" i="10"/>
  <c r="AE699" i="10"/>
  <c r="AD700" i="10"/>
  <c r="AE700" i="10"/>
  <c r="AD701" i="10"/>
  <c r="AE701" i="10"/>
  <c r="AD702" i="10"/>
  <c r="AE702" i="10"/>
  <c r="AD703" i="10"/>
  <c r="AE703" i="10"/>
  <c r="AD704" i="10"/>
  <c r="AE704" i="10"/>
  <c r="AD705" i="10"/>
  <c r="AE705" i="10"/>
  <c r="AD706" i="10"/>
  <c r="AE706" i="10"/>
  <c r="AD707" i="10"/>
  <c r="AE707" i="10"/>
  <c r="AD708" i="10"/>
  <c r="AE708" i="10"/>
  <c r="AD709" i="10"/>
  <c r="AE709" i="10"/>
  <c r="AD710" i="10"/>
  <c r="AE710" i="10"/>
  <c r="AD711" i="10"/>
  <c r="AE711" i="10"/>
  <c r="AD712" i="10"/>
  <c r="AE712" i="10"/>
  <c r="AD713" i="10"/>
  <c r="AE713" i="10"/>
  <c r="AD714" i="10"/>
  <c r="AE714" i="10"/>
  <c r="AD715" i="10"/>
  <c r="AE715" i="10"/>
  <c r="AD716" i="10"/>
  <c r="AE716" i="10"/>
  <c r="AD717" i="10"/>
  <c r="AE717" i="10"/>
  <c r="AD718" i="10"/>
  <c r="AE718" i="10"/>
  <c r="AD719" i="10"/>
  <c r="AE719" i="10"/>
  <c r="AD720" i="10"/>
  <c r="AE720" i="10"/>
  <c r="AD721" i="10"/>
  <c r="AE721" i="10"/>
  <c r="AD722" i="10"/>
  <c r="AE722" i="10"/>
  <c r="AD723" i="10"/>
  <c r="AE723" i="10"/>
  <c r="AD724" i="10"/>
  <c r="AE724" i="10"/>
  <c r="AD725" i="10"/>
  <c r="AE725" i="10"/>
  <c r="AD726" i="10"/>
  <c r="AE726" i="10"/>
  <c r="AD727" i="10"/>
  <c r="AE727" i="10"/>
  <c r="AD728" i="10"/>
  <c r="AE728" i="10"/>
  <c r="AD729" i="10"/>
  <c r="AE729" i="10"/>
  <c r="AD730" i="10"/>
  <c r="AE730" i="10"/>
  <c r="AD731" i="10"/>
  <c r="AE731" i="10"/>
  <c r="AD732" i="10"/>
  <c r="AE732" i="10"/>
  <c r="AD733" i="10"/>
  <c r="AE733" i="10"/>
  <c r="AD734" i="10"/>
  <c r="AE734" i="10"/>
  <c r="AD735" i="10"/>
  <c r="AE735" i="10"/>
  <c r="AD736" i="10"/>
  <c r="AE736" i="10"/>
  <c r="AD737" i="10"/>
  <c r="AE737" i="10"/>
  <c r="AD738" i="10"/>
  <c r="AE738" i="10"/>
  <c r="AD739" i="10"/>
  <c r="AE739" i="10"/>
  <c r="AD740" i="10"/>
  <c r="AE740" i="10"/>
  <c r="AD741" i="10"/>
  <c r="AE741" i="10"/>
  <c r="AD742" i="10"/>
  <c r="AE742" i="10"/>
  <c r="AD743" i="10"/>
  <c r="AE743" i="10"/>
  <c r="AD744" i="10"/>
  <c r="AE744" i="10"/>
  <c r="AD745" i="10"/>
  <c r="AE745" i="10"/>
  <c r="AD746" i="10"/>
  <c r="AE746" i="10"/>
  <c r="AD747" i="10"/>
  <c r="AE747" i="10"/>
  <c r="AD748" i="10"/>
  <c r="AE748" i="10"/>
  <c r="AD749" i="10"/>
  <c r="AE749" i="10"/>
  <c r="AD750" i="10"/>
  <c r="AE750" i="10"/>
  <c r="AD751" i="10"/>
  <c r="AE751" i="10"/>
  <c r="AD752" i="10"/>
  <c r="AE752" i="10"/>
  <c r="AD753" i="10"/>
  <c r="AE753" i="10"/>
  <c r="AD754" i="10"/>
  <c r="AE754" i="10"/>
  <c r="AD755" i="10"/>
  <c r="AE755" i="10"/>
  <c r="AD756" i="10"/>
  <c r="AE756" i="10"/>
  <c r="AD757" i="10"/>
  <c r="AE757" i="10"/>
  <c r="AD758" i="10"/>
  <c r="AE758" i="10"/>
  <c r="AD759" i="10"/>
  <c r="AE759" i="10"/>
  <c r="AD760" i="10"/>
  <c r="AE760" i="10"/>
  <c r="AD761" i="10"/>
  <c r="AE761" i="10"/>
  <c r="AD762" i="10"/>
  <c r="AE762" i="10"/>
  <c r="AD763" i="10"/>
  <c r="AE763" i="10"/>
  <c r="AD764" i="10"/>
  <c r="AE764" i="10"/>
  <c r="AD765" i="10"/>
  <c r="AE765" i="10"/>
  <c r="AD766" i="10"/>
  <c r="AE766" i="10"/>
  <c r="AD767" i="10"/>
  <c r="AE767" i="10"/>
  <c r="AD768" i="10"/>
  <c r="AE768" i="10"/>
  <c r="AD769" i="10"/>
  <c r="AE769" i="10"/>
  <c r="AD770" i="10"/>
  <c r="AE770" i="10"/>
  <c r="AD771" i="10"/>
  <c r="AE771" i="10"/>
  <c r="AD772" i="10"/>
  <c r="AE772" i="10"/>
  <c r="AD773" i="10"/>
  <c r="AE773" i="10"/>
  <c r="AD774" i="10"/>
  <c r="AE774" i="10"/>
  <c r="AD775" i="10"/>
  <c r="AE775" i="10"/>
  <c r="AD776" i="10"/>
  <c r="AE776" i="10"/>
  <c r="AD777" i="10"/>
  <c r="AE777" i="10"/>
  <c r="AD778" i="10"/>
  <c r="AE778" i="10"/>
  <c r="AD779" i="10"/>
  <c r="AE779" i="10"/>
  <c r="AD780" i="10"/>
  <c r="AE780" i="10"/>
  <c r="AD781" i="10"/>
  <c r="AE781" i="10"/>
  <c r="AD782" i="10"/>
  <c r="AE782" i="10"/>
  <c r="AD783" i="10"/>
  <c r="AE783" i="10"/>
  <c r="AD784" i="10"/>
  <c r="AE784" i="10"/>
  <c r="AD785" i="10"/>
  <c r="AE785" i="10"/>
  <c r="AD786" i="10"/>
  <c r="AE786" i="10"/>
  <c r="AD787" i="10"/>
  <c r="AE787" i="10"/>
  <c r="AD788" i="10"/>
  <c r="AE788" i="10"/>
  <c r="AD789" i="10"/>
  <c r="AE789" i="10"/>
  <c r="AD790" i="10"/>
  <c r="AE790" i="10"/>
  <c r="AD791" i="10"/>
  <c r="AE791" i="10"/>
  <c r="AD792" i="10"/>
  <c r="AE792" i="10"/>
  <c r="AD793" i="10"/>
  <c r="AE793" i="10"/>
  <c r="AD794" i="10"/>
  <c r="AE794" i="10"/>
  <c r="AD795" i="10"/>
  <c r="AE795" i="10"/>
  <c r="AD796" i="10"/>
  <c r="AE796" i="10"/>
  <c r="AD797" i="10"/>
  <c r="AE797" i="10"/>
  <c r="AD798" i="10"/>
  <c r="AE798" i="10"/>
  <c r="AD799" i="10"/>
  <c r="AE799" i="10"/>
  <c r="AD800" i="10"/>
  <c r="AE800" i="10"/>
  <c r="AD801" i="10"/>
  <c r="AE801" i="10"/>
  <c r="AD802" i="10"/>
  <c r="AE802" i="10"/>
  <c r="AD803" i="10"/>
  <c r="AE803" i="10"/>
  <c r="AD804" i="10"/>
  <c r="AE804" i="10"/>
  <c r="AD805" i="10"/>
  <c r="AE805" i="10"/>
  <c r="AD806" i="10"/>
  <c r="AE806" i="10"/>
  <c r="AD807" i="10"/>
  <c r="AE807" i="10"/>
  <c r="AD808" i="10"/>
  <c r="AE808" i="10"/>
  <c r="AD809" i="10"/>
  <c r="AE809" i="10"/>
  <c r="AD810" i="10"/>
  <c r="AE810" i="10"/>
  <c r="AD811" i="10"/>
  <c r="AE811" i="10"/>
  <c r="AD812" i="10"/>
  <c r="AE812" i="10"/>
  <c r="AD813" i="10"/>
  <c r="AE813" i="10"/>
  <c r="AD814" i="10"/>
  <c r="AE814" i="10"/>
  <c r="AD815" i="10"/>
  <c r="AE815" i="10"/>
  <c r="AD816" i="10"/>
  <c r="AE816" i="10"/>
  <c r="AD817" i="10"/>
  <c r="AE817" i="10"/>
  <c r="AD818" i="10"/>
  <c r="AE818" i="10"/>
  <c r="AD819" i="10"/>
  <c r="AE819" i="10"/>
  <c r="AD820" i="10"/>
  <c r="AE820" i="10"/>
  <c r="AD821" i="10"/>
  <c r="AE821" i="10"/>
  <c r="AD822" i="10"/>
  <c r="AE822" i="10"/>
  <c r="AD823" i="10"/>
  <c r="AE823" i="10"/>
  <c r="AD824" i="10"/>
  <c r="AE824" i="10"/>
  <c r="AD825" i="10"/>
  <c r="AE825" i="10"/>
  <c r="AD826" i="10"/>
  <c r="AE826" i="10"/>
  <c r="AD827" i="10"/>
  <c r="AE827" i="10"/>
  <c r="AD828" i="10"/>
  <c r="AE828" i="10"/>
  <c r="AD829" i="10"/>
  <c r="AE829" i="10"/>
  <c r="AD830" i="10"/>
  <c r="AE830" i="10"/>
  <c r="AD831" i="10"/>
  <c r="AE831" i="10"/>
  <c r="AD832" i="10"/>
  <c r="AE832" i="10"/>
  <c r="AD833" i="10"/>
  <c r="AE833" i="10"/>
  <c r="AD834" i="10"/>
  <c r="AE834" i="10"/>
  <c r="AD835" i="10"/>
  <c r="AE835" i="10"/>
  <c r="AD836" i="10"/>
  <c r="AE836" i="10"/>
  <c r="AD837" i="10"/>
  <c r="AE837" i="10"/>
  <c r="AD838" i="10"/>
  <c r="AE838" i="10"/>
  <c r="AD839" i="10"/>
  <c r="AE839" i="10"/>
  <c r="AD840" i="10"/>
  <c r="AE840" i="10"/>
  <c r="AD841" i="10"/>
  <c r="AE841" i="10"/>
  <c r="AD842" i="10"/>
  <c r="AE842" i="10"/>
  <c r="AD843" i="10"/>
  <c r="AE843" i="10"/>
  <c r="AD844" i="10"/>
  <c r="AE844" i="10"/>
  <c r="AD845" i="10"/>
  <c r="AE845" i="10"/>
  <c r="AD846" i="10"/>
  <c r="AE846" i="10"/>
  <c r="AD847" i="10"/>
  <c r="AE847" i="10"/>
  <c r="AD848" i="10"/>
  <c r="AE848" i="10"/>
  <c r="AD849" i="10"/>
  <c r="AE849" i="10"/>
  <c r="AD850" i="10"/>
  <c r="AE850" i="10"/>
  <c r="AD851" i="10"/>
  <c r="AE851" i="10"/>
  <c r="AD852" i="10"/>
  <c r="AE852" i="10"/>
  <c r="AD853" i="10"/>
  <c r="AE853" i="10"/>
  <c r="AD854" i="10"/>
  <c r="AE854" i="10"/>
  <c r="AD855" i="10"/>
  <c r="AE855" i="10"/>
  <c r="AD856" i="10"/>
  <c r="AE856" i="10"/>
  <c r="AD857" i="10"/>
  <c r="AE857" i="10"/>
  <c r="AD858" i="10"/>
  <c r="AE858" i="10"/>
  <c r="AD859" i="10"/>
  <c r="AE859" i="10"/>
  <c r="AD860" i="10"/>
  <c r="AE860" i="10"/>
  <c r="AD861" i="10"/>
  <c r="AE861" i="10"/>
  <c r="AD862" i="10"/>
  <c r="AE862" i="10"/>
  <c r="AD863" i="10"/>
  <c r="AE863" i="10"/>
  <c r="AD864" i="10"/>
  <c r="AE864" i="10"/>
  <c r="AD865" i="10"/>
  <c r="AE865" i="10"/>
  <c r="AD866" i="10"/>
  <c r="AE866" i="10"/>
  <c r="AD867" i="10"/>
  <c r="AE867" i="10"/>
  <c r="AD868" i="10"/>
  <c r="AE868" i="10"/>
  <c r="AD869" i="10"/>
  <c r="AE869" i="10"/>
  <c r="AD870" i="10"/>
  <c r="AE870" i="10"/>
  <c r="AD871" i="10"/>
  <c r="AE871" i="10"/>
  <c r="AD872" i="10"/>
  <c r="AE872" i="10"/>
  <c r="AD873" i="10"/>
  <c r="AE873" i="10"/>
  <c r="AD874" i="10"/>
  <c r="AE874" i="10"/>
  <c r="AD875" i="10"/>
  <c r="AE875" i="10"/>
  <c r="AD876" i="10"/>
  <c r="AE876" i="10"/>
  <c r="AD877" i="10"/>
  <c r="AE877" i="10"/>
  <c r="AD878" i="10"/>
  <c r="AE878" i="10"/>
  <c r="AD879" i="10"/>
  <c r="AE879" i="10"/>
  <c r="AD880" i="10"/>
  <c r="AE880" i="10"/>
  <c r="AD881" i="10"/>
  <c r="AE881" i="10"/>
  <c r="AD882" i="10"/>
  <c r="AE882" i="10"/>
  <c r="AD883" i="10"/>
  <c r="AE883" i="10"/>
  <c r="AD884" i="10"/>
  <c r="AE884" i="10"/>
  <c r="AD885" i="10"/>
  <c r="AE885" i="10"/>
  <c r="AD886" i="10"/>
  <c r="AE886" i="10"/>
  <c r="AD887" i="10"/>
  <c r="AE887" i="10"/>
  <c r="AD888" i="10"/>
  <c r="AE888" i="10"/>
  <c r="AD889" i="10"/>
  <c r="AE889" i="10"/>
  <c r="AD890" i="10"/>
  <c r="AE890" i="10"/>
  <c r="AD891" i="10"/>
  <c r="AE891" i="10"/>
  <c r="AD892" i="10"/>
  <c r="AE892" i="10"/>
  <c r="AD893" i="10"/>
  <c r="AE893" i="10"/>
  <c r="AD894" i="10"/>
  <c r="AE894" i="10"/>
  <c r="AD895" i="10"/>
  <c r="AE895" i="10"/>
  <c r="AD896" i="10"/>
  <c r="AE896" i="10"/>
  <c r="AD897" i="10"/>
  <c r="AE897" i="10"/>
  <c r="AD898" i="10"/>
  <c r="AE898" i="10"/>
  <c r="AD899" i="10"/>
  <c r="AE899" i="10"/>
  <c r="AD900" i="10"/>
  <c r="AE900" i="10"/>
  <c r="AD901" i="10"/>
  <c r="AE901" i="10"/>
  <c r="AD902" i="10"/>
  <c r="AE902" i="10"/>
  <c r="AD903" i="10"/>
  <c r="AE903" i="10"/>
  <c r="AD904" i="10"/>
  <c r="AE904" i="10"/>
  <c r="AD905" i="10"/>
  <c r="AE905" i="10"/>
  <c r="AD906" i="10"/>
  <c r="AE906" i="10"/>
  <c r="AD907" i="10"/>
  <c r="AE907" i="10"/>
  <c r="AD908" i="10"/>
  <c r="AE908" i="10"/>
  <c r="AD909" i="10"/>
  <c r="AE909" i="10"/>
  <c r="AD910" i="10"/>
  <c r="AE910" i="10"/>
  <c r="AD911" i="10"/>
  <c r="AE911" i="10"/>
  <c r="AD912" i="10"/>
  <c r="AE912" i="10"/>
  <c r="AD913" i="10"/>
  <c r="AE913" i="10"/>
  <c r="AD914" i="10"/>
  <c r="AE914" i="10"/>
  <c r="AD915" i="10"/>
  <c r="AE915" i="10"/>
  <c r="AD916" i="10"/>
  <c r="AE916" i="10"/>
  <c r="AD917" i="10"/>
  <c r="AE917" i="10"/>
  <c r="AD918" i="10"/>
  <c r="AE918" i="10"/>
  <c r="AD919" i="10"/>
  <c r="AE919" i="10"/>
  <c r="AD920" i="10"/>
  <c r="AE920" i="10"/>
  <c r="AD921" i="10"/>
  <c r="AE921" i="10"/>
  <c r="AD922" i="10"/>
  <c r="AE922" i="10"/>
  <c r="AD923" i="10"/>
  <c r="AE923" i="10"/>
  <c r="AD924" i="10"/>
  <c r="AE924" i="10"/>
  <c r="AD925" i="10"/>
  <c r="AE925" i="10"/>
  <c r="AD926" i="10"/>
  <c r="AE926" i="10"/>
  <c r="AD927" i="10"/>
  <c r="AE927" i="10"/>
  <c r="AD928" i="10"/>
  <c r="AE928" i="10"/>
  <c r="AD929" i="10"/>
  <c r="AE929" i="10"/>
  <c r="AD930" i="10"/>
  <c r="AE930" i="10"/>
  <c r="AD931" i="10"/>
  <c r="AE931" i="10"/>
  <c r="AD932" i="10"/>
  <c r="AE932" i="10"/>
  <c r="AD933" i="10"/>
  <c r="AE933" i="10"/>
  <c r="AD934" i="10"/>
  <c r="AE934" i="10"/>
  <c r="AD935" i="10"/>
  <c r="AE935" i="10"/>
  <c r="AD936" i="10"/>
  <c r="AE936" i="10"/>
  <c r="AD937" i="10"/>
  <c r="AE937" i="10"/>
  <c r="AD938" i="10"/>
  <c r="AE938" i="10"/>
  <c r="AD939" i="10"/>
  <c r="AE939" i="10"/>
  <c r="AD940" i="10"/>
  <c r="AE940" i="10"/>
  <c r="AD941" i="10"/>
  <c r="AE941" i="10"/>
  <c r="AD942" i="10"/>
  <c r="AE942" i="10"/>
  <c r="AD943" i="10"/>
  <c r="AE943" i="10"/>
  <c r="AD944" i="10"/>
  <c r="AE944" i="10"/>
  <c r="AD945" i="10"/>
  <c r="AE945" i="10"/>
  <c r="AD946" i="10"/>
  <c r="AE946" i="10"/>
  <c r="AD947" i="10"/>
  <c r="AE947" i="10"/>
  <c r="AD948" i="10"/>
  <c r="AE948" i="10"/>
  <c r="AD949" i="10"/>
  <c r="AE949" i="10"/>
  <c r="AD950" i="10"/>
  <c r="AE950" i="10"/>
  <c r="AD951" i="10"/>
  <c r="AE951" i="10"/>
  <c r="AD952" i="10"/>
  <c r="AE952" i="10"/>
  <c r="AD953" i="10"/>
  <c r="AE953" i="10"/>
  <c r="AD954" i="10"/>
  <c r="AE954" i="10"/>
  <c r="AD955" i="10"/>
  <c r="AE955" i="10"/>
  <c r="AD956" i="10"/>
  <c r="AE956" i="10"/>
  <c r="AD957" i="10"/>
  <c r="AE957" i="10"/>
  <c r="AD958" i="10"/>
  <c r="AE958" i="10"/>
  <c r="AD959" i="10"/>
  <c r="AE959" i="10"/>
  <c r="AD960" i="10"/>
  <c r="AE960" i="10"/>
  <c r="AD961" i="10"/>
  <c r="AE961" i="10"/>
  <c r="AD962" i="10"/>
  <c r="AE962" i="10"/>
  <c r="AD963" i="10"/>
  <c r="AE963" i="10"/>
  <c r="AD964" i="10"/>
  <c r="AE964" i="10"/>
  <c r="AD965" i="10"/>
  <c r="AE965" i="10"/>
  <c r="AD966" i="10"/>
  <c r="AE966" i="10"/>
  <c r="AD967" i="10"/>
  <c r="AE967" i="10"/>
  <c r="AD968" i="10"/>
  <c r="AE968" i="10"/>
  <c r="AD969" i="10"/>
  <c r="AE969" i="10"/>
  <c r="AD970" i="10"/>
  <c r="AE970" i="10"/>
  <c r="AD971" i="10"/>
  <c r="AE971" i="10"/>
  <c r="AD972" i="10"/>
  <c r="AE972" i="10"/>
  <c r="AD973" i="10"/>
  <c r="AE973" i="10"/>
  <c r="AD974" i="10"/>
  <c r="AE974" i="10"/>
  <c r="AD975" i="10"/>
  <c r="AE975" i="10"/>
  <c r="AD976" i="10"/>
  <c r="AE976" i="10"/>
  <c r="AD977" i="10"/>
  <c r="AE977" i="10"/>
  <c r="AD978" i="10"/>
  <c r="AE978" i="10"/>
  <c r="AD979" i="10"/>
  <c r="AE979" i="10"/>
  <c r="AD980" i="10"/>
  <c r="AE980" i="10"/>
  <c r="AD981" i="10"/>
  <c r="AE981" i="10"/>
  <c r="AD982" i="10"/>
  <c r="AE982" i="10"/>
  <c r="AD983" i="10"/>
  <c r="AE983" i="10"/>
  <c r="AD984" i="10"/>
  <c r="AE984" i="10"/>
  <c r="AD985" i="10"/>
  <c r="AE985" i="10"/>
  <c r="AD986" i="10"/>
  <c r="AE986" i="10"/>
  <c r="AD987" i="10"/>
  <c r="AE987" i="10"/>
  <c r="AD988" i="10"/>
  <c r="AE988" i="10"/>
  <c r="AD989" i="10"/>
  <c r="AE989" i="10"/>
  <c r="AD990" i="10"/>
  <c r="AE990" i="10"/>
  <c r="AD991" i="10"/>
  <c r="AE991" i="10"/>
  <c r="AD992" i="10"/>
  <c r="AE992" i="10"/>
  <c r="AD199" i="10"/>
  <c r="AE199" i="10"/>
  <c r="AD200" i="10"/>
  <c r="AE200" i="10"/>
  <c r="AD201" i="10"/>
  <c r="AE201" i="10"/>
  <c r="AD202" i="10"/>
  <c r="AE202" i="10"/>
  <c r="AD203" i="10"/>
  <c r="AE203" i="10"/>
  <c r="AD198" i="10"/>
  <c r="AE198" i="10"/>
  <c r="O992" i="10"/>
  <c r="N992" i="10"/>
  <c r="O991" i="10"/>
  <c r="N991" i="10"/>
  <c r="O990" i="10"/>
  <c r="N990" i="10"/>
  <c r="O989" i="10"/>
  <c r="N989" i="10"/>
  <c r="O988" i="10"/>
  <c r="N988" i="10"/>
  <c r="O987" i="10"/>
  <c r="N987" i="10"/>
  <c r="O986" i="10"/>
  <c r="N986" i="10"/>
  <c r="O985" i="10"/>
  <c r="N985" i="10"/>
  <c r="O984" i="10"/>
  <c r="N984" i="10"/>
  <c r="O983" i="10"/>
  <c r="N983" i="10"/>
  <c r="O982" i="10"/>
  <c r="N982" i="10"/>
  <c r="O981" i="10"/>
  <c r="N981" i="10"/>
  <c r="O980" i="10"/>
  <c r="N980" i="10"/>
  <c r="O979" i="10"/>
  <c r="N979" i="10"/>
  <c r="O978" i="10"/>
  <c r="N978" i="10"/>
  <c r="O977" i="10"/>
  <c r="N977" i="10"/>
  <c r="O976" i="10"/>
  <c r="N976" i="10"/>
  <c r="O975" i="10"/>
  <c r="N975" i="10"/>
  <c r="O974" i="10"/>
  <c r="N974" i="10"/>
  <c r="O973" i="10"/>
  <c r="N973" i="10"/>
  <c r="O972" i="10"/>
  <c r="N972" i="10"/>
  <c r="O971" i="10"/>
  <c r="N971" i="10"/>
  <c r="O970" i="10"/>
  <c r="N970" i="10"/>
  <c r="O969" i="10"/>
  <c r="N969" i="10"/>
  <c r="O968" i="10"/>
  <c r="N968" i="10"/>
  <c r="O967" i="10"/>
  <c r="N967" i="10"/>
  <c r="O966" i="10"/>
  <c r="N966" i="10"/>
  <c r="O965" i="10"/>
  <c r="N965" i="10"/>
  <c r="O964" i="10"/>
  <c r="N964" i="10"/>
  <c r="O963" i="10"/>
  <c r="N963" i="10"/>
  <c r="O962" i="10"/>
  <c r="N962" i="10"/>
  <c r="O961" i="10"/>
  <c r="N961" i="10"/>
  <c r="O960" i="10"/>
  <c r="N960" i="10"/>
  <c r="O959" i="10"/>
  <c r="N959" i="10"/>
  <c r="O958" i="10"/>
  <c r="N958" i="10"/>
  <c r="O957" i="10"/>
  <c r="N957" i="10"/>
  <c r="O956" i="10"/>
  <c r="N956" i="10"/>
  <c r="O955" i="10"/>
  <c r="N955" i="10"/>
  <c r="O954" i="10"/>
  <c r="N954" i="10"/>
  <c r="O953" i="10"/>
  <c r="N953" i="10"/>
  <c r="O952" i="10"/>
  <c r="N952" i="10"/>
  <c r="O951" i="10"/>
  <c r="N951" i="10"/>
  <c r="O950" i="10"/>
  <c r="N950" i="10"/>
  <c r="O949" i="10"/>
  <c r="N949" i="10"/>
  <c r="O948" i="10"/>
  <c r="N948" i="10"/>
  <c r="O947" i="10"/>
  <c r="N947" i="10"/>
  <c r="O946" i="10"/>
  <c r="N946" i="10"/>
  <c r="O945" i="10"/>
  <c r="N945" i="10"/>
  <c r="O944" i="10"/>
  <c r="N944" i="10"/>
  <c r="O943" i="10"/>
  <c r="N943" i="10"/>
  <c r="O942" i="10"/>
  <c r="N942" i="10"/>
  <c r="O941" i="10"/>
  <c r="N941" i="10"/>
  <c r="O940" i="10"/>
  <c r="N940" i="10"/>
  <c r="O939" i="10"/>
  <c r="N939" i="10"/>
  <c r="O938" i="10"/>
  <c r="N938" i="10"/>
  <c r="O937" i="10"/>
  <c r="N937" i="10"/>
  <c r="O936" i="10"/>
  <c r="N936" i="10"/>
  <c r="O935" i="10"/>
  <c r="N935" i="10"/>
  <c r="O934" i="10"/>
  <c r="N934" i="10"/>
  <c r="O933" i="10"/>
  <c r="N933" i="10"/>
  <c r="O932" i="10"/>
  <c r="N932" i="10"/>
  <c r="O931" i="10"/>
  <c r="N931" i="10"/>
  <c r="O930" i="10"/>
  <c r="N930" i="10"/>
  <c r="O929" i="10"/>
  <c r="N929" i="10"/>
  <c r="O928" i="10"/>
  <c r="N928" i="10"/>
  <c r="O927" i="10"/>
  <c r="N927" i="10"/>
  <c r="O926" i="10"/>
  <c r="N926" i="10"/>
  <c r="O925" i="10"/>
  <c r="N925" i="10"/>
  <c r="O924" i="10"/>
  <c r="N924" i="10"/>
  <c r="O923" i="10"/>
  <c r="N923" i="10"/>
  <c r="O922" i="10"/>
  <c r="N922" i="10"/>
  <c r="O921" i="10"/>
  <c r="N921" i="10"/>
  <c r="O920" i="10"/>
  <c r="N920" i="10"/>
  <c r="O919" i="10"/>
  <c r="N919" i="10"/>
  <c r="O918" i="10"/>
  <c r="N918" i="10"/>
  <c r="O917" i="10"/>
  <c r="N917" i="10"/>
  <c r="O916" i="10"/>
  <c r="N916" i="10"/>
  <c r="O915" i="10"/>
  <c r="N915" i="10"/>
  <c r="O914" i="10"/>
  <c r="N914" i="10"/>
  <c r="O913" i="10"/>
  <c r="N913" i="10"/>
  <c r="O912" i="10"/>
  <c r="N912" i="10"/>
  <c r="O911" i="10"/>
  <c r="N911" i="10"/>
  <c r="O910" i="10"/>
  <c r="N910" i="10"/>
  <c r="O909" i="10"/>
  <c r="N909" i="10"/>
  <c r="O908" i="10"/>
  <c r="N908" i="10"/>
  <c r="O907" i="10"/>
  <c r="N907" i="10"/>
  <c r="O906" i="10"/>
  <c r="N906" i="10"/>
  <c r="O905" i="10"/>
  <c r="N905" i="10"/>
  <c r="O904" i="10"/>
  <c r="N904" i="10"/>
  <c r="O903" i="10"/>
  <c r="N903" i="10"/>
  <c r="O902" i="10"/>
  <c r="N902" i="10"/>
  <c r="O901" i="10"/>
  <c r="N901" i="10"/>
  <c r="O900" i="10"/>
  <c r="N900" i="10"/>
  <c r="O899" i="10"/>
  <c r="N899" i="10"/>
  <c r="O898" i="10"/>
  <c r="N898" i="10"/>
  <c r="O897" i="10"/>
  <c r="N897" i="10"/>
  <c r="O896" i="10"/>
  <c r="N896" i="10"/>
  <c r="O895" i="10"/>
  <c r="N895" i="10"/>
  <c r="O894" i="10"/>
  <c r="N894" i="10"/>
  <c r="O893" i="10"/>
  <c r="N893" i="10"/>
  <c r="O892" i="10"/>
  <c r="N892" i="10"/>
  <c r="O891" i="10"/>
  <c r="N891" i="10"/>
  <c r="O890" i="10"/>
  <c r="N890" i="10"/>
  <c r="O889" i="10"/>
  <c r="N889" i="10"/>
  <c r="O888" i="10"/>
  <c r="N888" i="10"/>
  <c r="O887" i="10"/>
  <c r="N887" i="10"/>
  <c r="O886" i="10"/>
  <c r="N886" i="10"/>
  <c r="O885" i="10"/>
  <c r="N885" i="10"/>
  <c r="O884" i="10"/>
  <c r="N884" i="10"/>
  <c r="O883" i="10"/>
  <c r="N883" i="10"/>
  <c r="O882" i="10"/>
  <c r="N882" i="10"/>
  <c r="O881" i="10"/>
  <c r="N881" i="10"/>
  <c r="O880" i="10"/>
  <c r="N880" i="10"/>
  <c r="O879" i="10"/>
  <c r="N879" i="10"/>
  <c r="O878" i="10"/>
  <c r="N878" i="10"/>
  <c r="O877" i="10"/>
  <c r="N877" i="10"/>
  <c r="O876" i="10"/>
  <c r="N876" i="10"/>
  <c r="O875" i="10"/>
  <c r="N875" i="10"/>
  <c r="O874" i="10"/>
  <c r="N874" i="10"/>
  <c r="O873" i="10"/>
  <c r="N873" i="10"/>
  <c r="O872" i="10"/>
  <c r="N872" i="10"/>
  <c r="O871" i="10"/>
  <c r="N871" i="10"/>
  <c r="O870" i="10"/>
  <c r="N870" i="10"/>
  <c r="O869" i="10"/>
  <c r="N869" i="10"/>
  <c r="O868" i="10"/>
  <c r="N868" i="10"/>
  <c r="O867" i="10"/>
  <c r="N867" i="10"/>
  <c r="O866" i="10"/>
  <c r="N866" i="10"/>
  <c r="O865" i="10"/>
  <c r="N865" i="10"/>
  <c r="O864" i="10"/>
  <c r="N864" i="10"/>
  <c r="O863" i="10"/>
  <c r="N863" i="10"/>
  <c r="O862" i="10"/>
  <c r="N862" i="10"/>
  <c r="O861" i="10"/>
  <c r="N861" i="10"/>
  <c r="O860" i="10"/>
  <c r="N860" i="10"/>
  <c r="O859" i="10"/>
  <c r="N859" i="10"/>
  <c r="O858" i="10"/>
  <c r="N858" i="10"/>
  <c r="O857" i="10"/>
  <c r="N857" i="10"/>
  <c r="O856" i="10"/>
  <c r="N856" i="10"/>
  <c r="O855" i="10"/>
  <c r="N855" i="10"/>
  <c r="O854" i="10"/>
  <c r="N854" i="10"/>
  <c r="O853" i="10"/>
  <c r="N853" i="10"/>
  <c r="O852" i="10"/>
  <c r="N852" i="10"/>
  <c r="O851" i="10"/>
  <c r="N851" i="10"/>
  <c r="O850" i="10"/>
  <c r="N850" i="10"/>
  <c r="O849" i="10"/>
  <c r="N849" i="10"/>
  <c r="O848" i="10"/>
  <c r="N848" i="10"/>
  <c r="O847" i="10"/>
  <c r="N847" i="10"/>
  <c r="O846" i="10"/>
  <c r="N846" i="10"/>
  <c r="O845" i="10"/>
  <c r="N845" i="10"/>
  <c r="O844" i="10"/>
  <c r="N844" i="10"/>
  <c r="O843" i="10"/>
  <c r="N843" i="10"/>
  <c r="O842" i="10"/>
  <c r="N842" i="10"/>
  <c r="O841" i="10"/>
  <c r="N841" i="10"/>
  <c r="O840" i="10"/>
  <c r="N840" i="10"/>
  <c r="O839" i="10"/>
  <c r="N839" i="10"/>
  <c r="O838" i="10"/>
  <c r="N838" i="10"/>
  <c r="O837" i="10"/>
  <c r="N837" i="10"/>
  <c r="O836" i="10"/>
  <c r="N836" i="10"/>
  <c r="O835" i="10"/>
  <c r="N835" i="10"/>
  <c r="O834" i="10"/>
  <c r="N834" i="10"/>
  <c r="O833" i="10"/>
  <c r="N833" i="10"/>
  <c r="O832" i="10"/>
  <c r="N832" i="10"/>
  <c r="O831" i="10"/>
  <c r="N831" i="10"/>
  <c r="O830" i="10"/>
  <c r="N830" i="10"/>
  <c r="O829" i="10"/>
  <c r="N829" i="10"/>
  <c r="O828" i="10"/>
  <c r="N828" i="10"/>
  <c r="O827" i="10"/>
  <c r="N827" i="10"/>
  <c r="O826" i="10"/>
  <c r="N826" i="10"/>
  <c r="O825" i="10"/>
  <c r="N825" i="10"/>
  <c r="O824" i="10"/>
  <c r="N824" i="10"/>
  <c r="O823" i="10"/>
  <c r="N823" i="10"/>
  <c r="O822" i="10"/>
  <c r="N822" i="10"/>
  <c r="O821" i="10"/>
  <c r="N821" i="10"/>
  <c r="O820" i="10"/>
  <c r="N820" i="10"/>
  <c r="O819" i="10"/>
  <c r="N819" i="10"/>
  <c r="O818" i="10"/>
  <c r="N818" i="10"/>
  <c r="O817" i="10"/>
  <c r="N817" i="10"/>
  <c r="O816" i="10"/>
  <c r="N816" i="10"/>
  <c r="O815" i="10"/>
  <c r="N815" i="10"/>
  <c r="O814" i="10"/>
  <c r="N814" i="10"/>
  <c r="O813" i="10"/>
  <c r="N813" i="10"/>
  <c r="O812" i="10"/>
  <c r="N812" i="10"/>
  <c r="O811" i="10"/>
  <c r="N811" i="10"/>
  <c r="O810" i="10"/>
  <c r="N810" i="10"/>
  <c r="O809" i="10"/>
  <c r="N809" i="10"/>
  <c r="O808" i="10"/>
  <c r="N808" i="10"/>
  <c r="O807" i="10"/>
  <c r="N807" i="10"/>
  <c r="O806" i="10"/>
  <c r="N806" i="10"/>
  <c r="O805" i="10"/>
  <c r="N805" i="10"/>
  <c r="O804" i="10"/>
  <c r="N804" i="10"/>
  <c r="O803" i="10"/>
  <c r="N803" i="10"/>
  <c r="O802" i="10"/>
  <c r="N802" i="10"/>
  <c r="O801" i="10"/>
  <c r="N801" i="10"/>
  <c r="O800" i="10"/>
  <c r="N800" i="10"/>
  <c r="O799" i="10"/>
  <c r="N799" i="10"/>
  <c r="O798" i="10"/>
  <c r="N798" i="10"/>
  <c r="O797" i="10"/>
  <c r="N797" i="10"/>
  <c r="O796" i="10"/>
  <c r="N796" i="10"/>
  <c r="O795" i="10"/>
  <c r="N795" i="10"/>
  <c r="O794" i="10"/>
  <c r="N794" i="10"/>
  <c r="O793" i="10"/>
  <c r="N793" i="10"/>
  <c r="O792" i="10"/>
  <c r="N792" i="10"/>
  <c r="O791" i="10"/>
  <c r="N791" i="10"/>
  <c r="O790" i="10"/>
  <c r="N790" i="10"/>
  <c r="O789" i="10"/>
  <c r="N789" i="10"/>
  <c r="O788" i="10"/>
  <c r="N788" i="10"/>
  <c r="O787" i="10"/>
  <c r="N787" i="10"/>
  <c r="O786" i="10"/>
  <c r="N786" i="10"/>
  <c r="O785" i="10"/>
  <c r="N785" i="10"/>
  <c r="O784" i="10"/>
  <c r="N784" i="10"/>
  <c r="O783" i="10"/>
  <c r="N783" i="10"/>
  <c r="O782" i="10"/>
  <c r="N782" i="10"/>
  <c r="O781" i="10"/>
  <c r="N781" i="10"/>
  <c r="O780" i="10"/>
  <c r="N780" i="10"/>
  <c r="O779" i="10"/>
  <c r="N779" i="10"/>
  <c r="O778" i="10"/>
  <c r="N778" i="10"/>
  <c r="O777" i="10"/>
  <c r="N777" i="10"/>
  <c r="O776" i="10"/>
  <c r="N776" i="10"/>
  <c r="O775" i="10"/>
  <c r="N775" i="10"/>
  <c r="O774" i="10"/>
  <c r="N774" i="10"/>
  <c r="O773" i="10"/>
  <c r="N773" i="10"/>
  <c r="O772" i="10"/>
  <c r="N772" i="10"/>
  <c r="O771" i="10"/>
  <c r="N771" i="10"/>
  <c r="O770" i="10"/>
  <c r="N770" i="10"/>
  <c r="O769" i="10"/>
  <c r="N769" i="10"/>
  <c r="O768" i="10"/>
  <c r="N768" i="10"/>
  <c r="O767" i="10"/>
  <c r="N767" i="10"/>
  <c r="O766" i="10"/>
  <c r="N766" i="10"/>
  <c r="O765" i="10"/>
  <c r="N765" i="10"/>
  <c r="O764" i="10"/>
  <c r="N764" i="10"/>
  <c r="O763" i="10"/>
  <c r="N763" i="10"/>
  <c r="O762" i="10"/>
  <c r="N762" i="10"/>
  <c r="O761" i="10"/>
  <c r="N761" i="10"/>
  <c r="O760" i="10"/>
  <c r="N760" i="10"/>
  <c r="O759" i="10"/>
  <c r="N759" i="10"/>
  <c r="O758" i="10"/>
  <c r="N758" i="10"/>
  <c r="O757" i="10"/>
  <c r="N757" i="10"/>
  <c r="O756" i="10"/>
  <c r="N756" i="10"/>
  <c r="O755" i="10"/>
  <c r="N755" i="10"/>
  <c r="O754" i="10"/>
  <c r="N754" i="10"/>
  <c r="O753" i="10"/>
  <c r="N753" i="10"/>
  <c r="O752" i="10"/>
  <c r="N752" i="10"/>
  <c r="O751" i="10"/>
  <c r="N751" i="10"/>
  <c r="O750" i="10"/>
  <c r="N750" i="10"/>
  <c r="O749" i="10"/>
  <c r="N749" i="10"/>
  <c r="O748" i="10"/>
  <c r="N748" i="10"/>
  <c r="O747" i="10"/>
  <c r="N747" i="10"/>
  <c r="O746" i="10"/>
  <c r="N746" i="10"/>
  <c r="O745" i="10"/>
  <c r="N745" i="10"/>
  <c r="O744" i="10"/>
  <c r="N744" i="10"/>
  <c r="O743" i="10"/>
  <c r="N743" i="10"/>
  <c r="O742" i="10"/>
  <c r="N742" i="10"/>
  <c r="O741" i="10"/>
  <c r="N741" i="10"/>
  <c r="O740" i="10"/>
  <c r="N740" i="10"/>
  <c r="O739" i="10"/>
  <c r="N739" i="10"/>
  <c r="O738" i="10"/>
  <c r="N738" i="10"/>
  <c r="O737" i="10"/>
  <c r="N737" i="10"/>
  <c r="O736" i="10"/>
  <c r="N736" i="10"/>
  <c r="O735" i="10"/>
  <c r="N735" i="10"/>
  <c r="O734" i="10"/>
  <c r="N734" i="10"/>
  <c r="O733" i="10"/>
  <c r="N733" i="10"/>
  <c r="O732" i="10"/>
  <c r="N732" i="10"/>
  <c r="O731" i="10"/>
  <c r="N731" i="10"/>
  <c r="O730" i="10"/>
  <c r="N730" i="10"/>
  <c r="O729" i="10"/>
  <c r="N729" i="10"/>
  <c r="O728" i="10"/>
  <c r="N728" i="10"/>
  <c r="O727" i="10"/>
  <c r="N727" i="10"/>
  <c r="O726" i="10"/>
  <c r="N726" i="10"/>
  <c r="O725" i="10"/>
  <c r="N725" i="10"/>
  <c r="O724" i="10"/>
  <c r="N724" i="10"/>
  <c r="O723" i="10"/>
  <c r="N723" i="10"/>
  <c r="O722" i="10"/>
  <c r="N722" i="10"/>
  <c r="O721" i="10"/>
  <c r="N721" i="10"/>
  <c r="O720" i="10"/>
  <c r="N720" i="10"/>
  <c r="O719" i="10"/>
  <c r="N719" i="10"/>
  <c r="O718" i="10"/>
  <c r="N718" i="10"/>
  <c r="O717" i="10"/>
  <c r="N717" i="10"/>
  <c r="O716" i="10"/>
  <c r="N716" i="10"/>
  <c r="O715" i="10"/>
  <c r="N715" i="10"/>
  <c r="O714" i="10"/>
  <c r="N714" i="10"/>
  <c r="O713" i="10"/>
  <c r="N713" i="10"/>
  <c r="O712" i="10"/>
  <c r="N712" i="10"/>
  <c r="O711" i="10"/>
  <c r="N711" i="10"/>
  <c r="O710" i="10"/>
  <c r="N710" i="10"/>
  <c r="O709" i="10"/>
  <c r="N709" i="10"/>
  <c r="O708" i="10"/>
  <c r="N708" i="10"/>
  <c r="O707" i="10"/>
  <c r="N707" i="10"/>
  <c r="O706" i="10"/>
  <c r="N706" i="10"/>
  <c r="O705" i="10"/>
  <c r="N705" i="10"/>
  <c r="O704" i="10"/>
  <c r="N704" i="10"/>
  <c r="O703" i="10"/>
  <c r="N703" i="10"/>
  <c r="O702" i="10"/>
  <c r="N702" i="10"/>
  <c r="O701" i="10"/>
  <c r="N701" i="10"/>
  <c r="O700" i="10"/>
  <c r="N700" i="10"/>
  <c r="O699" i="10"/>
  <c r="N699" i="10"/>
  <c r="O698" i="10"/>
  <c r="N698" i="10"/>
  <c r="O697" i="10"/>
  <c r="N697" i="10"/>
  <c r="O696" i="10"/>
  <c r="N696" i="10"/>
  <c r="O695" i="10"/>
  <c r="N695" i="10"/>
  <c r="O694" i="10"/>
  <c r="N694" i="10"/>
  <c r="O693" i="10"/>
  <c r="N693" i="10"/>
  <c r="O692" i="10"/>
  <c r="N692" i="10"/>
  <c r="O691" i="10"/>
  <c r="N691" i="10"/>
  <c r="O690" i="10"/>
  <c r="N690" i="10"/>
  <c r="O689" i="10"/>
  <c r="N689" i="10"/>
  <c r="O688" i="10"/>
  <c r="N688" i="10"/>
  <c r="O687" i="10"/>
  <c r="N687" i="10"/>
  <c r="O686" i="10"/>
  <c r="N686" i="10"/>
  <c r="O685" i="10"/>
  <c r="N685" i="10"/>
  <c r="O684" i="10"/>
  <c r="N684" i="10"/>
  <c r="O683" i="10"/>
  <c r="N683" i="10"/>
  <c r="O682" i="10"/>
  <c r="N682" i="10"/>
  <c r="O681" i="10"/>
  <c r="N681" i="10"/>
  <c r="O680" i="10"/>
  <c r="N680" i="10"/>
  <c r="O679" i="10"/>
  <c r="N679" i="10"/>
  <c r="O678" i="10"/>
  <c r="N678" i="10"/>
  <c r="O677" i="10"/>
  <c r="N677" i="10"/>
  <c r="O676" i="10"/>
  <c r="N676" i="10"/>
  <c r="O675" i="10"/>
  <c r="N675" i="10"/>
  <c r="O674" i="10"/>
  <c r="N674" i="10"/>
  <c r="O673" i="10"/>
  <c r="N673" i="10"/>
  <c r="O672" i="10"/>
  <c r="N672" i="10"/>
  <c r="O671" i="10"/>
  <c r="N671" i="10"/>
  <c r="O670" i="10"/>
  <c r="N670" i="10"/>
  <c r="O669" i="10"/>
  <c r="N669" i="10"/>
  <c r="O668" i="10"/>
  <c r="N668" i="10"/>
  <c r="O667" i="10"/>
  <c r="N667" i="10"/>
  <c r="O666" i="10"/>
  <c r="N666" i="10"/>
  <c r="O665" i="10"/>
  <c r="N665" i="10"/>
  <c r="O664" i="10"/>
  <c r="N664" i="10"/>
  <c r="O663" i="10"/>
  <c r="N663" i="10"/>
  <c r="O662" i="10"/>
  <c r="N662" i="10"/>
  <c r="O661" i="10"/>
  <c r="N661" i="10"/>
  <c r="O660" i="10"/>
  <c r="N660" i="10"/>
  <c r="O659" i="10"/>
  <c r="N659" i="10"/>
  <c r="O658" i="10"/>
  <c r="N658" i="10"/>
  <c r="O657" i="10"/>
  <c r="N657" i="10"/>
  <c r="O656" i="10"/>
  <c r="N656" i="10"/>
  <c r="O655" i="10"/>
  <c r="N655" i="10"/>
  <c r="O654" i="10"/>
  <c r="N654" i="10"/>
  <c r="O653" i="10"/>
  <c r="N653" i="10"/>
  <c r="O652" i="10"/>
  <c r="N652" i="10"/>
  <c r="O651" i="10"/>
  <c r="N651" i="10"/>
  <c r="O650" i="10"/>
  <c r="N650" i="10"/>
  <c r="O649" i="10"/>
  <c r="N649" i="10"/>
  <c r="O648" i="10"/>
  <c r="N648" i="10"/>
  <c r="O647" i="10"/>
  <c r="N647" i="10"/>
  <c r="O646" i="10"/>
  <c r="N646" i="10"/>
  <c r="O645" i="10"/>
  <c r="N645" i="10"/>
  <c r="O644" i="10"/>
  <c r="N644" i="10"/>
  <c r="O643" i="10"/>
  <c r="N643" i="10"/>
  <c r="O642" i="10"/>
  <c r="N642" i="10"/>
  <c r="O641" i="10"/>
  <c r="N641" i="10"/>
  <c r="O640" i="10"/>
  <c r="N640" i="10"/>
  <c r="O639" i="10"/>
  <c r="N639" i="10"/>
  <c r="O638" i="10"/>
  <c r="N638" i="10"/>
  <c r="O637" i="10"/>
  <c r="N637" i="10"/>
  <c r="O636" i="10"/>
  <c r="N636" i="10"/>
  <c r="O635" i="10"/>
  <c r="N635" i="10"/>
  <c r="O634" i="10"/>
  <c r="N634" i="10"/>
  <c r="O633" i="10"/>
  <c r="N633" i="10"/>
  <c r="O632" i="10"/>
  <c r="N632" i="10"/>
  <c r="O631" i="10"/>
  <c r="N631" i="10"/>
  <c r="O630" i="10"/>
  <c r="N630" i="10"/>
  <c r="O629" i="10"/>
  <c r="N629" i="10"/>
  <c r="O628" i="10"/>
  <c r="N628" i="10"/>
  <c r="O627" i="10"/>
  <c r="N627" i="10"/>
  <c r="O626" i="10"/>
  <c r="N626" i="10"/>
  <c r="O625" i="10"/>
  <c r="N625" i="10"/>
  <c r="O624" i="10"/>
  <c r="N624" i="10"/>
  <c r="O623" i="10"/>
  <c r="N623" i="10"/>
  <c r="O622" i="10"/>
  <c r="N622" i="10"/>
  <c r="O621" i="10"/>
  <c r="N621" i="10"/>
  <c r="O620" i="10"/>
  <c r="N620" i="10"/>
  <c r="O619" i="10"/>
  <c r="N619" i="10"/>
  <c r="O618" i="10"/>
  <c r="N618" i="10"/>
  <c r="O617" i="10"/>
  <c r="N617" i="10"/>
  <c r="O616" i="10"/>
  <c r="N616" i="10"/>
  <c r="O615" i="10"/>
  <c r="N615" i="10"/>
  <c r="O614" i="10"/>
  <c r="N614" i="10"/>
  <c r="O613" i="10"/>
  <c r="N613" i="10"/>
  <c r="O612" i="10"/>
  <c r="N612" i="10"/>
  <c r="O611" i="10"/>
  <c r="N611" i="10"/>
  <c r="O610" i="10"/>
  <c r="N610" i="10"/>
  <c r="O609" i="10"/>
  <c r="N609" i="10"/>
  <c r="O608" i="10"/>
  <c r="N608" i="10"/>
  <c r="O607" i="10"/>
  <c r="N607" i="10"/>
  <c r="O606" i="10"/>
  <c r="N606" i="10"/>
  <c r="O605" i="10"/>
  <c r="N605" i="10"/>
  <c r="O604" i="10"/>
  <c r="N604" i="10"/>
  <c r="O603" i="10"/>
  <c r="N603" i="10"/>
  <c r="O602" i="10"/>
  <c r="N602" i="10"/>
  <c r="O601" i="10"/>
  <c r="N601" i="10"/>
  <c r="O600" i="10"/>
  <c r="N600" i="10"/>
  <c r="O599" i="10"/>
  <c r="N599" i="10"/>
  <c r="O598" i="10"/>
  <c r="N598" i="10"/>
  <c r="O597" i="10"/>
  <c r="N597" i="10"/>
  <c r="O596" i="10"/>
  <c r="N596" i="10"/>
  <c r="O595" i="10"/>
  <c r="N595" i="10"/>
  <c r="O594" i="10"/>
  <c r="N594" i="10"/>
  <c r="O593" i="10"/>
  <c r="N593" i="10"/>
  <c r="O592" i="10"/>
  <c r="N592" i="10"/>
  <c r="O591" i="10"/>
  <c r="N591" i="10"/>
  <c r="O590" i="10"/>
  <c r="N590" i="10"/>
  <c r="O589" i="10"/>
  <c r="N589" i="10"/>
  <c r="O588" i="10"/>
  <c r="N588" i="10"/>
  <c r="O587" i="10"/>
  <c r="N587" i="10"/>
  <c r="O586" i="10"/>
  <c r="N586" i="10"/>
  <c r="O585" i="10"/>
  <c r="N585" i="10"/>
  <c r="O584" i="10"/>
  <c r="N584" i="10"/>
  <c r="O583" i="10"/>
  <c r="N583" i="10"/>
  <c r="O582" i="10"/>
  <c r="N582" i="10"/>
  <c r="O581" i="10"/>
  <c r="N581" i="10"/>
  <c r="O580" i="10"/>
  <c r="N580" i="10"/>
  <c r="O579" i="10"/>
  <c r="N579" i="10"/>
  <c r="O578" i="10"/>
  <c r="N578" i="10"/>
  <c r="O577" i="10"/>
  <c r="N577" i="10"/>
  <c r="O576" i="10"/>
  <c r="N576" i="10"/>
  <c r="O575" i="10"/>
  <c r="N575" i="10"/>
  <c r="O574" i="10"/>
  <c r="N574" i="10"/>
  <c r="O573" i="10"/>
  <c r="N573" i="10"/>
  <c r="O572" i="10"/>
  <c r="N572" i="10"/>
  <c r="O571" i="10"/>
  <c r="N571" i="10"/>
  <c r="O570" i="10"/>
  <c r="N570" i="10"/>
  <c r="O569" i="10"/>
  <c r="N569" i="10"/>
  <c r="O568" i="10"/>
  <c r="N568" i="10"/>
  <c r="O567" i="10"/>
  <c r="N567" i="10"/>
  <c r="O566" i="10"/>
  <c r="N566" i="10"/>
  <c r="O565" i="10"/>
  <c r="N565" i="10"/>
  <c r="O564" i="10"/>
  <c r="N564" i="10"/>
  <c r="O563" i="10"/>
  <c r="N563" i="10"/>
  <c r="O562" i="10"/>
  <c r="N562" i="10"/>
  <c r="O561" i="10"/>
  <c r="N561" i="10"/>
  <c r="O560" i="10"/>
  <c r="N560" i="10"/>
  <c r="O559" i="10"/>
  <c r="N559" i="10"/>
  <c r="O558" i="10"/>
  <c r="N558" i="10"/>
  <c r="O557" i="10"/>
  <c r="N557" i="10"/>
  <c r="O556" i="10"/>
  <c r="N556" i="10"/>
  <c r="O555" i="10"/>
  <c r="N555" i="10"/>
  <c r="O554" i="10"/>
  <c r="N554" i="10"/>
  <c r="O553" i="10"/>
  <c r="N553" i="10"/>
  <c r="O552" i="10"/>
  <c r="N552" i="10"/>
  <c r="O551" i="10"/>
  <c r="N551" i="10"/>
  <c r="O550" i="10"/>
  <c r="N550" i="10"/>
  <c r="O549" i="10"/>
  <c r="N549" i="10"/>
  <c r="O548" i="10"/>
  <c r="N548" i="10"/>
  <c r="O547" i="10"/>
  <c r="N547" i="10"/>
  <c r="O546" i="10"/>
  <c r="N546" i="10"/>
  <c r="O545" i="10"/>
  <c r="N545" i="10"/>
  <c r="O544" i="10"/>
  <c r="N544" i="10"/>
  <c r="O543" i="10"/>
  <c r="N543" i="10"/>
  <c r="O542" i="10"/>
  <c r="N542" i="10"/>
  <c r="O541" i="10"/>
  <c r="N541" i="10"/>
  <c r="O540" i="10"/>
  <c r="N540" i="10"/>
  <c r="O539" i="10"/>
  <c r="N539" i="10"/>
  <c r="O538" i="10"/>
  <c r="N538" i="10"/>
  <c r="O537" i="10"/>
  <c r="N537" i="10"/>
  <c r="O536" i="10"/>
  <c r="N536" i="10"/>
  <c r="O535" i="10"/>
  <c r="N535" i="10"/>
  <c r="O534" i="10"/>
  <c r="N534" i="10"/>
  <c r="O533" i="10"/>
  <c r="N533" i="10"/>
  <c r="O532" i="10"/>
  <c r="N532" i="10"/>
  <c r="O531" i="10"/>
  <c r="N531" i="10"/>
  <c r="O530" i="10"/>
  <c r="N530" i="10"/>
  <c r="O529" i="10"/>
  <c r="N529" i="10"/>
  <c r="O528" i="10"/>
  <c r="N528" i="10"/>
  <c r="O527" i="10"/>
  <c r="N527" i="10"/>
  <c r="O526" i="10"/>
  <c r="N526" i="10"/>
  <c r="O525" i="10"/>
  <c r="N525" i="10"/>
  <c r="O524" i="10"/>
  <c r="N524" i="10"/>
  <c r="O523" i="10"/>
  <c r="N523" i="10"/>
  <c r="O522" i="10"/>
  <c r="N522" i="10"/>
  <c r="O521" i="10"/>
  <c r="N521" i="10"/>
  <c r="O520" i="10"/>
  <c r="N520" i="10"/>
  <c r="O519" i="10"/>
  <c r="N519" i="10"/>
  <c r="O518" i="10"/>
  <c r="N518" i="10"/>
  <c r="O517" i="10"/>
  <c r="N517" i="10"/>
  <c r="O516" i="10"/>
  <c r="N516" i="10"/>
  <c r="O515" i="10"/>
  <c r="N515" i="10"/>
  <c r="O514" i="10"/>
  <c r="N514" i="10"/>
  <c r="O513" i="10"/>
  <c r="N513" i="10"/>
  <c r="O512" i="10"/>
  <c r="N512" i="10"/>
  <c r="O511" i="10"/>
  <c r="N511" i="10"/>
  <c r="O510" i="10"/>
  <c r="N510" i="10"/>
  <c r="O509" i="10"/>
  <c r="N509" i="10"/>
  <c r="O508" i="10"/>
  <c r="N508" i="10"/>
  <c r="O507" i="10"/>
  <c r="N507" i="10"/>
  <c r="O506" i="10"/>
  <c r="N506" i="10"/>
  <c r="O505" i="10"/>
  <c r="N505" i="10"/>
  <c r="O504" i="10"/>
  <c r="N504" i="10"/>
  <c r="O503" i="10"/>
  <c r="N503" i="10"/>
  <c r="O502" i="10"/>
  <c r="N502" i="10"/>
  <c r="O501" i="10"/>
  <c r="N501" i="10"/>
  <c r="O500" i="10"/>
  <c r="N500" i="10"/>
  <c r="O499" i="10"/>
  <c r="N499" i="10"/>
  <c r="O498" i="10"/>
  <c r="N498" i="10"/>
  <c r="O497" i="10"/>
  <c r="N497" i="10"/>
  <c r="O496" i="10"/>
  <c r="N496" i="10"/>
  <c r="O495" i="10"/>
  <c r="N495" i="10"/>
  <c r="O494" i="10"/>
  <c r="N494" i="10"/>
  <c r="O493" i="10"/>
  <c r="N493" i="10"/>
  <c r="O492" i="10"/>
  <c r="N492" i="10"/>
  <c r="O491" i="10"/>
  <c r="N491" i="10"/>
  <c r="O490" i="10"/>
  <c r="N490" i="10"/>
  <c r="O489" i="10"/>
  <c r="N489" i="10"/>
  <c r="O488" i="10"/>
  <c r="N488" i="10"/>
  <c r="O487" i="10"/>
  <c r="N487" i="10"/>
  <c r="O486" i="10"/>
  <c r="N486" i="10"/>
  <c r="O485" i="10"/>
  <c r="N485" i="10"/>
  <c r="O484" i="10"/>
  <c r="N484" i="10"/>
  <c r="O483" i="10"/>
  <c r="N483" i="10"/>
  <c r="O482" i="10"/>
  <c r="N482" i="10"/>
  <c r="O481" i="10"/>
  <c r="N481" i="10"/>
  <c r="O480" i="10"/>
  <c r="N480" i="10"/>
  <c r="O479" i="10"/>
  <c r="N479" i="10"/>
  <c r="O478" i="10"/>
  <c r="N478" i="10"/>
  <c r="O477" i="10"/>
  <c r="N477" i="10"/>
  <c r="O476" i="10"/>
  <c r="N476" i="10"/>
  <c r="O475" i="10"/>
  <c r="N475" i="10"/>
  <c r="O474" i="10"/>
  <c r="N474" i="10"/>
  <c r="O473" i="10"/>
  <c r="N473" i="10"/>
  <c r="O472" i="10"/>
  <c r="N472" i="10"/>
  <c r="O471" i="10"/>
  <c r="N471" i="10"/>
  <c r="O470" i="10"/>
  <c r="N470" i="10"/>
  <c r="O469" i="10"/>
  <c r="N469" i="10"/>
  <c r="O468" i="10"/>
  <c r="N468" i="10"/>
  <c r="O467" i="10"/>
  <c r="N467" i="10"/>
  <c r="O466" i="10"/>
  <c r="N466" i="10"/>
  <c r="O465" i="10"/>
  <c r="N465" i="10"/>
  <c r="O464" i="10"/>
  <c r="N464" i="10"/>
  <c r="O463" i="10"/>
  <c r="N463" i="10"/>
  <c r="O462" i="10"/>
  <c r="N462" i="10"/>
  <c r="O461" i="10"/>
  <c r="N461" i="10"/>
  <c r="O460" i="10"/>
  <c r="N460" i="10"/>
  <c r="O459" i="10"/>
  <c r="N459" i="10"/>
  <c r="O458" i="10"/>
  <c r="N458" i="10"/>
  <c r="O457" i="10"/>
  <c r="N457" i="10"/>
  <c r="O456" i="10"/>
  <c r="N456" i="10"/>
  <c r="O455" i="10"/>
  <c r="N455" i="10"/>
  <c r="O454" i="10"/>
  <c r="N454" i="10"/>
  <c r="O453" i="10"/>
  <c r="N453" i="10"/>
  <c r="O452" i="10"/>
  <c r="N452" i="10"/>
  <c r="O451" i="10"/>
  <c r="N451" i="10"/>
  <c r="O450" i="10"/>
  <c r="N450" i="10"/>
  <c r="O449" i="10"/>
  <c r="N449" i="10"/>
  <c r="O448" i="10"/>
  <c r="N448" i="10"/>
  <c r="O447" i="10"/>
  <c r="N447" i="10"/>
  <c r="O446" i="10"/>
  <c r="N446" i="10"/>
  <c r="O445" i="10"/>
  <c r="N445" i="10"/>
  <c r="O444" i="10"/>
  <c r="N444" i="10"/>
  <c r="O443" i="10"/>
  <c r="N443" i="10"/>
  <c r="O442" i="10"/>
  <c r="N442" i="10"/>
  <c r="O441" i="10"/>
  <c r="N441" i="10"/>
  <c r="O440" i="10"/>
  <c r="N440" i="10"/>
  <c r="O439" i="10"/>
  <c r="N439" i="10"/>
  <c r="O438" i="10"/>
  <c r="N438" i="10"/>
  <c r="O437" i="10"/>
  <c r="N437" i="10"/>
  <c r="O436" i="10"/>
  <c r="N436" i="10"/>
  <c r="O435" i="10"/>
  <c r="N435" i="10"/>
  <c r="O434" i="10"/>
  <c r="N434" i="10"/>
  <c r="O433" i="10"/>
  <c r="N433" i="10"/>
  <c r="O432" i="10"/>
  <c r="N432" i="10"/>
  <c r="O431" i="10"/>
  <c r="N431" i="10"/>
  <c r="O430" i="10"/>
  <c r="N430" i="10"/>
  <c r="O429" i="10"/>
  <c r="N429" i="10"/>
  <c r="O428" i="10"/>
  <c r="N428" i="10"/>
  <c r="O427" i="10"/>
  <c r="N427" i="10"/>
  <c r="O426" i="10"/>
  <c r="N426" i="10"/>
  <c r="O425" i="10"/>
  <c r="N425" i="10"/>
  <c r="O424" i="10"/>
  <c r="N424" i="10"/>
  <c r="O423" i="10"/>
  <c r="N423" i="10"/>
  <c r="O422" i="10"/>
  <c r="N422" i="10"/>
  <c r="O421" i="10"/>
  <c r="N421" i="10"/>
  <c r="O420" i="10"/>
  <c r="N420" i="10"/>
  <c r="O419" i="10"/>
  <c r="N419" i="10"/>
  <c r="O418" i="10"/>
  <c r="N418" i="10"/>
  <c r="O417" i="10"/>
  <c r="N417" i="10"/>
  <c r="O416" i="10"/>
  <c r="N416" i="10"/>
  <c r="O415" i="10"/>
  <c r="N415" i="10"/>
  <c r="O414" i="10"/>
  <c r="N414" i="10"/>
  <c r="O413" i="10"/>
  <c r="N413" i="10"/>
  <c r="O412" i="10"/>
  <c r="N412" i="10"/>
  <c r="O411" i="10"/>
  <c r="N411" i="10"/>
  <c r="O410" i="10"/>
  <c r="N410" i="10"/>
  <c r="O409" i="10"/>
  <c r="N409" i="10"/>
  <c r="O408" i="10"/>
  <c r="N408" i="10"/>
  <c r="O407" i="10"/>
  <c r="N407" i="10"/>
  <c r="O406" i="10"/>
  <c r="N406" i="10"/>
  <c r="O405" i="10"/>
  <c r="N405" i="10"/>
  <c r="O404" i="10"/>
  <c r="N404" i="10"/>
  <c r="O403" i="10"/>
  <c r="N403" i="10"/>
  <c r="O402" i="10"/>
  <c r="N402" i="10"/>
  <c r="O401" i="10"/>
  <c r="N401" i="10"/>
  <c r="O400" i="10"/>
  <c r="N400" i="10"/>
  <c r="O399" i="10"/>
  <c r="N399" i="10"/>
  <c r="O398" i="10"/>
  <c r="N398" i="10"/>
  <c r="O397" i="10"/>
  <c r="N397" i="10"/>
  <c r="O396" i="10"/>
  <c r="N396" i="10"/>
  <c r="O395" i="10"/>
  <c r="N395" i="10"/>
  <c r="O394" i="10"/>
  <c r="N394" i="10"/>
  <c r="O393" i="10"/>
  <c r="N393" i="10"/>
  <c r="O392" i="10"/>
  <c r="N392" i="10"/>
  <c r="O391" i="10"/>
  <c r="N391" i="10"/>
  <c r="O390" i="10"/>
  <c r="N390" i="10"/>
  <c r="O389" i="10"/>
  <c r="N389" i="10"/>
  <c r="O388" i="10"/>
  <c r="N388" i="10"/>
  <c r="O387" i="10"/>
  <c r="N387" i="10"/>
  <c r="O386" i="10"/>
  <c r="N386" i="10"/>
  <c r="O385" i="10"/>
  <c r="N385" i="10"/>
  <c r="O384" i="10"/>
  <c r="N384" i="10"/>
  <c r="O383" i="10"/>
  <c r="N383" i="10"/>
  <c r="O382" i="10"/>
  <c r="N382" i="10"/>
  <c r="O381" i="10"/>
  <c r="N381" i="10"/>
  <c r="O380" i="10"/>
  <c r="N380" i="10"/>
  <c r="O379" i="10"/>
  <c r="N379" i="10"/>
  <c r="O378" i="10"/>
  <c r="N378" i="10"/>
  <c r="O377" i="10"/>
  <c r="N377" i="10"/>
  <c r="O376" i="10"/>
  <c r="N376" i="10"/>
  <c r="O375" i="10"/>
  <c r="N375" i="10"/>
  <c r="O374" i="10"/>
  <c r="N374" i="10"/>
  <c r="O373" i="10"/>
  <c r="N373" i="10"/>
  <c r="O372" i="10"/>
  <c r="N372" i="10"/>
  <c r="O371" i="10"/>
  <c r="N371" i="10"/>
  <c r="O370" i="10"/>
  <c r="N370" i="10"/>
  <c r="O369" i="10"/>
  <c r="N369" i="10"/>
  <c r="O368" i="10"/>
  <c r="N368" i="10"/>
  <c r="O367" i="10"/>
  <c r="N367" i="10"/>
  <c r="O366" i="10"/>
  <c r="N366" i="10"/>
  <c r="O365" i="10"/>
  <c r="N365" i="10"/>
  <c r="O364" i="10"/>
  <c r="N364" i="10"/>
  <c r="O363" i="10"/>
  <c r="N363" i="10"/>
  <c r="O362" i="10"/>
  <c r="N362" i="10"/>
  <c r="O361" i="10"/>
  <c r="N361" i="10"/>
  <c r="O360" i="10"/>
  <c r="N360" i="10"/>
  <c r="O359" i="10"/>
  <c r="N359" i="10"/>
  <c r="O358" i="10"/>
  <c r="N358" i="10"/>
  <c r="O357" i="10"/>
  <c r="N357" i="10"/>
  <c r="O356" i="10"/>
  <c r="N356" i="10"/>
  <c r="O355" i="10"/>
  <c r="N355" i="10"/>
  <c r="O354" i="10"/>
  <c r="N354" i="10"/>
  <c r="O353" i="10"/>
  <c r="N353" i="10"/>
  <c r="O352" i="10"/>
  <c r="N352" i="10"/>
  <c r="O351" i="10"/>
  <c r="N351" i="10"/>
  <c r="O350" i="10"/>
  <c r="N350" i="10"/>
  <c r="O349" i="10"/>
  <c r="N349" i="10"/>
  <c r="O348" i="10"/>
  <c r="N348" i="10"/>
  <c r="O347" i="10"/>
  <c r="N347" i="10"/>
  <c r="O346" i="10"/>
  <c r="N346" i="10"/>
  <c r="O345" i="10"/>
  <c r="N345" i="10"/>
  <c r="O344" i="10"/>
  <c r="N344" i="10"/>
  <c r="O343" i="10"/>
  <c r="N343" i="10"/>
  <c r="O342" i="10"/>
  <c r="N342" i="10"/>
  <c r="O341" i="10"/>
  <c r="N341" i="10"/>
  <c r="O340" i="10"/>
  <c r="N340" i="10"/>
  <c r="O339" i="10"/>
  <c r="N339" i="10"/>
  <c r="O338" i="10"/>
  <c r="N338" i="10"/>
  <c r="O337" i="10"/>
  <c r="N337" i="10"/>
  <c r="O336" i="10"/>
  <c r="N336" i="10"/>
  <c r="O335" i="10"/>
  <c r="N335" i="10"/>
  <c r="O334" i="10"/>
  <c r="N334" i="10"/>
  <c r="O333" i="10"/>
  <c r="N333" i="10"/>
  <c r="O332" i="10"/>
  <c r="N332" i="10"/>
  <c r="O331" i="10"/>
  <c r="N331" i="10"/>
  <c r="O330" i="10"/>
  <c r="N330" i="10"/>
  <c r="O329" i="10"/>
  <c r="N329" i="10"/>
  <c r="O328" i="10"/>
  <c r="N328" i="10"/>
  <c r="O327" i="10"/>
  <c r="N327" i="10"/>
  <c r="O326" i="10"/>
  <c r="N326" i="10"/>
  <c r="O325" i="10"/>
  <c r="N325" i="10"/>
  <c r="O324" i="10"/>
  <c r="N324" i="10"/>
  <c r="O323" i="10"/>
  <c r="N323" i="10"/>
  <c r="O322" i="10"/>
  <c r="N322" i="10"/>
  <c r="O321" i="10"/>
  <c r="N321" i="10"/>
  <c r="O320" i="10"/>
  <c r="N320" i="10"/>
  <c r="O319" i="10"/>
  <c r="N319" i="10"/>
  <c r="O318" i="10"/>
  <c r="N318" i="10"/>
  <c r="O317" i="10"/>
  <c r="N317" i="10"/>
  <c r="O316" i="10"/>
  <c r="N316" i="10"/>
  <c r="O315" i="10"/>
  <c r="N315" i="10"/>
  <c r="O314" i="10"/>
  <c r="N314" i="10"/>
  <c r="O313" i="10"/>
  <c r="N313" i="10"/>
  <c r="O312" i="10"/>
  <c r="N312" i="10"/>
  <c r="O311" i="10"/>
  <c r="N311" i="10"/>
  <c r="O310" i="10"/>
  <c r="N310" i="10"/>
  <c r="O309" i="10"/>
  <c r="N309" i="10"/>
  <c r="O308" i="10"/>
  <c r="N308" i="10"/>
  <c r="O307" i="10"/>
  <c r="N307" i="10"/>
  <c r="O306" i="10"/>
  <c r="N306" i="10"/>
  <c r="O305" i="10"/>
  <c r="N305" i="10"/>
  <c r="O304" i="10"/>
  <c r="N304" i="10"/>
  <c r="O303" i="10"/>
  <c r="N303" i="10"/>
  <c r="O302" i="10"/>
  <c r="N302" i="10"/>
  <c r="O301" i="10"/>
  <c r="N301" i="10"/>
  <c r="O300" i="10"/>
  <c r="N300" i="10"/>
  <c r="O299" i="10"/>
  <c r="N299" i="10"/>
  <c r="O298" i="10"/>
  <c r="N298" i="10"/>
  <c r="O297" i="10"/>
  <c r="N297" i="10"/>
  <c r="O296" i="10"/>
  <c r="N296" i="10"/>
  <c r="O295" i="10"/>
  <c r="N295" i="10"/>
  <c r="O294" i="10"/>
  <c r="N294" i="10"/>
  <c r="O293" i="10"/>
  <c r="N293" i="10"/>
  <c r="O292" i="10"/>
  <c r="N292" i="10"/>
  <c r="O291" i="10"/>
  <c r="N291" i="10"/>
  <c r="O290" i="10"/>
  <c r="N290" i="10"/>
  <c r="O289" i="10"/>
  <c r="N289" i="10"/>
  <c r="O288" i="10"/>
  <c r="N288" i="10"/>
  <c r="O287" i="10"/>
  <c r="N287" i="10"/>
  <c r="O286" i="10"/>
  <c r="N286" i="10"/>
  <c r="O285" i="10"/>
  <c r="N285" i="10"/>
  <c r="O284" i="10"/>
  <c r="N284" i="10"/>
  <c r="O283" i="10"/>
  <c r="N283" i="10"/>
  <c r="O282" i="10"/>
  <c r="N282" i="10"/>
  <c r="O281" i="10"/>
  <c r="N281" i="10"/>
  <c r="O280" i="10"/>
  <c r="N280" i="10"/>
  <c r="O279" i="10"/>
  <c r="N279" i="10"/>
  <c r="O278" i="10"/>
  <c r="N278" i="10"/>
  <c r="O277" i="10"/>
  <c r="N277" i="10"/>
  <c r="O276" i="10"/>
  <c r="N276" i="10"/>
  <c r="O275" i="10"/>
  <c r="N275" i="10"/>
  <c r="O274" i="10"/>
  <c r="N274" i="10"/>
  <c r="O273" i="10"/>
  <c r="N273" i="10"/>
  <c r="O272" i="10"/>
  <c r="N272" i="10"/>
  <c r="O271" i="10"/>
  <c r="N271" i="10"/>
  <c r="O270" i="10"/>
  <c r="N270" i="10"/>
  <c r="O269" i="10"/>
  <c r="N269" i="10"/>
  <c r="O268" i="10"/>
  <c r="N268" i="10"/>
  <c r="O267" i="10"/>
  <c r="N267" i="10"/>
  <c r="O266" i="10"/>
  <c r="N266" i="10"/>
  <c r="O265" i="10"/>
  <c r="N265" i="10"/>
  <c r="O264" i="10"/>
  <c r="N264" i="10"/>
  <c r="O263" i="10"/>
  <c r="N263" i="10"/>
  <c r="O262" i="10"/>
  <c r="N262" i="10"/>
  <c r="O261" i="10"/>
  <c r="N261" i="10"/>
  <c r="O260" i="10"/>
  <c r="N260" i="10"/>
  <c r="O259" i="10"/>
  <c r="N259" i="10"/>
  <c r="O258" i="10"/>
  <c r="N258" i="10"/>
  <c r="O257" i="10"/>
  <c r="N257" i="10"/>
  <c r="O256" i="10"/>
  <c r="N256" i="10"/>
  <c r="O255" i="10"/>
  <c r="N255" i="10"/>
  <c r="O254" i="10"/>
  <c r="N254" i="10"/>
  <c r="O253" i="10"/>
  <c r="N253" i="10"/>
  <c r="O252" i="10"/>
  <c r="N252" i="10"/>
  <c r="O251" i="10"/>
  <c r="N251" i="10"/>
  <c r="O250" i="10"/>
  <c r="N250" i="10"/>
  <c r="O249" i="10"/>
  <c r="N249" i="10"/>
  <c r="O248" i="10"/>
  <c r="N248" i="10"/>
  <c r="O247" i="10"/>
  <c r="N247" i="10"/>
  <c r="O246" i="10"/>
  <c r="N246" i="10"/>
  <c r="O245" i="10"/>
  <c r="N245" i="10"/>
  <c r="O244" i="10"/>
  <c r="N244" i="10"/>
  <c r="O243" i="10"/>
  <c r="N243" i="10"/>
  <c r="O242" i="10"/>
  <c r="N242" i="10"/>
  <c r="O241" i="10"/>
  <c r="N241" i="10"/>
  <c r="O240" i="10"/>
  <c r="N240" i="10"/>
  <c r="O239" i="10"/>
  <c r="N239" i="10"/>
  <c r="O238" i="10"/>
  <c r="N238" i="10"/>
  <c r="O237" i="10"/>
  <c r="N237" i="10"/>
  <c r="O236" i="10"/>
  <c r="N236" i="10"/>
  <c r="O235" i="10"/>
  <c r="N235" i="10"/>
  <c r="O234" i="10"/>
  <c r="N234" i="10"/>
  <c r="O233" i="10"/>
  <c r="N233" i="10"/>
  <c r="O232" i="10"/>
  <c r="N232" i="10"/>
  <c r="O231" i="10"/>
  <c r="N231" i="10"/>
  <c r="O230" i="10"/>
  <c r="N230" i="10"/>
  <c r="O229" i="10"/>
  <c r="N229" i="10"/>
  <c r="O228" i="10"/>
  <c r="N228" i="10"/>
  <c r="O227" i="10"/>
  <c r="N227" i="10"/>
  <c r="O226" i="10"/>
  <c r="N226" i="10"/>
  <c r="O225" i="10"/>
  <c r="N225" i="10"/>
  <c r="O224" i="10"/>
  <c r="N224" i="10"/>
  <c r="O223" i="10"/>
  <c r="N223" i="10"/>
  <c r="O222" i="10"/>
  <c r="N222" i="10"/>
  <c r="O221" i="10"/>
  <c r="N221" i="10"/>
  <c r="O220" i="10"/>
  <c r="N220" i="10"/>
  <c r="O219" i="10"/>
  <c r="N219" i="10"/>
  <c r="O218" i="10"/>
  <c r="N218" i="10"/>
  <c r="O217" i="10"/>
  <c r="N217" i="10"/>
  <c r="O216" i="10"/>
  <c r="N216" i="10"/>
  <c r="O215" i="10"/>
  <c r="N215" i="10"/>
  <c r="O214" i="10"/>
  <c r="N214" i="10"/>
  <c r="O213" i="10"/>
  <c r="N213" i="10"/>
  <c r="O212" i="10"/>
  <c r="N212" i="10"/>
  <c r="O211" i="10"/>
  <c r="N211" i="10"/>
  <c r="O210" i="10"/>
  <c r="N210" i="10"/>
  <c r="O209" i="10"/>
  <c r="N209" i="10"/>
  <c r="O208" i="10"/>
  <c r="N208" i="10"/>
  <c r="O207" i="10"/>
  <c r="N207" i="10"/>
  <c r="O206" i="10"/>
  <c r="N206" i="10"/>
  <c r="O205" i="10"/>
  <c r="N205" i="10"/>
  <c r="O204" i="10"/>
  <c r="N204" i="10"/>
  <c r="O203" i="10"/>
  <c r="N203" i="10"/>
  <c r="O202" i="10"/>
  <c r="N202" i="10"/>
  <c r="O201" i="10"/>
  <c r="N201" i="10"/>
  <c r="O200" i="10"/>
  <c r="N200" i="10"/>
  <c r="O199" i="10"/>
  <c r="N199" i="10"/>
  <c r="O198" i="10"/>
  <c r="N198" i="10"/>
  <c r="O197" i="10"/>
  <c r="N197" i="10"/>
  <c r="L17" i="10"/>
  <c r="L16" i="10"/>
  <c r="L7" i="10"/>
  <c r="L6" i="10"/>
  <c r="L5" i="10"/>
  <c r="L4" i="10"/>
  <c r="L3" i="10"/>
  <c r="B5" i="10"/>
  <c r="B4" i="10"/>
  <c r="B3" i="10"/>
  <c r="B2" i="10"/>
  <c r="AR6" i="10" l="1"/>
  <c r="AR8" i="10"/>
  <c r="AR10" i="10"/>
  <c r="AR4" i="10"/>
  <c r="AR12" i="10"/>
  <c r="AR3" i="10"/>
  <c r="AR7" i="10"/>
  <c r="AR11" i="10"/>
  <c r="AR44" i="10"/>
  <c r="AQ82" i="10" s="1"/>
  <c r="AR42" i="10"/>
  <c r="AQ80" i="10" s="1"/>
  <c r="AR68" i="10"/>
  <c r="AR81" i="10" s="1"/>
  <c r="AR69" i="10"/>
  <c r="AR82" i="10" s="1"/>
  <c r="AF197" i="10"/>
  <c r="AF196" i="10"/>
  <c r="AF195" i="10"/>
  <c r="AF194" i="10"/>
  <c r="AF193" i="10"/>
  <c r="AF192" i="10"/>
  <c r="AF191" i="10"/>
  <c r="AF190" i="10"/>
  <c r="AF189" i="10"/>
  <c r="AF188" i="10"/>
  <c r="AF187" i="10"/>
  <c r="AF186" i="10"/>
  <c r="AF185" i="10"/>
  <c r="AF184" i="10"/>
  <c r="AF183" i="10"/>
  <c r="AF182" i="10"/>
  <c r="AF181" i="10"/>
  <c r="AF180" i="10"/>
  <c r="AF179" i="10"/>
  <c r="AF178" i="10"/>
  <c r="AF177" i="10"/>
  <c r="AF176" i="10"/>
  <c r="AF175" i="10"/>
  <c r="AF174" i="10"/>
  <c r="AF173" i="10"/>
  <c r="AF172" i="10"/>
  <c r="AF171" i="10"/>
  <c r="AF170" i="10"/>
  <c r="AF169" i="10"/>
  <c r="AF168" i="10"/>
  <c r="AF167" i="10"/>
  <c r="AF166" i="10"/>
  <c r="AF165" i="10"/>
  <c r="AF164" i="10"/>
  <c r="AF163" i="10"/>
  <c r="AF162" i="10"/>
  <c r="AF161" i="10"/>
  <c r="AF160" i="10"/>
  <c r="AF159" i="10"/>
  <c r="AF158" i="10"/>
  <c r="AF157" i="10"/>
  <c r="AF156" i="10"/>
  <c r="AF155" i="10"/>
  <c r="AF154" i="10"/>
  <c r="AF153" i="10"/>
  <c r="AF152" i="10"/>
  <c r="AF151" i="10"/>
  <c r="AF150" i="10"/>
  <c r="AF149" i="10"/>
  <c r="AF148" i="10"/>
  <c r="AF147" i="10"/>
  <c r="AF146" i="10"/>
  <c r="AF145" i="10"/>
  <c r="AF144" i="10"/>
  <c r="AF143" i="10"/>
  <c r="AF142" i="10"/>
  <c r="AF141" i="10"/>
  <c r="AF140" i="10"/>
  <c r="AF139" i="10"/>
  <c r="AF138" i="10"/>
  <c r="AF137" i="10"/>
  <c r="AF136" i="10"/>
  <c r="AF135" i="10"/>
  <c r="AF134" i="10"/>
  <c r="AF133" i="10"/>
  <c r="AF132" i="10"/>
  <c r="AF131" i="10"/>
  <c r="AF130" i="10"/>
  <c r="AF129" i="10"/>
  <c r="AF128" i="10"/>
  <c r="AF127" i="10"/>
  <c r="AF126" i="10"/>
  <c r="AF125" i="10"/>
  <c r="AF124" i="10"/>
  <c r="AF123" i="10"/>
  <c r="AF122" i="10"/>
  <c r="AF121" i="10"/>
  <c r="AF120" i="10"/>
  <c r="AF119" i="10"/>
  <c r="AF118" i="10"/>
  <c r="AF117" i="10"/>
  <c r="AF116" i="10"/>
  <c r="AF115" i="10"/>
  <c r="AF114" i="10"/>
  <c r="AF113" i="10"/>
  <c r="AF112" i="10"/>
  <c r="AF111" i="10"/>
  <c r="AF110" i="10"/>
  <c r="AF109" i="10"/>
  <c r="AF108" i="10"/>
  <c r="AF107" i="10"/>
  <c r="AF106" i="10"/>
  <c r="AF105" i="10"/>
  <c r="AF104" i="10"/>
  <c r="AF103" i="10"/>
  <c r="AF102" i="10"/>
  <c r="AF101" i="10"/>
  <c r="AF100" i="10"/>
  <c r="AF99" i="10"/>
  <c r="AF98" i="10"/>
  <c r="AF97" i="10"/>
  <c r="AF96" i="10"/>
  <c r="AF95" i="10"/>
  <c r="AF94" i="10"/>
  <c r="AF93" i="10"/>
  <c r="AF92" i="10"/>
  <c r="AF91" i="10"/>
  <c r="AF90" i="10"/>
  <c r="AF89" i="10"/>
  <c r="AF88" i="10"/>
  <c r="AF87" i="10"/>
  <c r="AF86" i="10"/>
  <c r="AF85" i="10"/>
  <c r="AF84" i="10"/>
  <c r="AF83" i="10"/>
  <c r="AF82" i="10"/>
  <c r="AF81" i="10"/>
  <c r="AF80" i="10"/>
  <c r="AF79" i="10"/>
  <c r="AF78" i="10"/>
  <c r="AF77" i="10"/>
  <c r="AF76" i="10"/>
  <c r="AF75" i="10"/>
  <c r="AF74" i="10"/>
  <c r="AF73" i="10"/>
  <c r="AF72" i="10"/>
  <c r="AF71" i="10"/>
  <c r="AF70" i="10"/>
  <c r="AF69" i="10"/>
  <c r="AF68" i="10"/>
  <c r="AF67" i="10"/>
  <c r="AF66" i="10"/>
  <c r="AF65" i="10"/>
  <c r="AF64" i="10"/>
  <c r="AF63" i="10"/>
  <c r="AF62" i="10"/>
  <c r="AF61" i="10"/>
  <c r="AF60" i="10"/>
  <c r="AF59" i="10"/>
  <c r="AF58" i="10"/>
  <c r="AF57" i="10"/>
  <c r="AF56" i="10"/>
  <c r="AF55" i="10"/>
  <c r="AF54" i="10"/>
  <c r="AF53" i="10"/>
  <c r="AF52" i="10"/>
  <c r="AF51" i="10"/>
  <c r="AF50" i="10"/>
  <c r="AF49" i="10"/>
  <c r="AF48" i="10"/>
  <c r="AF47" i="10"/>
  <c r="AF46" i="10"/>
  <c r="AF45" i="10"/>
  <c r="AF44" i="10"/>
  <c r="AF43" i="10"/>
  <c r="AF42" i="10"/>
  <c r="AF41" i="10"/>
  <c r="AF40" i="10"/>
  <c r="AF39" i="10"/>
  <c r="AF38" i="10"/>
  <c r="AF37" i="10"/>
  <c r="AF36" i="10"/>
  <c r="AF35" i="10"/>
  <c r="AF34" i="10"/>
  <c r="AF33" i="10"/>
  <c r="AF32" i="10"/>
  <c r="AF31" i="10"/>
  <c r="AF30" i="10"/>
  <c r="AF29" i="10"/>
  <c r="AF28" i="10"/>
  <c r="AF27" i="10"/>
  <c r="AF26" i="10"/>
  <c r="AF25" i="10"/>
  <c r="AF24" i="10"/>
  <c r="AF23" i="10"/>
  <c r="AF22" i="10"/>
  <c r="AF21" i="10"/>
  <c r="AF20" i="10"/>
  <c r="AF19" i="10"/>
  <c r="AF18" i="10"/>
  <c r="AF17" i="10"/>
  <c r="AF16" i="10"/>
  <c r="AF15" i="10"/>
  <c r="AF14" i="10"/>
  <c r="AF13" i="10"/>
  <c r="AF12" i="10"/>
  <c r="AF11" i="10"/>
  <c r="AF10" i="10"/>
  <c r="AF9" i="10"/>
  <c r="AF8" i="10"/>
  <c r="AF7" i="10"/>
  <c r="AF6" i="10"/>
  <c r="AF5" i="10"/>
  <c r="AF4" i="10"/>
  <c r="AF3" i="10"/>
  <c r="AF2" i="10"/>
  <c r="AJ115" i="10" l="1"/>
  <c r="AJ111" i="10"/>
  <c r="AJ119" i="10" l="1"/>
  <c r="AJ117" i="10"/>
  <c r="AI115" i="10"/>
  <c r="AK115" i="10" s="1"/>
  <c r="AJ116" i="10"/>
  <c r="AI119" i="10"/>
  <c r="AK119" i="10" s="1"/>
  <c r="AJ114" i="10"/>
  <c r="AI117" i="10"/>
  <c r="AJ113" i="10"/>
  <c r="AJ120" i="10"/>
  <c r="AJ118" i="10"/>
  <c r="AI112" i="10"/>
  <c r="AJ112" i="10"/>
  <c r="AI114" i="10"/>
  <c r="AI116" i="10"/>
  <c r="AI111" i="10"/>
  <c r="AK111" i="10" s="1"/>
  <c r="AI118" i="10"/>
  <c r="AJ110" i="10"/>
  <c r="AI120" i="10"/>
  <c r="AI110" i="10"/>
  <c r="AJ121" i="10"/>
  <c r="AI121" i="10"/>
  <c r="AI113" i="10"/>
  <c r="AK114" i="10" l="1"/>
  <c r="AK116" i="10"/>
  <c r="AK120" i="10"/>
  <c r="AK118" i="10"/>
  <c r="AK117" i="10"/>
  <c r="AK113" i="10"/>
  <c r="AK110" i="10"/>
  <c r="AJ122" i="10"/>
  <c r="AK112" i="10"/>
  <c r="AK121" i="10"/>
  <c r="AI122" i="10"/>
  <c r="AI126" i="10" s="1"/>
  <c r="AJ132" i="10" l="1"/>
  <c r="AI127" i="10"/>
  <c r="AI129" i="10"/>
  <c r="AJ126" i="10"/>
  <c r="AJ131" i="10"/>
  <c r="AJ125" i="10"/>
  <c r="AJ130" i="10"/>
  <c r="AI131" i="10"/>
  <c r="AJ127" i="10"/>
  <c r="AJ134" i="10"/>
  <c r="AI125" i="10"/>
  <c r="AJ133" i="10"/>
  <c r="AI124" i="10"/>
  <c r="AI128" i="10"/>
  <c r="AK122" i="10"/>
  <c r="AK128" i="10" s="1"/>
  <c r="BI998" i="10" s="1"/>
  <c r="AJ129" i="10"/>
  <c r="AI135" i="10"/>
  <c r="AI132" i="10"/>
  <c r="AJ128" i="10"/>
  <c r="AJ135" i="10"/>
  <c r="AJ124" i="10"/>
  <c r="AI130" i="10"/>
  <c r="AI133" i="10"/>
  <c r="AI134" i="10"/>
  <c r="BB3" i="10"/>
  <c r="BC3" i="10" s="1"/>
  <c r="AE3" i="10"/>
  <c r="AE4" i="10"/>
  <c r="AE5" i="10"/>
  <c r="AE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E185" i="10"/>
  <c r="AE186" i="10"/>
  <c r="AE187" i="10"/>
  <c r="AE188" i="10"/>
  <c r="AE189" i="10"/>
  <c r="AE190" i="10"/>
  <c r="AE191" i="10"/>
  <c r="AE192" i="10"/>
  <c r="AE193" i="10"/>
  <c r="AE194" i="10"/>
  <c r="AE195" i="10"/>
  <c r="AE196" i="10"/>
  <c r="AE197"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D3" i="10"/>
  <c r="AD2" i="10"/>
  <c r="AN3" i="10" l="1"/>
  <c r="AN8" i="10"/>
  <c r="AN4" i="10"/>
  <c r="AN9" i="10"/>
  <c r="AN5" i="10"/>
  <c r="AN7" i="10"/>
  <c r="AN6" i="10"/>
  <c r="AK127" i="10"/>
  <c r="BH998" i="10" s="1"/>
  <c r="AK132" i="10"/>
  <c r="BM998" i="10" s="1"/>
  <c r="AK135" i="10"/>
  <c r="BP998" i="10" s="1"/>
  <c r="AK133" i="10"/>
  <c r="BN998" i="10" s="1"/>
  <c r="AK125" i="10"/>
  <c r="BF998" i="10" s="1"/>
  <c r="AK129" i="10"/>
  <c r="BJ998" i="10" s="1"/>
  <c r="AK134" i="10"/>
  <c r="BO998" i="10" s="1"/>
  <c r="AK131" i="10"/>
  <c r="BL998" i="10" s="1"/>
  <c r="AK130" i="10"/>
  <c r="BK998" i="10" s="1"/>
  <c r="AK124" i="10"/>
  <c r="AK126" i="10"/>
  <c r="BG998" i="10" s="1"/>
  <c r="D18" i="10" a="1"/>
  <c r="D18" i="10" s="1"/>
  <c r="D16" i="10" a="1"/>
  <c r="D16" i="10" s="1"/>
  <c r="AN11" i="10" l="1"/>
  <c r="AK137" i="10"/>
  <c r="BE998" i="10"/>
  <c r="B6" i="10"/>
  <c r="O196" i="10" l="1"/>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O2"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D6" i="9"/>
  <c r="N993" i="10" l="1"/>
  <c r="O993" i="10"/>
  <c r="L22" i="10"/>
  <c r="L11" i="10"/>
  <c r="M28" i="10" s="1"/>
  <c r="I11" i="10"/>
  <c r="L10" i="10"/>
  <c r="A22" i="10"/>
  <c r="E3" i="10" l="1"/>
  <c r="L12" i="10"/>
  <c r="D5" i="9" s="1"/>
  <c r="E5" i="10"/>
  <c r="AR20" i="10"/>
  <c r="AR17" i="10"/>
  <c r="AR18" i="10"/>
  <c r="AR19" i="10"/>
  <c r="L21" i="10"/>
  <c r="L23" i="10" s="1"/>
  <c r="D4" i="9" s="1"/>
  <c r="M27" i="10"/>
  <c r="M29" i="10" s="1"/>
  <c r="L28" i="10" s="1"/>
  <c r="E4" i="10"/>
  <c r="H8" i="10"/>
  <c r="H4" i="10"/>
  <c r="H7" i="10"/>
  <c r="H3" i="10"/>
  <c r="H5" i="10"/>
  <c r="H6" i="10"/>
  <c r="E2" i="10"/>
  <c r="H2" i="10"/>
  <c r="AM6" i="10" l="1"/>
  <c r="AM5" i="10"/>
  <c r="AM9" i="10"/>
  <c r="AM4" i="10"/>
  <c r="AM8" i="10"/>
  <c r="AM7" i="10"/>
  <c r="L27" i="10"/>
  <c r="AM3" i="10"/>
  <c r="AY6" i="10" l="1"/>
  <c r="AY4" i="10"/>
  <c r="AY5" i="10"/>
  <c r="AY3" i="10"/>
</calcChain>
</file>

<file path=xl/comments1.xml><?xml version="1.0" encoding="utf-8"?>
<comments xmlns="http://schemas.openxmlformats.org/spreadsheetml/2006/main">
  <authors>
    <author>Klein, Christian</author>
  </authors>
  <commentList>
    <comment ref="H3" authorId="0">
      <text>
        <r>
          <rPr>
            <b/>
            <sz val="9"/>
            <color indexed="81"/>
            <rFont val="Tahoma"/>
            <family val="2"/>
          </rPr>
          <t>Tragen Sie den Namen der Person ein, die für die Dokumentation hauptverantwortlich ist.</t>
        </r>
      </text>
    </comment>
    <comment ref="H4" authorId="0">
      <text>
        <r>
          <rPr>
            <b/>
            <sz val="9"/>
            <color indexed="81"/>
            <rFont val="Tahoma"/>
            <family val="2"/>
          </rPr>
          <t>Nennen Sie die Funktion innerhalb des Vereins der hauptverantwortlichen Person.</t>
        </r>
      </text>
    </comment>
    <comment ref="H5" authorId="0">
      <text>
        <r>
          <rPr>
            <b/>
            <sz val="9"/>
            <color indexed="81"/>
            <rFont val="Tahoma"/>
            <family val="2"/>
          </rPr>
          <t>Name des Vereins</t>
        </r>
      </text>
    </comment>
    <comment ref="H6" authorId="0">
      <text>
        <r>
          <rPr>
            <b/>
            <sz val="9"/>
            <color indexed="81"/>
            <rFont val="Tahoma"/>
            <family val="2"/>
          </rPr>
          <t>Nennen Sie die Mannschaft innerhalb des Vereins für die diese Dokumentation gilt.</t>
        </r>
      </text>
    </comment>
    <comment ref="H7" authorId="0">
      <text>
        <r>
          <rPr>
            <b/>
            <sz val="9"/>
            <color indexed="81"/>
            <rFont val="Tahoma"/>
            <family val="2"/>
          </rPr>
          <t>Nennen Sie die Saison für die diese Dokumentation gilt.</t>
        </r>
      </text>
    </comment>
    <comment ref="B10" authorId="0">
      <text>
        <r>
          <rPr>
            <b/>
            <sz val="9"/>
            <color indexed="81"/>
            <rFont val="Tahoma"/>
            <family val="2"/>
          </rPr>
          <t xml:space="preserve">Tragen Sie den Namen des Spielers ein. 
</t>
        </r>
        <r>
          <rPr>
            <sz val="9"/>
            <color indexed="81"/>
            <rFont val="Tahoma"/>
            <family val="2"/>
          </rPr>
          <t>Bei der Übermittlung der Daten an die VBG kann diese Spalte gelöscht werden.</t>
        </r>
      </text>
    </comment>
    <comment ref="C10" authorId="0">
      <text>
        <r>
          <rPr>
            <b/>
            <sz val="9"/>
            <color indexed="81"/>
            <rFont val="Tahoma"/>
            <family val="2"/>
          </rPr>
          <t>Wählen Sie die Stammposition des Spielers aus</t>
        </r>
      </text>
    </comment>
    <comment ref="D10" authorId="0">
      <text>
        <r>
          <rPr>
            <b/>
            <sz val="9"/>
            <color indexed="81"/>
            <rFont val="Tahoma"/>
            <family val="2"/>
          </rPr>
          <t xml:space="preserve">Tragen Sie das Geburtsdatum des Spielers im Format tt.mm.jjjj ein.
</t>
        </r>
        <r>
          <rPr>
            <sz val="9"/>
            <color indexed="81"/>
            <rFont val="Tahoma"/>
            <family val="2"/>
          </rPr>
          <t>Bei der Übermittlung der Daten an die VBG kann diese Spalte gelöschte werden.</t>
        </r>
      </text>
    </comment>
    <comment ref="E10" authorId="0">
      <text>
        <r>
          <rPr>
            <b/>
            <sz val="9"/>
            <color indexed="81"/>
            <rFont val="Tahoma"/>
            <family val="2"/>
          </rPr>
          <t>Wählen Sie den dominanten Spielfuß aus.</t>
        </r>
      </text>
    </comment>
  </commentList>
</comments>
</file>

<file path=xl/comments2.xml><?xml version="1.0" encoding="utf-8"?>
<comments xmlns="http://schemas.openxmlformats.org/spreadsheetml/2006/main">
  <authors>
    <author>Schön, Annika</author>
    <author>Klein, Christian</author>
  </authors>
  <commentList>
    <comment ref="B8" authorId="0">
      <text>
        <r>
          <rPr>
            <b/>
            <sz val="9"/>
            <color indexed="81"/>
            <rFont val="Tahoma"/>
            <family val="2"/>
          </rPr>
          <t>Datum des Trainings 
oder Wettkampfs</t>
        </r>
      </text>
    </comment>
    <comment ref="C8" authorId="0">
      <text>
        <r>
          <rPr>
            <b/>
            <sz val="9"/>
            <color indexed="81"/>
            <rFont val="Tahoma"/>
            <family val="2"/>
          </rPr>
          <t>Anzahl der Spieler, die aktiv am Training teilgenommen haben bzw. beim Spiel eingesetzt wurden</t>
        </r>
      </text>
    </comment>
    <comment ref="D8" authorId="0">
      <text>
        <r>
          <rPr>
            <b/>
            <sz val="9"/>
            <color indexed="81"/>
            <rFont val="Tahoma"/>
            <family val="2"/>
          </rPr>
          <t xml:space="preserve">Auswahl der Trainings- oder Wettkampfform, die zum genannten Datum ausgeführt wurde.
- Fußballspezifisches Training: 
</t>
        </r>
        <r>
          <rPr>
            <sz val="9"/>
            <color indexed="81"/>
            <rFont val="Tahoma"/>
            <family val="2"/>
          </rPr>
          <t xml:space="preserve">Reguläres Fußballtraining auf dem Spielfeld
</t>
        </r>
        <r>
          <rPr>
            <b/>
            <sz val="9"/>
            <color indexed="81"/>
            <rFont val="Tahoma"/>
            <family val="2"/>
          </rPr>
          <t xml:space="preserve">- Unspezifisches Training: 
</t>
        </r>
        <r>
          <rPr>
            <sz val="9"/>
            <color indexed="81"/>
            <rFont val="Tahoma"/>
            <family val="2"/>
          </rPr>
          <t xml:space="preserve">Sämtliche weiteren Trainingsformen wie Waldläufe,  Regenerationseinheiten, Athletiktraining, Taktiktraining, Teambuilding oder ähnliches
</t>
        </r>
        <r>
          <rPr>
            <b/>
            <sz val="9"/>
            <color indexed="81"/>
            <rFont val="Tahoma"/>
            <family val="2"/>
          </rPr>
          <t xml:space="preserve">
- Testspiel: 
</t>
        </r>
        <r>
          <rPr>
            <sz val="9"/>
            <color indexed="81"/>
            <rFont val="Tahoma"/>
            <family val="2"/>
          </rPr>
          <t xml:space="preserve">Spiele, die nicht offiziell vom Verband/von der Liga angesetzt wurden 
</t>
        </r>
        <r>
          <rPr>
            <b/>
            <sz val="9"/>
            <color indexed="81"/>
            <rFont val="Tahoma"/>
            <family val="2"/>
          </rPr>
          <t xml:space="preserve">
- Pflichtspiel: 
</t>
        </r>
        <r>
          <rPr>
            <sz val="9"/>
            <color indexed="81"/>
            <rFont val="Tahoma"/>
            <family val="2"/>
          </rPr>
          <t xml:space="preserve">Offiziell vom Verband/von der Liga angesetzte Spiele. Bitte zwischen  Meisterschafts-, nationalen sowie internationalen Pokal- und  Länderspielen unterscheiden
</t>
        </r>
      </text>
    </comment>
    <comment ref="E8" authorId="0">
      <text>
        <r>
          <rPr>
            <b/>
            <sz val="9"/>
            <color indexed="81"/>
            <rFont val="Tahoma"/>
            <family val="2"/>
          </rPr>
          <t>Angabe des zeitlichen Umfangs der Trainingseinheit bzw. des Spiels</t>
        </r>
      </text>
    </comment>
    <comment ref="F8" authorId="1">
      <text>
        <r>
          <rPr>
            <b/>
            <sz val="9"/>
            <color indexed="81"/>
            <rFont val="Tahoma"/>
            <family val="2"/>
          </rPr>
          <t xml:space="preserve">Benennung der Belastungsintensität von sehr niedrig (0) bis maximal hoch (10) nach Ihrer subjektiven Einschätzung.
</t>
        </r>
        <r>
          <rPr>
            <sz val="9"/>
            <color indexed="81"/>
            <rFont val="Tahoma"/>
            <family val="2"/>
          </rPr>
          <t>Sollten Sie in Ihrer Mannschaft die Belastungsintensität mittels RPE erfassen, tragen Sie hier den Team-Mittelwert ein.</t>
        </r>
      </text>
    </comment>
    <comment ref="G8" authorId="1">
      <text>
        <r>
          <rPr>
            <b/>
            <sz val="9"/>
            <color indexed="81"/>
            <rFont val="Tahoma"/>
            <family val="2"/>
          </rPr>
          <t>In dieser Spalte erfolgt die automatische Berechnung des Trainingsloads auf der Grundlage der Belastungsdauer und der subjektiv empfundenen Belastungsintensität (Session-RPE)</t>
        </r>
      </text>
    </comment>
    <comment ref="H8" authorId="1">
      <text>
        <r>
          <rPr>
            <b/>
            <sz val="9"/>
            <color indexed="81"/>
            <rFont val="Tahoma"/>
            <family val="2"/>
          </rPr>
          <t>Hier haben Sie die Möglichkeit im Freitext Kommentare zum Training oder Wettkampf einzutragen.</t>
        </r>
      </text>
    </comment>
  </commentList>
</comments>
</file>

<file path=xl/comments3.xml><?xml version="1.0" encoding="utf-8"?>
<comments xmlns="http://schemas.openxmlformats.org/spreadsheetml/2006/main">
  <authors>
    <author>Schön, Annika</author>
    <author>Klein, Christian</author>
  </authors>
  <commentList>
    <comment ref="B8" authorId="0">
      <text>
        <r>
          <rPr>
            <b/>
            <sz val="9"/>
            <color indexed="81"/>
            <rFont val="Tahoma"/>
            <family val="2"/>
          </rPr>
          <t xml:space="preserve">Wählen Sie anhand der Drop-Down-Liste den Namen des verletzten Spielers aus. </t>
        </r>
      </text>
    </comment>
    <comment ref="C8" authorId="1">
      <text>
        <r>
          <rPr>
            <b/>
            <sz val="9"/>
            <color indexed="81"/>
            <rFont val="Tahoma"/>
            <family val="2"/>
          </rPr>
          <t xml:space="preserve">In dieser Spalte wird die Stammposition des verletzten Spielers automatisch aus dem Tabellenblatt Kader übernommen. 
</t>
        </r>
        <r>
          <rPr>
            <sz val="9"/>
            <color indexed="81"/>
            <rFont val="Tahoma"/>
            <family val="2"/>
          </rPr>
          <t xml:space="preserve">
Sollte der Spieler zum Zeitpunkt der Verletzung auf einer abweichenden Position eingesetzt worden sein, können Sie dies in der letzten Spalte unter Besonderheiten dokumentieren.</t>
        </r>
      </text>
    </comment>
    <comment ref="D8" authorId="0">
      <text>
        <r>
          <rPr>
            <b/>
            <sz val="9"/>
            <color indexed="81"/>
            <rFont val="Tahoma"/>
            <family val="2"/>
          </rPr>
          <t>Wann hat sich die Verletzung ereignet?</t>
        </r>
      </text>
    </comment>
    <comment ref="E8" authorId="1">
      <text>
        <r>
          <rPr>
            <b/>
            <sz val="9"/>
            <color indexed="81"/>
            <rFont val="Tahoma"/>
            <family val="2"/>
          </rPr>
          <t xml:space="preserve">Datum des ersten </t>
        </r>
        <r>
          <rPr>
            <b/>
            <u/>
            <sz val="9"/>
            <color indexed="81"/>
            <rFont val="Tahoma"/>
            <family val="2"/>
          </rPr>
          <t>uneingeschränkten</t>
        </r>
        <r>
          <rPr>
            <b/>
            <sz val="9"/>
            <color indexed="81"/>
            <rFont val="Tahoma"/>
            <family val="2"/>
          </rPr>
          <t xml:space="preserve"> Mannschaftstrainings nach der Verletzung</t>
        </r>
      </text>
    </comment>
    <comment ref="F8" authorId="1">
      <text>
        <r>
          <rPr>
            <b/>
            <sz val="9"/>
            <color indexed="81"/>
            <rFont val="Tahoma"/>
            <family val="2"/>
          </rPr>
          <t xml:space="preserve">Ausfallzeit gemessen vom Unfalldatum bis zur uneingeschränkten Rückkehr in das Mannschaftstraining. 
</t>
        </r>
        <r>
          <rPr>
            <sz val="9"/>
            <color indexed="81"/>
            <rFont val="Tahoma"/>
            <family val="2"/>
          </rPr>
          <t xml:space="preserve">Der Tag der Verletzung wird dabei als Tag 0 gesetzt. Verpasst ein Spieler ein Training oder Spiel am Tag der Verletzung, ist jedoch am Folgetag wieder uneingeschränkt einsatzfähig, wird die Verletzung mit 0 Ausfalltagen dokumentiert. </t>
        </r>
      </text>
    </comment>
    <comment ref="G8" authorId="1">
      <text>
        <r>
          <rPr>
            <b/>
            <sz val="9"/>
            <color indexed="81"/>
            <rFont val="Tahoma"/>
            <family val="2"/>
          </rPr>
          <t xml:space="preserve">Nennung des Ausfallgrunds:
Akute Verletzung:
</t>
        </r>
        <r>
          <rPr>
            <sz val="9"/>
            <color indexed="81"/>
            <rFont val="Tahoma"/>
            <family val="2"/>
          </rPr>
          <t xml:space="preserve">Akute Verletzungen sind auf ein zeitlich begrenztes Ereignis (Makrotrauma) zurückzuführen und können als direkte und indirekte Kontaktverletzungen z.B. durch den Gegner aber auch als Non-Kontakt Verletzungen durch Koordinationsdefizite hervorgerufen werden (z.B. Schienbeinfraktur durch Tritt des Gegners,Ruptur des vorderen Kreuzbandes durch verdrehen des Knies beim Richtungswechsel).
</t>
        </r>
        <r>
          <rPr>
            <b/>
            <sz val="9"/>
            <color indexed="81"/>
            <rFont val="Tahoma"/>
            <family val="2"/>
          </rPr>
          <t xml:space="preserve">Chronische Verletzung:
</t>
        </r>
        <r>
          <rPr>
            <sz val="9"/>
            <color indexed="81"/>
            <rFont val="Tahoma"/>
            <family val="2"/>
          </rPr>
          <t>Chronische Verletzungen sind Verletzungen, die NICHT auf ein einzelnes, zeitlich begrenztes und identifiziertes Makrotrauma zurückzuführen sind. Sie sind häufig die Folge repetitiver Mikrotraumen und haben in der Regel einen graduellen, d.h. zunehmend schmerzhaften Verlauf (z.B. Schambeinentzündung, Knochenhautentzündung, Ermüdungsbruch).</t>
        </r>
        <r>
          <rPr>
            <b/>
            <sz val="9"/>
            <color indexed="81"/>
            <rFont val="Tahoma"/>
            <family val="2"/>
          </rPr>
          <t xml:space="preserve">
Erkrankung:
</t>
        </r>
        <r>
          <rPr>
            <sz val="9"/>
            <color indexed="81"/>
            <rFont val="Tahoma"/>
            <family val="2"/>
          </rPr>
          <t xml:space="preserve">Fällt der Spieler wegen einer Erkrankung aus, sollten Sie dies hier kennzeichnen. Ein Teil der nachfolgenden Spalten ist in diesem Fall irrelevant.
</t>
        </r>
      </text>
    </comment>
    <comment ref="H8" authorId="0">
      <text>
        <r>
          <rPr>
            <b/>
            <sz val="9"/>
            <color indexed="81"/>
            <rFont val="Tahoma"/>
            <family val="2"/>
          </rPr>
          <t xml:space="preserve">Auswahl der verletzten Körperregion. 
</t>
        </r>
        <r>
          <rPr>
            <sz val="9"/>
            <color indexed="81"/>
            <rFont val="Tahoma"/>
            <family val="2"/>
          </rPr>
          <t>Sind bei einer Verletzung mehrere Körperteile verletzt, ist hier die schwerwiegendste Verletzung zu nennen. 
Ggf. Ergänzungen unter Besonderheiten.</t>
        </r>
        <r>
          <rPr>
            <b/>
            <sz val="9"/>
            <color indexed="81"/>
            <rFont val="Tahoma"/>
            <family val="2"/>
          </rPr>
          <t xml:space="preserve">
</t>
        </r>
      </text>
    </comment>
    <comment ref="I8" authorId="0">
      <text>
        <r>
          <rPr>
            <b/>
            <sz val="9"/>
            <color indexed="81"/>
            <rFont val="Tahoma"/>
            <family val="2"/>
          </rPr>
          <t xml:space="preserve">Auswahl der Verletzungsart innerhalb der verletzten Körperregion.
Fraktur
</t>
        </r>
        <r>
          <rPr>
            <sz val="9"/>
            <color indexed="81"/>
            <rFont val="Tahoma"/>
            <family val="2"/>
          </rPr>
          <t xml:space="preserve">z.B. Knochenbruch oder knöcherner Ausbruch
</t>
        </r>
        <r>
          <rPr>
            <b/>
            <sz val="9"/>
            <color indexed="81"/>
            <rFont val="Tahoma"/>
            <family val="2"/>
          </rPr>
          <t xml:space="preserve">
Distorsion
</t>
        </r>
        <r>
          <rPr>
            <sz val="9"/>
            <color indexed="81"/>
            <rFont val="Tahoma"/>
            <family val="2"/>
          </rPr>
          <t>Verstauchung von Bändern oder Kapseln z.B. am Sprunggelenk</t>
        </r>
        <r>
          <rPr>
            <b/>
            <sz val="9"/>
            <color indexed="81"/>
            <rFont val="Tahoma"/>
            <family val="2"/>
          </rPr>
          <t xml:space="preserve">
Luxation
</t>
        </r>
        <r>
          <rPr>
            <sz val="9"/>
            <color indexed="81"/>
            <rFont val="Tahoma"/>
            <family val="2"/>
          </rPr>
          <t>Ausrenken oder Auskugeln eines Gelenks z.B. der Schulter</t>
        </r>
        <r>
          <rPr>
            <b/>
            <sz val="9"/>
            <color indexed="81"/>
            <rFont val="Tahoma"/>
            <family val="2"/>
          </rPr>
          <t xml:space="preserve">
Ruptur
</t>
        </r>
        <r>
          <rPr>
            <sz val="9"/>
            <color indexed="81"/>
            <rFont val="Tahoma"/>
            <family val="2"/>
          </rPr>
          <t>Zerreißung eines Muskels oder Bandes z.B. des Kreuzbandes</t>
        </r>
        <r>
          <rPr>
            <b/>
            <sz val="9"/>
            <color indexed="81"/>
            <rFont val="Tahoma"/>
            <family val="2"/>
          </rPr>
          <t xml:space="preserve">
Kontusion
</t>
        </r>
        <r>
          <rPr>
            <sz val="9"/>
            <color indexed="81"/>
            <rFont val="Tahoma"/>
            <family val="2"/>
          </rPr>
          <t>Prellung z.B. der Oberschenkelmuskulatur</t>
        </r>
        <r>
          <rPr>
            <b/>
            <sz val="9"/>
            <color indexed="81"/>
            <rFont val="Tahoma"/>
            <family val="2"/>
          </rPr>
          <t xml:space="preserve">
Gehirnverletzungen
</t>
        </r>
        <r>
          <rPr>
            <sz val="9"/>
            <color indexed="81"/>
            <rFont val="Tahoma"/>
            <family val="2"/>
          </rPr>
          <t>Verletzungen des Gehirns, z.B. Schädel-Hirn-Trauma</t>
        </r>
        <r>
          <rPr>
            <b/>
            <sz val="9"/>
            <color indexed="81"/>
            <rFont val="Tahoma"/>
            <family val="2"/>
          </rPr>
          <t xml:space="preserve">
Hautverletzungen
</t>
        </r>
        <r>
          <rPr>
            <sz val="9"/>
            <color indexed="81"/>
            <rFont val="Tahoma"/>
            <family val="2"/>
          </rPr>
          <t>Verletzungen der Haut z.B. durch Schnitte oder Verbrennungen</t>
        </r>
        <r>
          <rPr>
            <b/>
            <sz val="9"/>
            <color indexed="81"/>
            <rFont val="Tahoma"/>
            <family val="2"/>
          </rPr>
          <t xml:space="preserve">
innere Verletzungen
</t>
        </r>
        <r>
          <rPr>
            <sz val="9"/>
            <color indexed="81"/>
            <rFont val="Tahoma"/>
            <family val="2"/>
          </rPr>
          <t>Verletzungen innerer Organe z.B. durch Kollisionen</t>
        </r>
        <r>
          <rPr>
            <b/>
            <sz val="9"/>
            <color indexed="81"/>
            <rFont val="Tahoma"/>
            <family val="2"/>
          </rPr>
          <t xml:space="preserve">
Zahnverletzungen
</t>
        </r>
        <r>
          <rPr>
            <sz val="9"/>
            <color indexed="81"/>
            <rFont val="Tahoma"/>
            <family val="2"/>
          </rPr>
          <t>z.B. ab- oder ausgebrochene Zähne</t>
        </r>
        <r>
          <rPr>
            <b/>
            <sz val="9"/>
            <color indexed="81"/>
            <rFont val="Tahoma"/>
            <family val="2"/>
          </rPr>
          <t xml:space="preserve">
Zerrungen
</t>
        </r>
        <r>
          <rPr>
            <sz val="9"/>
            <color indexed="81"/>
            <rFont val="Tahoma"/>
            <family val="2"/>
          </rPr>
          <t>Überdehnung von</t>
        </r>
        <r>
          <rPr>
            <b/>
            <sz val="9"/>
            <color indexed="81"/>
            <rFont val="Tahoma"/>
            <family val="2"/>
          </rPr>
          <t xml:space="preserve">
nichttraumatische, chronische Verletzung
</t>
        </r>
        <r>
          <rPr>
            <sz val="9"/>
            <color indexed="81"/>
            <rFont val="Tahoma"/>
            <family val="2"/>
          </rPr>
          <t>Chronische Überlastungsschäden, z.B. Schambeinentzündungen, Ermüdungsbrüche</t>
        </r>
        <r>
          <rPr>
            <b/>
            <sz val="9"/>
            <color indexed="81"/>
            <rFont val="Tahoma"/>
            <family val="2"/>
          </rPr>
          <t xml:space="preserve">
sonst. Traumata
</t>
        </r>
        <r>
          <rPr>
            <sz val="9"/>
            <color indexed="81"/>
            <rFont val="Tahoma"/>
            <family val="2"/>
          </rPr>
          <t>Weitere, oben nicht genannte Verletzungsarten</t>
        </r>
        <r>
          <rPr>
            <b/>
            <sz val="9"/>
            <color indexed="81"/>
            <rFont val="Tahoma"/>
            <family val="2"/>
          </rPr>
          <t xml:space="preserve">
</t>
        </r>
      </text>
    </comment>
    <comment ref="J8" authorId="0">
      <text>
        <r>
          <rPr>
            <b/>
            <sz val="9"/>
            <color indexed="81"/>
            <rFont val="Tahoma"/>
            <family val="2"/>
          </rPr>
          <t>Die exakte Diagnose des behandelnden Arztes (D-Arzt, M-Arzt, Mannschaftsarzt).</t>
        </r>
      </text>
    </comment>
    <comment ref="K8" authorId="0">
      <text>
        <r>
          <rPr>
            <sz val="9"/>
            <color indexed="81"/>
            <rFont val="Tahoma"/>
            <family val="2"/>
          </rPr>
          <t xml:space="preserve">Als </t>
        </r>
        <r>
          <rPr>
            <b/>
            <sz val="9"/>
            <color indexed="81"/>
            <rFont val="Tahoma"/>
            <family val="2"/>
          </rPr>
          <t>Rezidivverletzung</t>
        </r>
        <r>
          <rPr>
            <sz val="9"/>
            <color indexed="81"/>
            <rFont val="Tahoma"/>
            <family val="2"/>
          </rPr>
          <t xml:space="preserve"> sind alle Verletzungen derselben Art und derselben Körperseite zu betrachten, die sich innerhalb des Zeitraumes von der ersten Verletzung (Indexverletzung) bis zwei Monate nach Rückkehr des Sportlers in das uneingeschränkte (Mannschafts-) Training ereignen.
Alle weiteren Verletzungen sind (trotz möglicher kausaler Zusammenhänge) als </t>
        </r>
        <r>
          <rPr>
            <b/>
            <sz val="9"/>
            <color indexed="81"/>
            <rFont val="Tahoma"/>
            <family val="2"/>
          </rPr>
          <t>Erstverletzung</t>
        </r>
        <r>
          <rPr>
            <sz val="9"/>
            <color indexed="81"/>
            <rFont val="Tahoma"/>
            <family val="2"/>
          </rPr>
          <t xml:space="preserve"> zu deklarieren.</t>
        </r>
        <r>
          <rPr>
            <b/>
            <sz val="9"/>
            <color indexed="81"/>
            <rFont val="Tahoma"/>
            <family val="2"/>
          </rPr>
          <t xml:space="preserve">
</t>
        </r>
      </text>
    </comment>
    <comment ref="L8" authorId="0">
      <text>
        <r>
          <rPr>
            <b/>
            <sz val="9"/>
            <color indexed="81"/>
            <rFont val="Tahoma"/>
            <family val="2"/>
          </rPr>
          <t xml:space="preserve">Auswahl der Trainings- oder Wettkampfform, die zum Unfallzeitpunkt ausgeführt wurde.
</t>
        </r>
      </text>
    </comment>
    <comment ref="M8" authorId="0">
      <text>
        <r>
          <rPr>
            <b/>
            <sz val="9"/>
            <color indexed="81"/>
            <rFont val="Tahoma"/>
            <family val="2"/>
          </rPr>
          <t xml:space="preserve">Dauer des Einsatzes bis zur Verletzung in Minuten 
</t>
        </r>
        <r>
          <rPr>
            <sz val="9"/>
            <color indexed="81"/>
            <rFont val="Tahoma"/>
            <family val="2"/>
          </rPr>
          <t xml:space="preserve">
Ggf. Einwechslung berücksichtigen.</t>
        </r>
      </text>
    </comment>
    <comment ref="N8" authorId="0">
      <text>
        <r>
          <rPr>
            <b/>
            <sz val="9"/>
            <color indexed="81"/>
            <rFont val="Tahoma"/>
            <family val="2"/>
          </rPr>
          <t xml:space="preserve">Um welchen Mechanismus handelt es sich bei der Verletzung?
Kontaktverletzungen:
</t>
        </r>
        <r>
          <rPr>
            <sz val="9"/>
            <color indexed="81"/>
            <rFont val="Tahoma"/>
            <family val="2"/>
          </rPr>
          <t xml:space="preserve">Als Kontaktverletzungen gelten jene Verletzungen, die durch eine direkte äußere Krafteinwirkung (z.B. durch Gegenspieler, Mitspieler oder Spielgerät) an der verletzten bzw. der unmittelbar angrenzenden Körperregion verursacht werden. Beispiel: Sprunggelenksverletzungen durch Umknicken nach Landung auf dem Fuß des Gegenspielers. </t>
        </r>
        <r>
          <rPr>
            <b/>
            <sz val="9"/>
            <color indexed="81"/>
            <rFont val="Tahoma"/>
            <family val="2"/>
          </rPr>
          <t xml:space="preserve">
Indirekte Kontaktverletzungen:
</t>
        </r>
        <r>
          <rPr>
            <sz val="9"/>
            <color indexed="81"/>
            <rFont val="Tahoma"/>
            <family val="2"/>
          </rPr>
          <t>Unter indirekten Kontaktverletzungen werden Verletzungen verstanden, bei denen zwar eine äußere Krafteinwirkung an der Entstehung beteiligt ist (z.B. durch Gegenspieler, Mitspieler oder Spielgerät), die aber nicht an der verletzten bzw. der unmittelbar angrenzenden Körperregion einwirkt und die Verletzung somit nicht direkt verursacht. Die Krafteinwirkung ist allerdings verletzungsbegünstigend und führt dazu, dass der verletzte Spieler in die verletzungsauslösende Situation gerät. Beispiel: Sprunggelenksverletzung durch Umknicken bei der Landung nach einem Stoß in der Flugphase.</t>
        </r>
        <r>
          <rPr>
            <b/>
            <sz val="9"/>
            <color indexed="81"/>
            <rFont val="Tahoma"/>
            <family val="2"/>
          </rPr>
          <t xml:space="preserve">
Non-Kontaktverletzungen:
</t>
        </r>
        <r>
          <rPr>
            <sz val="9"/>
            <color indexed="81"/>
            <rFont val="Tahoma"/>
            <family val="2"/>
          </rPr>
          <t>Verletzungen, die ohne äußere Krafteinwirkung (z.B. durch Gegenspieler, Mitspieler oder Spielgerät) entstehen, werden als Non-Kontaktverletzung deklariert. Beispiel: Sprunggelenksverletzung nach Umknicken im Lauf bei einem Richtungswechsel.</t>
        </r>
        <r>
          <rPr>
            <b/>
            <sz val="9"/>
            <color indexed="81"/>
            <rFont val="Tahoma"/>
            <family val="2"/>
          </rPr>
          <t xml:space="preserve">
</t>
        </r>
      </text>
    </comment>
    <comment ref="O8" authorId="1">
      <text>
        <r>
          <rPr>
            <b/>
            <sz val="9"/>
            <color indexed="81"/>
            <rFont val="Tahoma"/>
            <family val="2"/>
          </rPr>
          <t xml:space="preserve">Wenn eine Kontaktverletzung vorliegt, bitte den Kontakt genauer spezifizieren.
</t>
        </r>
        <r>
          <rPr>
            <sz val="9"/>
            <color indexed="81"/>
            <rFont val="Tahoma"/>
            <family val="2"/>
          </rPr>
          <t>Bei indirekten Kontaktverletzungen sowie Non-Kontaktverletzungen bitte kein Eintrag.</t>
        </r>
      </text>
    </comment>
    <comment ref="P8" authorId="1">
      <text>
        <r>
          <rPr>
            <b/>
            <sz val="9"/>
            <color indexed="81"/>
            <rFont val="Tahoma"/>
            <family val="2"/>
          </rPr>
          <t xml:space="preserve">Auf welchem Untergrund hat sich die Verletzung ereignet? 
</t>
        </r>
      </text>
    </comment>
    <comment ref="Q8" authorId="0">
      <text>
        <r>
          <rPr>
            <b/>
            <sz val="9"/>
            <color indexed="81"/>
            <rFont val="Tahoma"/>
            <family val="2"/>
          </rPr>
          <t>Benennung des Schuhtyps</t>
        </r>
        <r>
          <rPr>
            <sz val="9"/>
            <color indexed="81"/>
            <rFont val="Tahoma"/>
            <family val="2"/>
          </rPr>
          <t xml:space="preserve"> (Marke, Bezeichnung) </t>
        </r>
        <r>
          <rPr>
            <b/>
            <sz val="9"/>
            <color indexed="81"/>
            <rFont val="Tahoma"/>
            <family val="2"/>
          </rPr>
          <t>sowie des Stollenprofils</t>
        </r>
        <r>
          <rPr>
            <b/>
            <sz val="9"/>
            <color indexed="81"/>
            <rFont val="Tahoma"/>
            <family val="2"/>
          </rPr>
          <t xml:space="preserve"> die der verletzte Spieler zum Unfallzeitpunkt trug.</t>
        </r>
      </text>
    </comment>
    <comment ref="R8" authorId="0">
      <text>
        <r>
          <rPr>
            <b/>
            <sz val="9"/>
            <color indexed="81"/>
            <rFont val="Tahoma"/>
            <family val="2"/>
          </rPr>
          <t>Benennung, ob der verletzte Spieler zum Unfallzeitpunkt Einlagen in den Schuhen trug.</t>
        </r>
        <r>
          <rPr>
            <sz val="9"/>
            <color indexed="81"/>
            <rFont val="Tahoma"/>
            <family val="2"/>
          </rPr>
          <t xml:space="preserve">
</t>
        </r>
      </text>
    </comment>
    <comment ref="S8" authorId="0">
      <text>
        <r>
          <rPr>
            <b/>
            <sz val="9"/>
            <color indexed="81"/>
            <rFont val="Tahoma"/>
            <family val="2"/>
          </rPr>
          <t xml:space="preserve">Benennung der Schutzausrüstung, die der verletzte Spieler zum Unfallzeitpunkt trug
</t>
        </r>
        <r>
          <rPr>
            <sz val="9"/>
            <color indexed="81"/>
            <rFont val="Tahoma"/>
            <family val="2"/>
          </rPr>
          <t>(z.B. Mundschutz, Tapeverband, Bandage etc.)</t>
        </r>
        <r>
          <rPr>
            <b/>
            <sz val="9"/>
            <color indexed="81"/>
            <rFont val="Tahoma"/>
            <family val="2"/>
          </rPr>
          <t>.
Vom Regelwerk vorgeschriebene Schutzausrüstung wird vorausgestzt und muss nicht angegeben werden.</t>
        </r>
      </text>
    </comment>
    <comment ref="T8" authorId="1">
      <text>
        <r>
          <rPr>
            <b/>
            <sz val="9"/>
            <color indexed="81"/>
            <rFont val="Tahoma"/>
            <family val="2"/>
          </rPr>
          <t>Benennung von Medikamenten, die der verletzte Spieler einnimmt.</t>
        </r>
      </text>
    </comment>
    <comment ref="U8" authorId="0">
      <text>
        <r>
          <rPr>
            <b/>
            <sz val="9"/>
            <color indexed="81"/>
            <rFont val="Tahoma"/>
            <family val="2"/>
          </rPr>
          <t xml:space="preserve">Möglichkeit der Dokumentation weiterer Informationen zum Unfallhergang o.ä.
</t>
        </r>
        <r>
          <rPr>
            <sz val="9"/>
            <color indexed="81"/>
            <rFont val="Tahoma"/>
            <family val="2"/>
          </rPr>
          <t>(z.B. Einsatz auf fremder Position, Vorverletzungen, klimatische Bedingungen)</t>
        </r>
      </text>
    </comment>
  </commentList>
</comments>
</file>

<file path=xl/comments4.xml><?xml version="1.0" encoding="utf-8"?>
<comments xmlns="http://schemas.openxmlformats.org/spreadsheetml/2006/main">
  <authors>
    <author>Schön, Annika</author>
  </authors>
  <commentList>
    <comment ref="B8" authorId="0">
      <text>
        <r>
          <rPr>
            <b/>
            <sz val="9"/>
            <color indexed="81"/>
            <rFont val="Tahoma"/>
            <family val="2"/>
          </rPr>
          <t xml:space="preserve">Welche Schwerpunkte ergeben sich aus den dokumentierten Verletzungen. 
</t>
        </r>
        <r>
          <rPr>
            <sz val="9"/>
            <color indexed="81"/>
            <rFont val="Tahoma"/>
            <family val="2"/>
          </rPr>
          <t>Nennen Sie wiederkehrende Verletzungsarten, -mechanismen, Zeitpunkte oder andere Auffäliigkeiten die häufiger zu Verletzungen führen.</t>
        </r>
      </text>
    </comment>
    <comment ref="C8" authorId="0">
      <text>
        <r>
          <rPr>
            <b/>
            <sz val="9"/>
            <color indexed="81"/>
            <rFont val="Tahoma"/>
            <family val="2"/>
          </rPr>
          <t xml:space="preserve">Versuchen Sie, Gründe für die zuvor herausgearbeiteten Verletzungsschwerpunkte zu identifizieren und folglich Möglichkeiten der Prävention dieser Verletzungen abzuleiten. 
</t>
        </r>
        <r>
          <rPr>
            <sz val="9"/>
            <color indexed="81"/>
            <rFont val="Tahoma"/>
            <family val="2"/>
          </rPr>
          <t>Beschreiben Sie dabei auch, wie sich diese Maßnahmen in die Praxis übertragen lassen.</t>
        </r>
      </text>
    </comment>
  </commentList>
</comments>
</file>

<file path=xl/sharedStrings.xml><?xml version="1.0" encoding="utf-8"?>
<sst xmlns="http://schemas.openxmlformats.org/spreadsheetml/2006/main" count="558" uniqueCount="235">
  <si>
    <t>Anlass</t>
  </si>
  <si>
    <t xml:space="preserve">Verl. Körperregion </t>
  </si>
  <si>
    <t>Verletzter Spieler</t>
  </si>
  <si>
    <t>Einlagen</t>
  </si>
  <si>
    <t>Schuh</t>
  </si>
  <si>
    <t>Position</t>
  </si>
  <si>
    <t>Zeitpunkt der Verletzung</t>
  </si>
  <si>
    <t>Verletzungsmechanismus</t>
  </si>
  <si>
    <t>Boden</t>
  </si>
  <si>
    <t>Spiel-/Trainingsminute</t>
  </si>
  <si>
    <t>Besonderheiten</t>
  </si>
  <si>
    <t>Schutzausrüstung</t>
  </si>
  <si>
    <t>Verletzungsdokumentation</t>
  </si>
  <si>
    <t>Name, Vorname</t>
  </si>
  <si>
    <t>Datum</t>
  </si>
  <si>
    <t>tt.mm.jjjj</t>
  </si>
  <si>
    <t>Anzahl Spieler</t>
  </si>
  <si>
    <t>Umfang in Minuten</t>
  </si>
  <si>
    <t>Dauer</t>
  </si>
  <si>
    <t>U11</t>
  </si>
  <si>
    <t>U12</t>
  </si>
  <si>
    <t>U13</t>
  </si>
  <si>
    <t>U14</t>
  </si>
  <si>
    <t>U15</t>
  </si>
  <si>
    <t>U16</t>
  </si>
  <si>
    <t>U17</t>
  </si>
  <si>
    <t>U19</t>
  </si>
  <si>
    <t>U23</t>
  </si>
  <si>
    <t>Profis</t>
  </si>
  <si>
    <t>links</t>
  </si>
  <si>
    <t>rechts</t>
  </si>
  <si>
    <t>Erstverletzung</t>
  </si>
  <si>
    <t>Kopf</t>
  </si>
  <si>
    <t>Hals</t>
  </si>
  <si>
    <t>Schulter</t>
  </si>
  <si>
    <t>Oberarm</t>
  </si>
  <si>
    <t>Ellbogen</t>
  </si>
  <si>
    <t>Unterarm</t>
  </si>
  <si>
    <t>Finger</t>
  </si>
  <si>
    <t>Rumpf</t>
  </si>
  <si>
    <t>Hüfte</t>
  </si>
  <si>
    <t>Oberschenkel</t>
  </si>
  <si>
    <t>Knie</t>
  </si>
  <si>
    <t>Unterschenkel</t>
  </si>
  <si>
    <t>sonstiges/unbekannt</t>
  </si>
  <si>
    <t>Länderspiel</t>
  </si>
  <si>
    <t>Testspiel</t>
  </si>
  <si>
    <t>Non-Kontakt</t>
  </si>
  <si>
    <t>Kontakt</t>
  </si>
  <si>
    <t>Indirekter Kontakt</t>
  </si>
  <si>
    <t>Karriereende</t>
  </si>
  <si>
    <t>Naturrasen</t>
  </si>
  <si>
    <t>Kunstrasen</t>
  </si>
  <si>
    <t>ja</t>
  </si>
  <si>
    <t>nein</t>
  </si>
  <si>
    <t>Fußballspez. Training</t>
  </si>
  <si>
    <t>Unspezifisches Training</t>
  </si>
  <si>
    <t>leicht (0-3 Tage)</t>
  </si>
  <si>
    <t>Handgelenk</t>
  </si>
  <si>
    <t>Hand</t>
  </si>
  <si>
    <t>Leiste</t>
  </si>
  <si>
    <t>Sprunggelenk</t>
  </si>
  <si>
    <t>Fuß</t>
  </si>
  <si>
    <t>moderat (4-7 Tage)</t>
  </si>
  <si>
    <t>schwer (8-28 Tage)</t>
  </si>
  <si>
    <t>sehr schwer (&gt;28 Tage)</t>
  </si>
  <si>
    <t>TW</t>
  </si>
  <si>
    <t>IV</t>
  </si>
  <si>
    <t>RV</t>
  </si>
  <si>
    <t>LV</t>
  </si>
  <si>
    <t>DM</t>
  </si>
  <si>
    <t>ZM</t>
  </si>
  <si>
    <t>RM</t>
  </si>
  <si>
    <t>LM</t>
  </si>
  <si>
    <t>OM</t>
  </si>
  <si>
    <t>ST</t>
  </si>
  <si>
    <t>Ligaspiel</t>
  </si>
  <si>
    <t>Pokalspiel national</t>
  </si>
  <si>
    <t>Pokalspiel international</t>
  </si>
  <si>
    <t>Meisterschaftsspiel</t>
  </si>
  <si>
    <t>Erst-/Rezidivverletzung</t>
  </si>
  <si>
    <t>Rezidivverletzung</t>
  </si>
  <si>
    <t>Schuhtyp (Marke, Bezeichnung), Stollenprofil</t>
  </si>
  <si>
    <t>Verletzungsschwerpunkte</t>
  </si>
  <si>
    <t>Möglichkeiten der Prävention</t>
  </si>
  <si>
    <t>z.B. Verletzungsarten, Körperregionen, Zeitpunkte</t>
  </si>
  <si>
    <t>Ableitungen zur Prävention der Verletzungsschwerpunkte (z.B. Warm-up, Trainingssteuerung, …)</t>
  </si>
  <si>
    <t>Anzahl eingesetzter Spieler</t>
  </si>
  <si>
    <t>Wettkampf, Training, …</t>
  </si>
  <si>
    <t>Art der Verletzung</t>
  </si>
  <si>
    <t>Diagnose</t>
  </si>
  <si>
    <t>z.B. Fraktur, Ruptur, Distorsion,…</t>
  </si>
  <si>
    <t>exakte Diagnose d. Arztes</t>
  </si>
  <si>
    <t>Fraktur</t>
  </si>
  <si>
    <t>Distorsion</t>
  </si>
  <si>
    <t>Luxation</t>
  </si>
  <si>
    <t>Ruptur</t>
  </si>
  <si>
    <t>Kontusion</t>
  </si>
  <si>
    <t>Gehirnverletzung</t>
  </si>
  <si>
    <t>Hautverletzung</t>
  </si>
  <si>
    <t>innere Verletzung</t>
  </si>
  <si>
    <t>Zahnverletzung</t>
  </si>
  <si>
    <t>Zerrung</t>
  </si>
  <si>
    <t>nichttraumatische, chronische Verletzung</t>
  </si>
  <si>
    <t>sonst. Traumata</t>
  </si>
  <si>
    <t>Stammposition</t>
  </si>
  <si>
    <t>z.B.Kopf, Rumpf, Knie,…</t>
  </si>
  <si>
    <t>Erst-, Rezidivverletzung</t>
  </si>
  <si>
    <t>Kontakt, Non-Kontakt, indirekter Kontakt</t>
  </si>
  <si>
    <t>ja, nein</t>
  </si>
  <si>
    <t>(z.B. Tapeverband, Bandage,…)</t>
  </si>
  <si>
    <t>sonstige Anmerkungen</t>
  </si>
  <si>
    <t>z.B. Kunstrasen</t>
  </si>
  <si>
    <t>Wechseln zu:</t>
  </si>
  <si>
    <t>Monitoring</t>
  </si>
  <si>
    <t>Prävention</t>
  </si>
  <si>
    <t>Exposition</t>
  </si>
  <si>
    <t>z.B. Wettkampf, Training,…</t>
  </si>
  <si>
    <t>Art der Kontaktverletzung</t>
  </si>
  <si>
    <t>z.B. durch Gegner, Ball, Bande, …</t>
  </si>
  <si>
    <t>Anlass Analyse</t>
  </si>
  <si>
    <t>Ursache</t>
  </si>
  <si>
    <t>Inzidenzen</t>
  </si>
  <si>
    <t>Verteilung KR</t>
  </si>
  <si>
    <t>Verletzungsart</t>
  </si>
  <si>
    <t>Wochentag</t>
  </si>
  <si>
    <t>WK</t>
  </si>
  <si>
    <t>nichttraum., chronisch</t>
  </si>
  <si>
    <t>Sonntag</t>
  </si>
  <si>
    <t>Samstag</t>
  </si>
  <si>
    <t>Freitag</t>
  </si>
  <si>
    <t>Donnerstag</t>
  </si>
  <si>
    <t>Pflichtspiel</t>
  </si>
  <si>
    <t>Mittwoch</t>
  </si>
  <si>
    <t>Dienstag</t>
  </si>
  <si>
    <t>summe</t>
  </si>
  <si>
    <t>Montag</t>
  </si>
  <si>
    <t>Anz. Spiele</t>
  </si>
  <si>
    <t>Anz. WK-Verl</t>
  </si>
  <si>
    <t>WK-Inzidenz</t>
  </si>
  <si>
    <t>Training</t>
  </si>
  <si>
    <t>Trainingsstunden</t>
  </si>
  <si>
    <t>Summe</t>
  </si>
  <si>
    <t>Trainingsverl.</t>
  </si>
  <si>
    <t>Trainingsinzidenz</t>
  </si>
  <si>
    <t>Verhältnis</t>
  </si>
  <si>
    <t>Wettkampf</t>
  </si>
  <si>
    <t>Verl./1.000 Trainingsstunden</t>
  </si>
  <si>
    <t>Verl./1.000 Spielstunden</t>
  </si>
  <si>
    <t>Summe Ausfalltage:</t>
  </si>
  <si>
    <t>Torwart</t>
  </si>
  <si>
    <t>Verteidigung</t>
  </si>
  <si>
    <t>Mittelfeld</t>
  </si>
  <si>
    <t>Angriff</t>
  </si>
  <si>
    <t>Analyse</t>
  </si>
  <si>
    <t>Kontakt - Gegner</t>
  </si>
  <si>
    <t>Kontakt - Mitspieler</t>
  </si>
  <si>
    <t>Kontakt - Ball</t>
  </si>
  <si>
    <t>Kontakt - Tor</t>
  </si>
  <si>
    <t>Kontakt - Sonstiges</t>
  </si>
  <si>
    <t>Tage</t>
  </si>
  <si>
    <t>Anzahl Ausfalltage</t>
  </si>
  <si>
    <t>Injury Impact</t>
  </si>
  <si>
    <t>Anz. PflichtWK</t>
  </si>
  <si>
    <t>Meisterschaft</t>
  </si>
  <si>
    <t>Pokal nat.</t>
  </si>
  <si>
    <t>Pokal int.</t>
  </si>
  <si>
    <t>Verletzungsdatum</t>
  </si>
  <si>
    <t>Rückkehrdatum</t>
  </si>
  <si>
    <t>Medikation</t>
  </si>
  <si>
    <t>Akut verwendete Medikamente</t>
  </si>
  <si>
    <t>Mittelwert AU-Tage:</t>
  </si>
  <si>
    <t>Summe AU-Tage:</t>
  </si>
  <si>
    <t>Intensität</t>
  </si>
  <si>
    <t>Schwere d Verletzung</t>
  </si>
  <si>
    <t>n</t>
  </si>
  <si>
    <t>%</t>
  </si>
  <si>
    <t>Wochentage</t>
  </si>
  <si>
    <t>Mai</t>
  </si>
  <si>
    <t>Monat</t>
  </si>
  <si>
    <t>Wk/Monat</t>
  </si>
  <si>
    <t>Januar</t>
  </si>
  <si>
    <t>Februar</t>
  </si>
  <si>
    <t>März</t>
  </si>
  <si>
    <t>April</t>
  </si>
  <si>
    <t>Juni</t>
  </si>
  <si>
    <t>Juli</t>
  </si>
  <si>
    <t>August</t>
  </si>
  <si>
    <t>September</t>
  </si>
  <si>
    <t>Oktober</t>
  </si>
  <si>
    <t>November</t>
  </si>
  <si>
    <t>Dezember</t>
  </si>
  <si>
    <t>Name:</t>
  </si>
  <si>
    <t>Mannschaft:</t>
  </si>
  <si>
    <t>Funktion:</t>
  </si>
  <si>
    <t>Saison:</t>
  </si>
  <si>
    <t>Kader</t>
  </si>
  <si>
    <t>Verein:</t>
  </si>
  <si>
    <t xml:space="preserve">Name </t>
  </si>
  <si>
    <t>Geburtsdatum</t>
  </si>
  <si>
    <t>Dominanter Fuß</t>
  </si>
  <si>
    <t>Spielfuß</t>
  </si>
  <si>
    <t>Verletzung, Schaden oder Erkrankung</t>
  </si>
  <si>
    <t>Akute Verletzung</t>
  </si>
  <si>
    <t>Erkrankung</t>
  </si>
  <si>
    <t>sRPE</t>
  </si>
  <si>
    <t>Verletzungen</t>
  </si>
  <si>
    <t>Mittelwert:</t>
  </si>
  <si>
    <t>Rezidive</t>
  </si>
  <si>
    <t>Erstverl</t>
  </si>
  <si>
    <t>SUMME</t>
  </si>
  <si>
    <t>Ausfallgrund</t>
  </si>
  <si>
    <t>Chronische Verletzung</t>
  </si>
  <si>
    <t>min. (0) - max. (10)</t>
  </si>
  <si>
    <t>Sturm</t>
  </si>
  <si>
    <t>beidfüßig</t>
  </si>
  <si>
    <t>Hartplatz</t>
  </si>
  <si>
    <t>Hallenboden</t>
  </si>
  <si>
    <t>Untergrund</t>
  </si>
  <si>
    <t>Ausfallzeit in Tagen</t>
  </si>
  <si>
    <t>Hybridrasen</t>
  </si>
  <si>
    <t>Gesamt</t>
  </si>
  <si>
    <t>Sonstiges/unbekannt</t>
  </si>
  <si>
    <r>
      <rPr>
        <vertAlign val="superscript"/>
        <sz val="11"/>
        <color theme="1"/>
        <rFont val="Calibri"/>
        <family val="2"/>
        <scheme val="minor"/>
      </rPr>
      <t xml:space="preserve">1)  </t>
    </r>
    <r>
      <rPr>
        <sz val="11"/>
        <color theme="1"/>
        <rFont val="Calibri"/>
        <family val="2"/>
        <scheme val="minor"/>
      </rPr>
      <t>nur akute Verletzungen</t>
    </r>
  </si>
  <si>
    <r>
      <rPr>
        <vertAlign val="superscript"/>
        <sz val="11"/>
        <color theme="1"/>
        <rFont val="Calibri"/>
        <family val="2"/>
        <scheme val="minor"/>
      </rPr>
      <t xml:space="preserve">2)  </t>
    </r>
    <r>
      <rPr>
        <sz val="11"/>
        <color theme="1"/>
        <rFont val="Calibri"/>
        <family val="2"/>
        <scheme val="minor"/>
      </rPr>
      <t>akute und chronische Verletzungen, keine Erkrankungen</t>
    </r>
  </si>
  <si>
    <r>
      <t xml:space="preserve">Trainings-Inzidenz: </t>
    </r>
    <r>
      <rPr>
        <vertAlign val="superscript"/>
        <sz val="12"/>
        <color theme="1"/>
        <rFont val="Calibri"/>
        <family val="2"/>
        <scheme val="minor"/>
      </rPr>
      <t>1)</t>
    </r>
  </si>
  <si>
    <r>
      <t xml:space="preserve">Wettkampf-Inzidenz: </t>
    </r>
    <r>
      <rPr>
        <vertAlign val="superscript"/>
        <sz val="12"/>
        <color theme="1"/>
        <rFont val="Calibri"/>
        <family val="2"/>
        <scheme val="minor"/>
      </rPr>
      <t>1)</t>
    </r>
  </si>
  <si>
    <r>
      <t xml:space="preserve">Rezidivverletzungen: </t>
    </r>
    <r>
      <rPr>
        <vertAlign val="superscript"/>
        <sz val="12"/>
        <color theme="1"/>
        <rFont val="Calibri"/>
        <family val="2"/>
        <scheme val="minor"/>
      </rPr>
      <t>2)</t>
    </r>
  </si>
  <si>
    <t>Kommentar</t>
  </si>
  <si>
    <t>Anmerkungen zum Event</t>
  </si>
  <si>
    <t>Belastung</t>
  </si>
  <si>
    <t>Dauer * Intensität</t>
  </si>
  <si>
    <t>chronisch</t>
  </si>
  <si>
    <t>akut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</si>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</sst>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F800]dddd\,\ mmmm\ dd\,\ yyyy"/>
  </numFmts>
  <fonts count="27" x14ac:knownFonts="1">
    <font>
      <sz val="11"/>
      <color theme="1"/>
      <name val="Calibri"/>
      <family val="2"/>
      <scheme val="minor"/>
    </font>
    <font>
      <i/>
      <sz val="9"/>
      <color theme="1"/>
      <name val="Arial"/>
      <family val="2"/>
    </font>
    <font>
      <u/>
      <sz val="11"/>
      <color theme="10"/>
      <name val="Calibri"/>
      <family val="2"/>
      <scheme val="minor"/>
    </font>
    <font>
      <sz val="22"/>
      <color theme="1"/>
      <name val="Calibri"/>
      <family val="2"/>
      <scheme val="minor"/>
    </font>
    <font>
      <u/>
      <sz val="12"/>
      <color theme="10"/>
      <name val="Calibri"/>
      <family val="2"/>
      <scheme val="minor"/>
    </font>
    <font>
      <b/>
      <sz val="9"/>
      <color indexed="81"/>
      <name val="Tahoma"/>
      <family val="2"/>
    </font>
    <font>
      <sz val="9"/>
      <color indexed="81"/>
      <name val="Tahoma"/>
      <family val="2"/>
    </font>
    <font>
      <b/>
      <i/>
      <u/>
      <sz val="12"/>
      <color theme="0" tint="-0.499984740745262"/>
      <name val="Arial"/>
      <family val="2"/>
    </font>
    <font>
      <u/>
      <sz val="12"/>
      <color theme="10"/>
      <name val="Arial"/>
      <family val="2"/>
    </font>
    <font>
      <b/>
      <u/>
      <sz val="9"/>
      <color indexed="81"/>
      <name val="Tahoma"/>
      <family val="2"/>
    </font>
    <font>
      <sz val="14"/>
      <color theme="1"/>
      <name val="Calibri"/>
      <family val="2"/>
      <scheme val="minor"/>
    </font>
    <font>
      <sz val="18"/>
      <color theme="0"/>
      <name val="Arial"/>
      <family val="2"/>
    </font>
    <font>
      <sz val="14"/>
      <color theme="0"/>
      <name val="Arial"/>
      <family val="2"/>
    </font>
    <font>
      <sz val="12"/>
      <color theme="1"/>
      <name val="Calibri"/>
      <family val="2"/>
      <scheme val="minor"/>
    </font>
    <font>
      <b/>
      <sz val="12"/>
      <color theme="0"/>
      <name val="Arial"/>
      <family val="2"/>
    </font>
    <font>
      <sz val="10"/>
      <color theme="1"/>
      <name val="Arial"/>
      <family val="2"/>
    </font>
    <font>
      <u/>
      <sz val="10"/>
      <color theme="10"/>
      <name val="Arial"/>
      <family val="2"/>
    </font>
    <font>
      <b/>
      <sz val="12"/>
      <color theme="1"/>
      <name val="Calibri"/>
      <family val="2"/>
      <scheme val="minor"/>
    </font>
    <font>
      <sz val="11"/>
      <name val="Calibri"/>
      <family val="2"/>
      <scheme val="minor"/>
    </font>
    <font>
      <i/>
      <sz val="11"/>
      <name val="Calibri"/>
      <family val="2"/>
      <scheme val="minor"/>
    </font>
    <font>
      <sz val="12"/>
      <color theme="0"/>
      <name val="Calibri"/>
      <family val="2"/>
      <scheme val="minor"/>
    </font>
    <font>
      <b/>
      <sz val="12"/>
      <color theme="0"/>
      <name val="Calibri"/>
      <family val="2"/>
      <scheme val="minor"/>
    </font>
    <font>
      <sz val="11"/>
      <color theme="0"/>
      <name val="Calibri"/>
      <family val="2"/>
      <scheme val="minor"/>
    </font>
    <font>
      <sz val="10"/>
      <color theme="0"/>
      <name val="Arial"/>
      <family val="2"/>
    </font>
    <font>
      <vertAlign val="superscript"/>
      <sz val="11"/>
      <color theme="1"/>
      <name val="Calibri"/>
      <family val="2"/>
      <scheme val="minor"/>
    </font>
    <font>
      <vertAlign val="superscript"/>
      <sz val="12"/>
      <color theme="1"/>
      <name val="Calibri"/>
      <family val="2"/>
      <scheme val="minor"/>
    </font>
    <font>
      <b/>
      <sz val="10"/>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25">
    <xf numFmtId="0" fontId="0" fillId="0" borderId="0" xfId="0"/>
    <xf numFmtId="0" fontId="7" fillId="0" borderId="0" xfId="0" applyFont="1" applyAlignment="1" applyProtection="1"/>
    <xf numFmtId="0" fontId="8" fillId="0" borderId="0" xfId="1" applyFont="1" applyProtection="1">
      <protection locked="0"/>
    </xf>
    <xf numFmtId="14" fontId="15" fillId="0" borderId="9" xfId="0" applyNumberFormat="1" applyFont="1" applyBorder="1" applyProtection="1">
      <protection locked="0"/>
    </xf>
    <xf numFmtId="0" fontId="15" fillId="0" borderId="1" xfId="0" applyFont="1" applyBorder="1" applyProtection="1">
      <protection locked="0"/>
    </xf>
    <xf numFmtId="14" fontId="15" fillId="0" borderId="5" xfId="0" applyNumberFormat="1" applyFont="1" applyBorder="1" applyProtection="1">
      <protection locked="0"/>
    </xf>
    <xf numFmtId="0" fontId="15" fillId="0" borderId="6" xfId="0" applyFont="1" applyBorder="1" applyProtection="1">
      <protection locked="0"/>
    </xf>
    <xf numFmtId="0" fontId="15"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protection locked="0"/>
    </xf>
    <xf numFmtId="0" fontId="15" fillId="0" borderId="4" xfId="0" applyFont="1" applyFill="1" applyBorder="1" applyAlignment="1" applyProtection="1">
      <alignment horizontal="left"/>
      <protection locked="0"/>
    </xf>
    <xf numFmtId="0" fontId="15" fillId="0" borderId="1" xfId="0" applyFont="1" applyFill="1" applyBorder="1" applyAlignment="1" applyProtection="1">
      <alignment horizontal="left"/>
      <protection locked="0"/>
    </xf>
    <xf numFmtId="0" fontId="15" fillId="0" borderId="1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7" xfId="0" applyFont="1" applyFill="1" applyBorder="1" applyAlignment="1" applyProtection="1">
      <alignment horizontal="left"/>
      <protection locked="0"/>
    </xf>
    <xf numFmtId="0" fontId="15" fillId="0" borderId="2" xfId="0" applyFont="1" applyBorder="1" applyProtection="1">
      <protection locked="0"/>
    </xf>
    <xf numFmtId="0" fontId="15" fillId="0" borderId="4" xfId="0" applyFont="1" applyBorder="1" applyProtection="1">
      <protection locked="0"/>
    </xf>
    <xf numFmtId="0" fontId="15" fillId="0" borderId="9" xfId="0" applyFont="1" applyBorder="1" applyProtection="1">
      <protection locked="0"/>
    </xf>
    <xf numFmtId="0" fontId="15" fillId="0" borderId="10" xfId="0" applyFont="1" applyBorder="1" applyProtection="1">
      <protection locked="0"/>
    </xf>
    <xf numFmtId="0" fontId="16" fillId="0" borderId="1" xfId="1"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15" fillId="0" borderId="6" xfId="0" applyFont="1" applyFill="1" applyBorder="1" applyAlignment="1" applyProtection="1">
      <alignment horizontal="left" vertical="center"/>
      <protection locked="0"/>
    </xf>
    <xf numFmtId="0" fontId="15" fillId="0" borderId="18" xfId="0" applyFont="1" applyBorder="1" applyProtection="1">
      <protection locked="0"/>
    </xf>
    <xf numFmtId="0" fontId="15" fillId="0" borderId="19" xfId="0" applyFont="1" applyBorder="1" applyProtection="1">
      <protection locked="0"/>
    </xf>
    <xf numFmtId="14" fontId="15" fillId="0" borderId="20" xfId="0" applyNumberFormat="1" applyFont="1" applyBorder="1" applyProtection="1">
      <protection locked="0"/>
    </xf>
    <xf numFmtId="14" fontId="15" fillId="0" borderId="21" xfId="0" applyNumberFormat="1" applyFont="1" applyBorder="1" applyProtection="1">
      <protection locked="0"/>
    </xf>
    <xf numFmtId="14" fontId="15" fillId="0" borderId="24" xfId="0" applyNumberFormat="1" applyFont="1" applyBorder="1" applyProtection="1">
      <protection locked="0"/>
    </xf>
    <xf numFmtId="0" fontId="15" fillId="0" borderId="20" xfId="0" applyFont="1" applyFill="1" applyBorder="1" applyAlignment="1" applyProtection="1">
      <alignment horizontal="left"/>
      <protection locked="0"/>
    </xf>
    <xf numFmtId="0" fontId="15" fillId="0" borderId="21" xfId="0" applyFont="1" applyFill="1" applyBorder="1" applyAlignment="1" applyProtection="1">
      <alignment horizontal="left"/>
      <protection locked="0"/>
    </xf>
    <xf numFmtId="0" fontId="15" fillId="4" borderId="22" xfId="0" applyNumberFormat="1" applyFont="1" applyFill="1" applyBorder="1" applyAlignment="1" applyProtection="1">
      <alignment horizontal="left"/>
    </xf>
    <xf numFmtId="0" fontId="15" fillId="4" borderId="23" xfId="0" applyNumberFormat="1" applyFont="1" applyFill="1" applyBorder="1" applyAlignment="1" applyProtection="1">
      <alignment horizontal="left"/>
    </xf>
    <xf numFmtId="0" fontId="0" fillId="0" borderId="0" xfId="0" applyProtection="1"/>
    <xf numFmtId="0" fontId="3" fillId="0" borderId="0" xfId="0" applyFont="1" applyBorder="1" applyAlignment="1" applyProtection="1">
      <alignment vertical="center"/>
    </xf>
    <xf numFmtId="0" fontId="14" fillId="3" borderId="2"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Protection="1"/>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14" fontId="15" fillId="0" borderId="3" xfId="0" applyNumberFormat="1" applyFont="1" applyBorder="1" applyAlignment="1" applyProtection="1">
      <alignment horizontal="left"/>
      <protection locked="0"/>
    </xf>
    <xf numFmtId="14" fontId="15" fillId="0" borderId="1" xfId="0" applyNumberFormat="1" applyFont="1" applyBorder="1" applyAlignment="1" applyProtection="1">
      <alignment horizontal="left"/>
      <protection locked="0"/>
    </xf>
    <xf numFmtId="14" fontId="15" fillId="0" borderId="6" xfId="0" applyNumberFormat="1" applyFont="1" applyBorder="1" applyAlignment="1" applyProtection="1">
      <alignment horizontal="left"/>
      <protection locked="0"/>
    </xf>
    <xf numFmtId="0" fontId="18" fillId="0" borderId="0" xfId="0" applyFont="1" applyProtection="1"/>
    <xf numFmtId="0" fontId="8" fillId="0" borderId="0" xfId="1" applyFont="1" applyProtection="1"/>
    <xf numFmtId="0" fontId="18" fillId="0" borderId="0" xfId="0" applyFont="1" applyBorder="1" applyProtection="1"/>
    <xf numFmtId="0" fontId="0" fillId="0" borderId="0" xfId="0" applyBorder="1" applyProtection="1"/>
    <xf numFmtId="0" fontId="18" fillId="4" borderId="25" xfId="0" applyFont="1" applyFill="1" applyBorder="1" applyProtection="1"/>
    <xf numFmtId="0" fontId="18" fillId="4" borderId="26" xfId="0" applyFont="1" applyFill="1" applyBorder="1" applyProtection="1"/>
    <xf numFmtId="0" fontId="15" fillId="0" borderId="0" xfId="0" applyFont="1" applyFill="1" applyBorder="1" applyAlignment="1" applyProtection="1"/>
    <xf numFmtId="0" fontId="15" fillId="0" borderId="10" xfId="0" applyFont="1" applyBorder="1" applyAlignment="1" applyProtection="1">
      <protection locked="0"/>
    </xf>
    <xf numFmtId="0" fontId="15" fillId="0" borderId="7" xfId="0" applyFont="1" applyBorder="1" applyAlignment="1" applyProtection="1">
      <protection locked="0"/>
    </xf>
    <xf numFmtId="0" fontId="12" fillId="3" borderId="2" xfId="0" applyFont="1" applyFill="1" applyBorder="1" applyAlignment="1" applyProtection="1">
      <alignment horizontal="left" vertical="top"/>
    </xf>
    <xf numFmtId="0" fontId="12" fillId="3" borderId="3" xfId="0" applyFont="1" applyFill="1" applyBorder="1" applyAlignment="1" applyProtection="1">
      <alignment horizontal="left"/>
    </xf>
    <xf numFmtId="0" fontId="12" fillId="3" borderId="3" xfId="0" applyFont="1" applyFill="1" applyBorder="1" applyAlignment="1" applyProtection="1"/>
    <xf numFmtId="0" fontId="12" fillId="3" borderId="3" xfId="0" applyFont="1" applyFill="1" applyBorder="1" applyAlignment="1" applyProtection="1">
      <alignment vertical="top"/>
    </xf>
    <xf numFmtId="0" fontId="12" fillId="3" borderId="4" xfId="0" applyFont="1" applyFill="1" applyBorder="1" applyAlignment="1" applyProtection="1"/>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14" fontId="15" fillId="4" borderId="22" xfId="0" applyNumberFormat="1" applyFont="1" applyFill="1" applyBorder="1" applyProtection="1"/>
    <xf numFmtId="14" fontId="15" fillId="4" borderId="23" xfId="0" applyNumberFormat="1" applyFont="1" applyFill="1" applyBorder="1" applyProtection="1"/>
    <xf numFmtId="0" fontId="10" fillId="0" borderId="0" xfId="0" applyFont="1" applyBorder="1" applyProtection="1"/>
    <xf numFmtId="0" fontId="13" fillId="4" borderId="15" xfId="0" applyFont="1" applyFill="1" applyBorder="1" applyAlignment="1" applyProtection="1">
      <alignment vertical="center"/>
    </xf>
    <xf numFmtId="164" fontId="17" fillId="0" borderId="14" xfId="0" applyNumberFormat="1" applyFont="1" applyBorder="1" applyAlignment="1" applyProtection="1">
      <alignment horizontal="center" vertical="center"/>
    </xf>
    <xf numFmtId="0" fontId="17" fillId="0" borderId="14" xfId="0" applyFont="1" applyBorder="1" applyAlignment="1" applyProtection="1">
      <alignment horizontal="center" vertical="center"/>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4" fillId="0" borderId="0" xfId="1" applyFont="1" applyProtection="1"/>
    <xf numFmtId="164" fontId="21" fillId="6" borderId="0" xfId="0" applyNumberFormat="1" applyFont="1" applyFill="1" applyBorder="1" applyAlignment="1" applyProtection="1">
      <alignment horizontal="center" vertical="center"/>
    </xf>
    <xf numFmtId="0" fontId="20" fillId="6" borderId="0" xfId="0" applyFont="1" applyFill="1" applyBorder="1" applyAlignment="1" applyProtection="1">
      <alignment vertical="center"/>
    </xf>
    <xf numFmtId="0" fontId="0" fillId="0" borderId="0" xfId="0" applyProtection="1">
      <protection locked="0"/>
    </xf>
    <xf numFmtId="0" fontId="11" fillId="3" borderId="2" xfId="0" applyFont="1" applyFill="1" applyBorder="1" applyAlignment="1" applyProtection="1">
      <alignment horizontal="left"/>
    </xf>
    <xf numFmtId="0" fontId="11" fillId="3" borderId="4" xfId="0" applyFont="1" applyFill="1" applyBorder="1" applyAlignment="1" applyProtection="1">
      <alignment horizontal="left"/>
    </xf>
    <xf numFmtId="0" fontId="23" fillId="0" borderId="0" xfId="0" applyFont="1"/>
    <xf numFmtId="0" fontId="22" fillId="0" borderId="0" xfId="0" applyFont="1"/>
    <xf numFmtId="0" fontId="13" fillId="4" borderId="13" xfId="0" applyFont="1" applyFill="1" applyBorder="1" applyAlignment="1" applyProtection="1">
      <alignment vertical="center"/>
    </xf>
    <xf numFmtId="165" fontId="0" fillId="0" borderId="0" xfId="0" applyNumberFormat="1" applyBorder="1" applyProtection="1"/>
    <xf numFmtId="0" fontId="15" fillId="0" borderId="27" xfId="0" applyFont="1" applyBorder="1" applyProtection="1">
      <protection locked="0"/>
    </xf>
    <xf numFmtId="14" fontId="15" fillId="4" borderId="28" xfId="0" applyNumberFormat="1" applyFont="1" applyFill="1" applyBorder="1" applyProtection="1"/>
    <xf numFmtId="14" fontId="15" fillId="0" borderId="29" xfId="0" applyNumberFormat="1" applyFont="1" applyBorder="1" applyProtection="1">
      <protection locked="0"/>
    </xf>
    <xf numFmtId="14" fontId="15" fillId="0" borderId="31" xfId="0" applyNumberFormat="1" applyFont="1" applyBorder="1" applyProtection="1">
      <protection locked="0"/>
    </xf>
    <xf numFmtId="0" fontId="15" fillId="4" borderId="28" xfId="0" applyNumberFormat="1" applyFont="1" applyFill="1" applyBorder="1" applyAlignment="1" applyProtection="1">
      <alignment horizontal="left"/>
    </xf>
    <xf numFmtId="0" fontId="15" fillId="0" borderId="29" xfId="0" applyFont="1" applyFill="1" applyBorder="1" applyAlignment="1" applyProtection="1">
      <alignment horizontal="left"/>
      <protection locked="0"/>
    </xf>
    <xf numFmtId="0" fontId="15" fillId="0" borderId="30" xfId="0" applyFont="1" applyFill="1" applyBorder="1" applyAlignment="1" applyProtection="1">
      <alignment horizontal="left"/>
      <protection locked="0"/>
    </xf>
    <xf numFmtId="0" fontId="15" fillId="0" borderId="30" xfId="0" applyFont="1" applyBorder="1" applyProtection="1">
      <protection locked="0"/>
    </xf>
    <xf numFmtId="0" fontId="15" fillId="0" borderId="32" xfId="0" applyFont="1" applyBorder="1" applyProtection="1">
      <protection locked="0"/>
    </xf>
    <xf numFmtId="0" fontId="1" fillId="2" borderId="5" xfId="0" applyFont="1" applyFill="1" applyBorder="1" applyAlignment="1" applyProtection="1">
      <alignment horizontal="left"/>
    </xf>
    <xf numFmtId="0" fontId="1" fillId="2" borderId="6" xfId="0" applyFont="1" applyFill="1" applyBorder="1" applyAlignment="1" applyProtection="1">
      <alignment horizontal="left"/>
    </xf>
    <xf numFmtId="0" fontId="1" fillId="2" borderId="7" xfId="0" applyFont="1" applyFill="1" applyBorder="1" applyAlignment="1" applyProtection="1">
      <alignment horizontal="left"/>
    </xf>
    <xf numFmtId="0" fontId="13" fillId="4" borderId="15" xfId="0" applyFont="1" applyFill="1" applyBorder="1" applyAlignment="1" applyProtection="1">
      <alignment vertical="top"/>
    </xf>
    <xf numFmtId="0" fontId="13" fillId="4" borderId="13" xfId="0" applyFont="1" applyFill="1" applyBorder="1" applyAlignment="1" applyProtection="1">
      <alignment vertical="top"/>
    </xf>
    <xf numFmtId="0" fontId="13" fillId="4" borderId="15" xfId="0" applyFont="1" applyFill="1" applyBorder="1" applyAlignment="1" applyProtection="1"/>
    <xf numFmtId="0" fontId="19" fillId="2" borderId="7" xfId="0" applyFont="1" applyFill="1" applyBorder="1" applyProtection="1"/>
    <xf numFmtId="0" fontId="0" fillId="0" borderId="28" xfId="0" applyBorder="1" applyProtection="1">
      <protection locked="0"/>
    </xf>
    <xf numFmtId="0" fontId="0" fillId="0" borderId="22" xfId="0" applyBorder="1" applyProtection="1">
      <protection locked="0"/>
    </xf>
    <xf numFmtId="0" fontId="0" fillId="0" borderId="23" xfId="0" applyBorder="1" applyProtection="1">
      <protection locked="0"/>
    </xf>
    <xf numFmtId="14" fontId="15" fillId="0" borderId="33" xfId="0" applyNumberFormat="1" applyFont="1" applyBorder="1" applyProtection="1">
      <protection locked="0"/>
    </xf>
    <xf numFmtId="0" fontId="15" fillId="0" borderId="30" xfId="0" applyFont="1" applyFill="1" applyBorder="1" applyAlignment="1" applyProtection="1">
      <alignment horizontal="left" vertical="center"/>
      <protection locked="0"/>
    </xf>
    <xf numFmtId="0" fontId="15" fillId="0" borderId="32" xfId="0" applyFont="1" applyBorder="1" applyAlignment="1" applyProtection="1">
      <protection locked="0"/>
    </xf>
    <xf numFmtId="0" fontId="18" fillId="4" borderId="34" xfId="0" applyFont="1" applyFill="1" applyBorder="1" applyProtection="1"/>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9" fillId="2" borderId="6" xfId="0" applyFont="1" applyFill="1" applyBorder="1" applyProtection="1"/>
    <xf numFmtId="14" fontId="15" fillId="0" borderId="0" xfId="0" applyNumberFormat="1" applyFont="1" applyBorder="1" applyProtection="1"/>
    <xf numFmtId="165" fontId="10" fillId="0" borderId="0" xfId="0" applyNumberFormat="1" applyFont="1" applyBorder="1" applyProtection="1"/>
    <xf numFmtId="14" fontId="15" fillId="0" borderId="0" xfId="0" applyNumberFormat="1" applyFont="1" applyBorder="1" applyProtection="1">
      <protection hidden="1"/>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20" fillId="6" borderId="0" xfId="0" applyFont="1" applyFill="1" applyBorder="1" applyAlignment="1" applyProtection="1">
      <alignment vertical="center"/>
    </xf>
    <xf numFmtId="0" fontId="13" fillId="4" borderId="13" xfId="0" applyFont="1" applyFill="1" applyBorder="1" applyAlignment="1" applyProtection="1">
      <alignment vertical="center"/>
    </xf>
    <xf numFmtId="164" fontId="23" fillId="0" borderId="0" xfId="0" applyNumberFormat="1" applyFont="1"/>
    <xf numFmtId="0" fontId="26" fillId="0" borderId="0" xfId="0" applyFont="1"/>
    <xf numFmtId="165" fontId="23" fillId="0" borderId="0" xfId="0" applyNumberFormat="1" applyFont="1"/>
    <xf numFmtId="0" fontId="23" fillId="0" borderId="0" xfId="0" applyFont="1" applyFill="1"/>
    <xf numFmtId="164" fontId="23" fillId="0" borderId="0" xfId="0" applyNumberFormat="1" applyFont="1" applyFill="1"/>
    <xf numFmtId="0" fontId="23" fillId="0" borderId="16" xfId="0" applyFont="1" applyBorder="1"/>
    <xf numFmtId="2" fontId="23" fillId="0" borderId="0" xfId="0" applyNumberFormat="1" applyFont="1"/>
    <xf numFmtId="0" fontId="23" fillId="0" borderId="17" xfId="0" applyFont="1" applyBorder="1"/>
    <xf numFmtId="0" fontId="26" fillId="5" borderId="0" xfId="0" applyFont="1" applyFill="1"/>
    <xf numFmtId="0" fontId="23" fillId="5" borderId="0" xfId="0" applyFont="1" applyFill="1"/>
  </cellXfs>
  <cellStyles count="2">
    <cellStyle name="Hyperlink" xfId="1" builtinId="8"/>
    <cellStyle name="Standard"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3333"/>
      <color rgb="FFFFCC29"/>
      <color rgb="FFFFCC1B"/>
      <color rgb="FFF57E1B"/>
      <color rgb="FFE17E1B"/>
      <color rgb="FFE17E2F"/>
      <color rgb="FFA40000"/>
      <color rgb="FFFF9900"/>
      <color rgb="FF33CC33"/>
      <color rgb="FFF88F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Anlass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chemeClr val="tx2"/>
              </a:solidFill>
            </c:spPr>
          </c:dPt>
          <c:dPt>
            <c:idx val="1"/>
            <c:bubble3D val="0"/>
            <c:spPr>
              <a:solidFill>
                <a:schemeClr val="tx2">
                  <a:lumMod val="40000"/>
                  <a:lumOff val="60000"/>
                </a:schemeClr>
              </a:solidFill>
            </c:spPr>
          </c:dPt>
          <c:dPt>
            <c:idx val="2"/>
            <c:bubble3D val="0"/>
            <c:spPr>
              <a:solidFill>
                <a:srgbClr val="FF3333"/>
              </a:solidFill>
            </c:spPr>
          </c:dPt>
          <c:dPt>
            <c:idx val="3"/>
            <c:bubble3D val="0"/>
            <c:spPr>
              <a:solidFill>
                <a:srgbClr val="C0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formeln!$D$2:$D$5</c:f>
              <c:strCache>
                <c:ptCount val="4"/>
                <c:pt idx="0">
                  <c:v>Fußballspez. Training</c:v>
                </c:pt>
                <c:pt idx="1">
                  <c:v>Unspezifisches Training</c:v>
                </c:pt>
                <c:pt idx="2">
                  <c:v>Testspiel</c:v>
                </c:pt>
                <c:pt idx="3">
                  <c:v>Pflichtspiel</c:v>
                </c:pt>
              </c:strCache>
            </c:strRef>
          </c:cat>
          <c:val>
            <c:numRef>
              <c:f>formeln!$E$2:$E$5</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Ursache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rgbClr val="A40000"/>
              </a:solidFill>
            </c:spPr>
          </c:dPt>
          <c:dPt>
            <c:idx val="1"/>
            <c:bubble3D val="0"/>
            <c:spPr>
              <a:solidFill>
                <a:schemeClr val="accent6">
                  <a:lumMod val="75000"/>
                </a:schemeClr>
              </a:solidFill>
            </c:spPr>
          </c:dPt>
          <c:dPt>
            <c:idx val="2"/>
            <c:bubble3D val="0"/>
            <c:spPr>
              <a:solidFill>
                <a:schemeClr val="tx2"/>
              </a:solidFill>
            </c:spPr>
          </c:dPt>
          <c:dPt>
            <c:idx val="3"/>
            <c:bubble3D val="0"/>
            <c:spPr>
              <a:solidFill>
                <a:schemeClr val="tx2">
                  <a:lumMod val="60000"/>
                  <a:lumOff val="40000"/>
                </a:schemeClr>
              </a:solidFill>
            </c:spPr>
          </c:dPt>
          <c:dPt>
            <c:idx val="4"/>
            <c:bubble3D val="0"/>
            <c:spPr>
              <a:solidFill>
                <a:schemeClr val="tx2">
                  <a:lumMod val="40000"/>
                  <a:lumOff val="60000"/>
                </a:schemeClr>
              </a:solidFill>
            </c:spPr>
          </c:dPt>
          <c:dLbls>
            <c:dLbl>
              <c:idx val="0"/>
              <c:spPr>
                <a:noFill/>
              </c:spPr>
              <c:txPr>
                <a:bodyPr/>
                <a:lstStyle/>
                <a:p>
                  <a:pPr>
                    <a:defRPr>
                      <a:solidFill>
                        <a:schemeClr val="bg1"/>
                      </a:solidFill>
                    </a:defRPr>
                  </a:pPr>
                  <a:endParaRPr lang="de-DE"/>
                </a:p>
              </c:txPr>
              <c:dLblPos val="inEnd"/>
              <c:showLegendKey val="0"/>
              <c:showVal val="1"/>
              <c:showCatName val="0"/>
              <c:showSerName val="0"/>
              <c:showPercent val="0"/>
              <c:showBubbleSize val="0"/>
            </c:dLbl>
            <c:dLbl>
              <c:idx val="2"/>
              <c:spPr>
                <a:noFill/>
              </c:spPr>
              <c:txPr>
                <a:bodyPr/>
                <a:lstStyle/>
                <a:p>
                  <a:pPr>
                    <a:defRPr>
                      <a:solidFill>
                        <a:schemeClr val="bg1"/>
                      </a:solidFill>
                    </a:defRPr>
                  </a:pPr>
                  <a:endParaRPr lang="de-DE"/>
                </a:p>
              </c:txPr>
              <c:dLblPos val="inEnd"/>
              <c:showLegendKey val="0"/>
              <c:showVal val="1"/>
              <c:showCatName val="0"/>
              <c:showSerName val="0"/>
              <c:showPercent val="0"/>
              <c:showBubbleSize val="0"/>
            </c:dLbl>
            <c:spPr>
              <a:noFill/>
            </c:spPr>
            <c:dLblPos val="inEnd"/>
            <c:showLegendKey val="0"/>
            <c:showVal val="1"/>
            <c:showCatName val="0"/>
            <c:showSerName val="0"/>
            <c:showPercent val="0"/>
            <c:showBubbleSize val="0"/>
            <c:showLeaderLines val="1"/>
          </c:dLbls>
          <c:cat>
            <c:strRef>
              <c:f>formeln!$G$2:$G$8</c:f>
              <c:strCache>
                <c:ptCount val="7"/>
                <c:pt idx="0">
                  <c:v>Non-Kontakt</c:v>
                </c:pt>
                <c:pt idx="1">
                  <c:v>Indirekter Kontakt</c:v>
                </c:pt>
                <c:pt idx="2">
                  <c:v>Kontakt - Gegner</c:v>
                </c:pt>
                <c:pt idx="3">
                  <c:v>Kontakt - Mitspieler</c:v>
                </c:pt>
                <c:pt idx="4">
                  <c:v>Kontakt - Ball</c:v>
                </c:pt>
                <c:pt idx="5">
                  <c:v>Kontakt - Tor</c:v>
                </c:pt>
                <c:pt idx="6">
                  <c:v>Kontakt - Sonstiges</c:v>
                </c:pt>
              </c:strCache>
            </c:strRef>
          </c:cat>
          <c:val>
            <c:numRef>
              <c:f>formeln!$H$2:$H$8</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a:ln w="19050">
      <a:solidFill>
        <a:schemeClr val="tx1"/>
      </a:solid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verletzter Körperregion in % </a:t>
            </a:r>
            <a:r>
              <a:rPr lang="de-DE" sz="1600" baseline="30000"/>
              <a:t>2)</a:t>
            </a:r>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formeln!$S$2:$S$19</c:f>
              <c:strCache>
                <c:ptCount val="18"/>
                <c:pt idx="0">
                  <c:v>Sonstiges/unbekannt</c:v>
                </c:pt>
                <c:pt idx="1">
                  <c:v>Fuß</c:v>
                </c:pt>
                <c:pt idx="2">
                  <c:v>Sprunggelenk</c:v>
                </c:pt>
                <c:pt idx="3">
                  <c:v>Unterschenkel</c:v>
                </c:pt>
                <c:pt idx="4">
                  <c:v>Knie</c:v>
                </c:pt>
                <c:pt idx="5">
                  <c:v>Oberschenkel</c:v>
                </c:pt>
                <c:pt idx="6">
                  <c:v>Leiste</c:v>
                </c:pt>
                <c:pt idx="7">
                  <c:v>Hüfte</c:v>
                </c:pt>
                <c:pt idx="8">
                  <c:v>Rumpf</c:v>
                </c:pt>
                <c:pt idx="9">
                  <c:v>Finger</c:v>
                </c:pt>
                <c:pt idx="10">
                  <c:v>Hand</c:v>
                </c:pt>
                <c:pt idx="11">
                  <c:v>Handgelenk</c:v>
                </c:pt>
                <c:pt idx="12">
                  <c:v>Unterarm</c:v>
                </c:pt>
                <c:pt idx="13">
                  <c:v>Ellbogen</c:v>
                </c:pt>
                <c:pt idx="14">
                  <c:v>Oberarm</c:v>
                </c:pt>
                <c:pt idx="15">
                  <c:v>Schulter</c:v>
                </c:pt>
                <c:pt idx="16">
                  <c:v>Hals</c:v>
                </c:pt>
                <c:pt idx="17">
                  <c:v>Kopf</c:v>
                </c:pt>
              </c:strCache>
            </c:strRef>
          </c:cat>
          <c:val>
            <c:numRef>
              <c:f>formeln!$T$2:$T$19</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dLblPos val="inEnd"/>
          <c:showLegendKey val="0"/>
          <c:showVal val="1"/>
          <c:showCatName val="0"/>
          <c:showSerName val="0"/>
          <c:showPercent val="0"/>
          <c:showBubbleSize val="0"/>
        </c:dLbls>
        <c:gapWidth val="150"/>
        <c:axId val="572296192"/>
        <c:axId val="571420608"/>
      </c:barChart>
      <c:catAx>
        <c:axId val="572296192"/>
        <c:scaling>
          <c:orientation val="minMax"/>
        </c:scaling>
        <c:delete val="0"/>
        <c:axPos val="l"/>
        <c:numFmt formatCode="@" sourceLinked="0"/>
        <c:majorTickMark val="out"/>
        <c:minorTickMark val="none"/>
        <c:tickLblPos val="nextTo"/>
        <c:crossAx val="571420608"/>
        <c:crosses val="autoZero"/>
        <c:auto val="1"/>
        <c:lblAlgn val="ctr"/>
        <c:lblOffset val="100"/>
        <c:tickLblSkip val="1"/>
        <c:noMultiLvlLbl val="0"/>
      </c:catAx>
      <c:valAx>
        <c:axId val="571420608"/>
        <c:scaling>
          <c:orientation val="minMax"/>
          <c:min val="0"/>
        </c:scaling>
        <c:delete val="0"/>
        <c:axPos val="b"/>
        <c:majorGridlines/>
        <c:numFmt formatCode="0.0" sourceLinked="1"/>
        <c:majorTickMark val="out"/>
        <c:minorTickMark val="out"/>
        <c:tickLblPos val="nextTo"/>
        <c:crossAx val="572296192"/>
        <c:crosses val="autoZero"/>
        <c:crossBetween val="between"/>
        <c:minorUnit val="5"/>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Verletzungsart in % </a:t>
            </a:r>
            <a:r>
              <a:rPr lang="de-DE" sz="1600" baseline="30000"/>
              <a:t>2)</a:t>
            </a:r>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b="0">
                    <a:solidFill>
                      <a:schemeClr val="bg1"/>
                    </a:solidFill>
                  </a:defRPr>
                </a:pPr>
                <a:endParaRPr lang="de-DE"/>
              </a:p>
            </c:txPr>
            <c:dLblPos val="inEnd"/>
            <c:showLegendKey val="0"/>
            <c:showVal val="1"/>
            <c:showCatName val="0"/>
            <c:showSerName val="0"/>
            <c:showPercent val="0"/>
            <c:showBubbleSize val="0"/>
            <c:showLeaderLines val="0"/>
          </c:dLbls>
          <c:cat>
            <c:strRef>
              <c:f>formeln!$X$2:$X$13</c:f>
              <c:strCache>
                <c:ptCount val="12"/>
                <c:pt idx="0">
                  <c:v>sonst. Traumata</c:v>
                </c:pt>
                <c:pt idx="1">
                  <c:v>nichttraum., chronisch</c:v>
                </c:pt>
                <c:pt idx="2">
                  <c:v>Zerrung</c:v>
                </c:pt>
                <c:pt idx="3">
                  <c:v>Zahnverletzung</c:v>
                </c:pt>
                <c:pt idx="4">
                  <c:v>innere Verletzung</c:v>
                </c:pt>
                <c:pt idx="5">
                  <c:v>Hautverletzung</c:v>
                </c:pt>
                <c:pt idx="6">
                  <c:v>Gehirnverletzung</c:v>
                </c:pt>
                <c:pt idx="7">
                  <c:v>Kontusion</c:v>
                </c:pt>
                <c:pt idx="8">
                  <c:v>Ruptur</c:v>
                </c:pt>
                <c:pt idx="9">
                  <c:v>Luxation</c:v>
                </c:pt>
                <c:pt idx="10">
                  <c:v>Distorsion</c:v>
                </c:pt>
                <c:pt idx="11">
                  <c:v>Fraktur</c:v>
                </c:pt>
              </c:strCache>
            </c:strRef>
          </c:cat>
          <c:val>
            <c:numRef>
              <c:f>formeln!$Y$2:$Y$13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dLblPos val="inEnd"/>
          <c:showLegendKey val="0"/>
          <c:showVal val="1"/>
          <c:showCatName val="0"/>
          <c:showSerName val="0"/>
          <c:showPercent val="0"/>
          <c:showBubbleSize val="0"/>
        </c:dLbls>
        <c:gapWidth val="150"/>
        <c:axId val="572296704"/>
        <c:axId val="571422336"/>
      </c:barChart>
      <c:catAx>
        <c:axId val="572296704"/>
        <c:scaling>
          <c:orientation val="minMax"/>
        </c:scaling>
        <c:delete val="0"/>
        <c:axPos val="l"/>
        <c:majorTickMark val="out"/>
        <c:minorTickMark val="none"/>
        <c:tickLblPos val="nextTo"/>
        <c:crossAx val="571422336"/>
        <c:crosses val="autoZero"/>
        <c:auto val="1"/>
        <c:lblAlgn val="ctr"/>
        <c:lblOffset val="100"/>
        <c:noMultiLvlLbl val="0"/>
      </c:catAx>
      <c:valAx>
        <c:axId val="571422336"/>
        <c:scaling>
          <c:orientation val="minMax"/>
        </c:scaling>
        <c:delete val="0"/>
        <c:axPos val="b"/>
        <c:majorGridlines/>
        <c:numFmt formatCode="0.0" sourceLinked="1"/>
        <c:majorTickMark val="out"/>
        <c:minorTickMark val="none"/>
        <c:tickLblPos val="nextTo"/>
        <c:crossAx val="572296704"/>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Wochentag in % </a:t>
            </a:r>
            <a:r>
              <a:rPr lang="de-DE" sz="1600" baseline="30000"/>
              <a:t>1)</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formeln!$AL$3:$AL$9</c:f>
              <c:strCache>
                <c:ptCount val="7"/>
                <c:pt idx="0">
                  <c:v>Montag</c:v>
                </c:pt>
                <c:pt idx="1">
                  <c:v>Dienstag</c:v>
                </c:pt>
                <c:pt idx="2">
                  <c:v>Mittwoch</c:v>
                </c:pt>
                <c:pt idx="3">
                  <c:v>Donnerstag</c:v>
                </c:pt>
                <c:pt idx="4">
                  <c:v>Freitag</c:v>
                </c:pt>
                <c:pt idx="5">
                  <c:v>Samstag</c:v>
                </c:pt>
                <c:pt idx="6">
                  <c:v>Sonntag</c:v>
                </c:pt>
              </c:strCache>
            </c:strRef>
          </c:cat>
          <c:val>
            <c:numRef>
              <c:f>formeln!$AM$3:$AM$9</c:f>
              <c:numCache>
                <c:formatCode>0.0</c:formatCode>
                <c:ptCount val="7"/>
                <c:pt idx="0">
                  <c:v>0</c:v>
                </c:pt>
                <c:pt idx="1">
                  <c:v>0</c:v>
                </c:pt>
                <c:pt idx="2">
                  <c:v>0</c:v>
                </c:pt>
                <c:pt idx="3">
                  <c:v>0</c:v>
                </c:pt>
                <c:pt idx="4">
                  <c:v>0</c:v>
                </c:pt>
                <c:pt idx="5">
                  <c:v>0</c:v>
                </c:pt>
                <c:pt idx="6">
                  <c:v>0</c:v>
                </c:pt>
              </c:numCache>
            </c:numRef>
          </c:val>
        </c:ser>
        <c:dLbls>
          <c:dLblPos val="inEnd"/>
          <c:showLegendKey val="0"/>
          <c:showVal val="1"/>
          <c:showCatName val="0"/>
          <c:showSerName val="0"/>
          <c:showPercent val="0"/>
          <c:showBubbleSize val="0"/>
        </c:dLbls>
        <c:gapWidth val="150"/>
        <c:axId val="572649472"/>
        <c:axId val="571424064"/>
      </c:barChart>
      <c:catAx>
        <c:axId val="572649472"/>
        <c:scaling>
          <c:orientation val="minMax"/>
        </c:scaling>
        <c:delete val="0"/>
        <c:axPos val="b"/>
        <c:majorTickMark val="out"/>
        <c:minorTickMark val="none"/>
        <c:tickLblPos val="nextTo"/>
        <c:crossAx val="571424064"/>
        <c:crosses val="autoZero"/>
        <c:auto val="1"/>
        <c:lblAlgn val="ctr"/>
        <c:lblOffset val="100"/>
        <c:noMultiLvlLbl val="0"/>
      </c:catAx>
      <c:valAx>
        <c:axId val="571424064"/>
        <c:scaling>
          <c:orientation val="minMax"/>
        </c:scaling>
        <c:delete val="0"/>
        <c:axPos val="l"/>
        <c:majorGridlines/>
        <c:numFmt formatCode="0.0" sourceLinked="1"/>
        <c:majorTickMark val="out"/>
        <c:minorTickMark val="none"/>
        <c:tickLblPos val="nextTo"/>
        <c:crossAx val="572649472"/>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1"/>
          <c:order val="0"/>
          <c:tx>
            <c:strRef>
              <c:f>formeln!$K$27</c:f>
              <c:strCache>
                <c:ptCount val="1"/>
                <c:pt idx="0">
                  <c:v>Training</c:v>
                </c:pt>
              </c:strCache>
            </c:strRef>
          </c:tx>
          <c:spPr>
            <a:solidFill>
              <a:schemeClr val="tx2">
                <a:lumMod val="60000"/>
                <a:lumOff val="40000"/>
              </a:schemeClr>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formeln!$L$27</c:f>
              <c:numCache>
                <c:formatCode>0.0</c:formatCode>
                <c:ptCount val="1"/>
                <c:pt idx="0">
                  <c:v>0</c:v>
                </c:pt>
              </c:numCache>
            </c:numRef>
          </c:val>
        </c:ser>
        <c:ser>
          <c:idx val="0"/>
          <c:order val="1"/>
          <c:tx>
            <c:strRef>
              <c:f>formeln!$K$28</c:f>
              <c:strCache>
                <c:ptCount val="1"/>
                <c:pt idx="0">
                  <c:v>Wettkampf</c:v>
                </c:pt>
              </c:strCache>
            </c:strRef>
          </c:tx>
          <c:spPr>
            <a:solidFill>
              <a:srgbClr val="C0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formeln!$L$28</c:f>
              <c:numCache>
                <c:formatCode>0.0</c:formatCode>
                <c:ptCount val="1"/>
                <c:pt idx="0">
                  <c:v>0</c:v>
                </c:pt>
              </c:numCache>
            </c:numRef>
          </c:val>
        </c:ser>
        <c:dLbls>
          <c:showLegendKey val="0"/>
          <c:showVal val="0"/>
          <c:showCatName val="0"/>
          <c:showSerName val="0"/>
          <c:showPercent val="0"/>
          <c:showBubbleSize val="0"/>
        </c:dLbls>
        <c:gapWidth val="150"/>
        <c:overlap val="100"/>
        <c:axId val="572649984"/>
        <c:axId val="572687488"/>
      </c:barChart>
      <c:catAx>
        <c:axId val="572649984"/>
        <c:scaling>
          <c:orientation val="minMax"/>
        </c:scaling>
        <c:delete val="1"/>
        <c:axPos val="l"/>
        <c:numFmt formatCode="General" sourceLinked="1"/>
        <c:majorTickMark val="out"/>
        <c:minorTickMark val="none"/>
        <c:tickLblPos val="nextTo"/>
        <c:crossAx val="572687488"/>
        <c:crosses val="autoZero"/>
        <c:auto val="1"/>
        <c:lblAlgn val="ctr"/>
        <c:lblOffset val="100"/>
        <c:noMultiLvlLbl val="0"/>
      </c:catAx>
      <c:valAx>
        <c:axId val="572687488"/>
        <c:scaling>
          <c:orientation val="minMax"/>
        </c:scaling>
        <c:delete val="1"/>
        <c:axPos val="b"/>
        <c:majorGridlines/>
        <c:numFmt formatCode="0%" sourceLinked="1"/>
        <c:majorTickMark val="out"/>
        <c:minorTickMark val="none"/>
        <c:tickLblPos val="nextTo"/>
        <c:crossAx val="572649984"/>
        <c:crosses val="autoZero"/>
        <c:crossBetween val="between"/>
      </c:valAx>
    </c:plotArea>
    <c:legend>
      <c:legendPos val="r"/>
      <c:layout/>
      <c:overlay val="0"/>
    </c:legend>
    <c:plotVisOnly val="1"/>
    <c:dispBlanksAs val="gap"/>
    <c:showDLblsOverMax val="0"/>
  </c:chart>
  <c:spPr>
    <a:ln w="19050">
      <a:solidFill>
        <a:schemeClr val="tx1"/>
      </a:solidFill>
    </a:ln>
  </c:spPr>
  <c:txPr>
    <a:bodyPr/>
    <a:lstStyle/>
    <a:p>
      <a:pPr>
        <a:defRPr sz="1200"/>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de-DE" sz="1600"/>
              <a:t>Verletzungen nach Position in % </a:t>
            </a:r>
            <a:r>
              <a:rPr lang="de-DE" sz="1600" baseline="30000"/>
              <a:t>2)</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formeln!$AQ$17:$AQ$20</c:f>
              <c:strCache>
                <c:ptCount val="4"/>
                <c:pt idx="0">
                  <c:v>Torwart</c:v>
                </c:pt>
                <c:pt idx="1">
                  <c:v>Verteidigung</c:v>
                </c:pt>
                <c:pt idx="2">
                  <c:v>Mittelfeld</c:v>
                </c:pt>
                <c:pt idx="3">
                  <c:v>Angriff</c:v>
                </c:pt>
              </c:strCache>
            </c:strRef>
          </c:cat>
          <c:val>
            <c:numRef>
              <c:f>formeln!$AR$17:$AR$20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72650496"/>
        <c:axId val="572689216"/>
      </c:barChart>
      <c:valAx>
        <c:axId val="572689216"/>
        <c:scaling>
          <c:orientation val="minMax"/>
        </c:scaling>
        <c:delete val="0"/>
        <c:axPos val="l"/>
        <c:majorGridlines/>
        <c:numFmt formatCode="0.0" sourceLinked="1"/>
        <c:majorTickMark val="out"/>
        <c:minorTickMark val="none"/>
        <c:tickLblPos val="nextTo"/>
        <c:crossAx val="572650496"/>
        <c:crosses val="autoZero"/>
        <c:crossBetween val="between"/>
      </c:valAx>
      <c:catAx>
        <c:axId val="572650496"/>
        <c:scaling>
          <c:orientation val="minMax"/>
        </c:scaling>
        <c:delete val="0"/>
        <c:axPos val="b"/>
        <c:majorTickMark val="out"/>
        <c:minorTickMark val="none"/>
        <c:tickLblPos val="nextTo"/>
        <c:crossAx val="572689216"/>
        <c:crosses val="autoZero"/>
        <c:auto val="1"/>
        <c:lblAlgn val="ctr"/>
        <c:lblOffset val="100"/>
        <c:noMultiLvlLbl val="0"/>
      </c:cat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a:t>
            </a:r>
            <a:r>
              <a:rPr lang="de-DE" sz="1600" baseline="0"/>
              <a:t> nach Ausfallgrund in %</a:t>
            </a:r>
            <a:endParaRPr lang="de-DE" sz="1600"/>
          </a:p>
        </c:rich>
      </c:tx>
      <c:layout/>
      <c:overlay val="0"/>
    </c:title>
    <c:autoTitleDeleted val="0"/>
    <c:plotArea>
      <c:layout/>
      <c:pieChart>
        <c:varyColors val="1"/>
        <c:ser>
          <c:idx val="0"/>
          <c:order val="0"/>
          <c:dPt>
            <c:idx val="0"/>
            <c:bubble3D val="0"/>
            <c:spPr>
              <a:solidFill>
                <a:srgbClr val="A40000"/>
              </a:solidFill>
            </c:spPr>
          </c:dPt>
          <c:dPt>
            <c:idx val="1"/>
            <c:bubble3D val="0"/>
            <c:spPr>
              <a:solidFill>
                <a:srgbClr val="FF3333"/>
              </a:solidFill>
            </c:spPr>
          </c:dPt>
          <c:dPt>
            <c:idx val="2"/>
            <c:bubble3D val="0"/>
            <c:spPr>
              <a:solidFill>
                <a:srgbClr val="FFC000"/>
              </a:solidFill>
            </c:spPr>
          </c:dPt>
          <c:dPt>
            <c:idx val="3"/>
            <c:bubble3D val="0"/>
            <c:spPr>
              <a:solidFill>
                <a:srgbClr val="A40000"/>
              </a:solidFill>
            </c:spPr>
          </c:dPt>
          <c:dLbls>
            <c:dLbl>
              <c:idx val="0"/>
              <c:spPr/>
              <c:txPr>
                <a:bodyPr/>
                <a:lstStyle/>
                <a:p>
                  <a:pPr>
                    <a:defRPr>
                      <a:solidFill>
                        <a:schemeClr val="bg1"/>
                      </a:solidFill>
                    </a:defRPr>
                  </a:pPr>
                  <a:endParaRPr lang="de-DE"/>
                </a:p>
              </c:txPr>
              <c:dLblPos val="inEnd"/>
              <c:showLegendKey val="0"/>
              <c:showVal val="1"/>
              <c:showCatName val="0"/>
              <c:showSerName val="0"/>
              <c:showPercent val="0"/>
              <c:showBubbleSize val="0"/>
            </c:dLbl>
            <c:dLbl>
              <c:idx val="1"/>
              <c:spPr/>
              <c:txPr>
                <a:bodyPr/>
                <a:lstStyle/>
                <a:p>
                  <a:pPr>
                    <a:defRPr>
                      <a:solidFill>
                        <a:schemeClr val="bg1"/>
                      </a:solidFill>
                    </a:defRPr>
                  </a:pPr>
                  <a:endParaRPr lang="de-DE"/>
                </a:p>
              </c:txPr>
              <c:dLblPos val="inEnd"/>
              <c:showLegendKey val="0"/>
              <c:showVal val="1"/>
              <c:showCatName val="0"/>
              <c:showSerName val="0"/>
              <c:showPercent val="0"/>
              <c:showBubbleSize val="0"/>
            </c:dLbl>
            <c:txPr>
              <a:bodyPr/>
              <a:lstStyle/>
              <a:p>
                <a:pPr>
                  <a:defRPr>
                    <a:solidFill>
                      <a:sysClr val="windowText" lastClr="000000"/>
                    </a:solidFill>
                  </a:defRPr>
                </a:pPr>
                <a:endParaRPr lang="de-DE"/>
              </a:p>
            </c:txPr>
            <c:dLblPos val="inEnd"/>
            <c:showLegendKey val="0"/>
            <c:showVal val="1"/>
            <c:showCatName val="0"/>
            <c:showSerName val="0"/>
            <c:showPercent val="0"/>
            <c:showBubbleSize val="0"/>
            <c:showLeaderLines val="1"/>
          </c:dLbls>
          <c:cat>
            <c:strRef>
              <c:f>formeln!$BR$7:$BR$9</c:f>
              <c:strCache>
                <c:ptCount val="3"/>
                <c:pt idx="0">
                  <c:v>Akute Verletzung</c:v>
                </c:pt>
                <c:pt idx="1">
                  <c:v>Chronische Verletzung</c:v>
                </c:pt>
                <c:pt idx="2">
                  <c:v>Erkrankung</c:v>
                </c:pt>
              </c:strCache>
            </c:strRef>
          </c:cat>
          <c:val>
            <c:numRef>
              <c:f>formeln!$BS$7:$BS$9</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Monat in % </a:t>
            </a:r>
            <a:r>
              <a:rPr lang="de-DE" sz="1600" baseline="30000"/>
              <a:t>1)</a:t>
            </a:r>
          </a:p>
        </c:rich>
      </c:tx>
      <c:layout/>
      <c:overlay val="0"/>
    </c:title>
    <c:autoTitleDeleted val="0"/>
    <c:plotArea>
      <c:layout>
        <c:manualLayout>
          <c:layoutTarget val="inner"/>
          <c:xMode val="edge"/>
          <c:yMode val="edge"/>
          <c:x val="9.4490444444444446E-2"/>
          <c:y val="0.12310277777777778"/>
          <c:w val="0.71589955555555551"/>
          <c:h val="0.64917592592592588"/>
        </c:manualLayout>
      </c:layout>
      <c:barChart>
        <c:barDir val="col"/>
        <c:grouping val="clustered"/>
        <c:varyColors val="0"/>
        <c:ser>
          <c:idx val="0"/>
          <c:order val="0"/>
          <c:tx>
            <c:v>Wettkampf</c:v>
          </c:tx>
          <c:spPr>
            <a:solidFill>
              <a:srgbClr val="C00000"/>
            </a:solidFill>
            <a:ln w="19050">
              <a:solidFill>
                <a:srgbClr val="C00000"/>
              </a:solidFill>
            </a:ln>
          </c:spPr>
          <c:invertIfNegative val="0"/>
          <c:cat>
            <c:strRef>
              <c:f>formeln!$AH$124:$AH$135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formeln!$AI$124:$AI$135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Training</c:v>
          </c:tx>
          <c:spPr>
            <a:solidFill>
              <a:schemeClr val="accent1"/>
            </a:solidFill>
            <a:ln w="19050">
              <a:solidFill>
                <a:schemeClr val="accent1"/>
              </a:solidFill>
            </a:ln>
          </c:spPr>
          <c:invertIfNegative val="0"/>
          <c:cat>
            <c:strRef>
              <c:f>formeln!$AH$124:$AH$135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formeln!$AJ$124:$AJ$135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49"/>
        <c:axId val="572651008"/>
        <c:axId val="572693824"/>
      </c:barChart>
      <c:catAx>
        <c:axId val="572651008"/>
        <c:scaling>
          <c:orientation val="minMax"/>
        </c:scaling>
        <c:delete val="0"/>
        <c:axPos val="b"/>
        <c:majorTickMark val="out"/>
        <c:minorTickMark val="none"/>
        <c:tickLblPos val="nextTo"/>
        <c:crossAx val="572693824"/>
        <c:crosses val="autoZero"/>
        <c:auto val="1"/>
        <c:lblAlgn val="ctr"/>
        <c:lblOffset val="100"/>
        <c:noMultiLvlLbl val="0"/>
      </c:catAx>
      <c:valAx>
        <c:axId val="572693824"/>
        <c:scaling>
          <c:orientation val="minMax"/>
          <c:max val="100"/>
        </c:scaling>
        <c:delete val="0"/>
        <c:axPos val="l"/>
        <c:majorGridlines/>
        <c:numFmt formatCode="0.0" sourceLinked="1"/>
        <c:majorTickMark val="out"/>
        <c:minorTickMark val="none"/>
        <c:tickLblPos val="nextTo"/>
        <c:crossAx val="572651008"/>
        <c:crosses val="autoZero"/>
        <c:crossBetween val="between"/>
      </c:valAx>
    </c:plotArea>
    <c:legend>
      <c:legendPos val="r"/>
      <c:layout>
        <c:manualLayout>
          <c:xMode val="edge"/>
          <c:yMode val="edge"/>
          <c:x val="0.8160344444444444"/>
          <c:y val="0.41379391891891892"/>
          <c:w val="0.17832111111111112"/>
          <c:h val="0.17241216216216215"/>
        </c:manualLayout>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Verletzungsschwere</a:t>
            </a:r>
            <a:r>
              <a:rPr lang="de-DE" sz="1600" baseline="0"/>
              <a:t> in % </a:t>
            </a:r>
            <a:r>
              <a:rPr lang="de-DE" sz="1600" baseline="30000"/>
              <a:t>2)</a:t>
            </a:r>
          </a:p>
        </c:rich>
      </c:tx>
      <c:layout/>
      <c:overlay val="0"/>
    </c:title>
    <c:autoTitleDeleted val="0"/>
    <c:plotArea>
      <c:layout/>
      <c:pieChart>
        <c:varyColors val="1"/>
        <c:ser>
          <c:idx val="0"/>
          <c:order val="0"/>
          <c:dPt>
            <c:idx val="0"/>
            <c:bubble3D val="0"/>
            <c:spPr>
              <a:solidFill>
                <a:srgbClr val="FFCC29"/>
              </a:solidFill>
            </c:spPr>
          </c:dPt>
          <c:dPt>
            <c:idx val="1"/>
            <c:bubble3D val="0"/>
            <c:spPr>
              <a:solidFill>
                <a:srgbClr val="F57E1B"/>
              </a:solidFill>
            </c:spPr>
          </c:dPt>
          <c:dPt>
            <c:idx val="2"/>
            <c:bubble3D val="0"/>
            <c:spPr>
              <a:solidFill>
                <a:srgbClr val="FF3333"/>
              </a:solidFill>
            </c:spPr>
          </c:dPt>
          <c:dPt>
            <c:idx val="3"/>
            <c:bubble3D val="0"/>
            <c:spPr>
              <a:solidFill>
                <a:srgbClr val="A4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formeln!$AX$3:$AX$6</c:f>
              <c:strCache>
                <c:ptCount val="4"/>
                <c:pt idx="0">
                  <c:v>leicht (0-3 Tage)</c:v>
                </c:pt>
                <c:pt idx="1">
                  <c:v>moderat (4-7 Tage)</c:v>
                </c:pt>
                <c:pt idx="2">
                  <c:v>schwer (8-28 Tage)</c:v>
                </c:pt>
                <c:pt idx="3">
                  <c:v>sehr schwer (&gt;28 Tage)</c:v>
                </c:pt>
              </c:strCache>
            </c:strRef>
          </c:cat>
          <c:val>
            <c:numRef>
              <c:f>formeln!$AY$3:$AY$6</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baseline="0"/>
              <a:t>Belastung und Verletzungen (%) nach Monat </a:t>
            </a:r>
            <a:r>
              <a:rPr lang="de-DE" sz="1600" baseline="30000"/>
              <a:t>1)</a:t>
            </a:r>
          </a:p>
        </c:rich>
      </c:tx>
      <c:layout/>
      <c:overlay val="0"/>
    </c:title>
    <c:autoTitleDeleted val="0"/>
    <c:plotArea>
      <c:layout>
        <c:manualLayout>
          <c:layoutTarget val="inner"/>
          <c:xMode val="edge"/>
          <c:yMode val="edge"/>
          <c:x val="8.8866222222222221E-2"/>
          <c:y val="0.11055629629629629"/>
          <c:w val="0.79952701149425287"/>
          <c:h val="0.67255888888888893"/>
        </c:manualLayout>
      </c:layout>
      <c:barChart>
        <c:barDir val="col"/>
        <c:grouping val="clustered"/>
        <c:varyColors val="0"/>
        <c:ser>
          <c:idx val="0"/>
          <c:order val="0"/>
          <c:tx>
            <c:v>Belastung</c:v>
          </c:tx>
          <c:spPr>
            <a:solidFill>
              <a:schemeClr val="tx1">
                <a:lumMod val="75000"/>
                <a:lumOff val="25000"/>
              </a:schemeClr>
            </a:solidFill>
          </c:spPr>
          <c:invertIfNegative val="0"/>
          <c:cat>
            <c:strRef>
              <c:f>formeln!$BE$996:$BP$996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formeln!$BE$997:$BP$997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572652544"/>
        <c:axId val="582035712"/>
      </c:barChart>
      <c:lineChart>
        <c:grouping val="standard"/>
        <c:varyColors val="0"/>
        <c:ser>
          <c:idx val="1"/>
          <c:order val="1"/>
          <c:tx>
            <c:v>Verletzungen in %</c:v>
          </c:tx>
          <c:spPr>
            <a:ln>
              <a:solidFill>
                <a:srgbClr val="FF0000"/>
              </a:solidFill>
            </a:ln>
          </c:spPr>
          <c:marker>
            <c:symbol val="none"/>
          </c:marker>
          <c:cat>
            <c:strRef>
              <c:f>formeln!$BE$996:$BP$996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formeln!$BE$998:$BP$998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572653056"/>
        <c:axId val="582036288"/>
      </c:lineChart>
      <c:catAx>
        <c:axId val="572652544"/>
        <c:scaling>
          <c:orientation val="minMax"/>
        </c:scaling>
        <c:delete val="0"/>
        <c:axPos val="b"/>
        <c:majorTickMark val="out"/>
        <c:minorTickMark val="none"/>
        <c:tickLblPos val="nextTo"/>
        <c:txPr>
          <a:bodyPr rot="-3900000" anchor="t" anchorCtr="0"/>
          <a:lstStyle/>
          <a:p>
            <a:pPr>
              <a:defRPr/>
            </a:pPr>
            <a:endParaRPr lang="de-DE"/>
          </a:p>
        </c:txPr>
        <c:crossAx val="582035712"/>
        <c:crosses val="autoZero"/>
        <c:auto val="1"/>
        <c:lblAlgn val="ctr"/>
        <c:lblOffset val="100"/>
        <c:noMultiLvlLbl val="0"/>
      </c:catAx>
      <c:valAx>
        <c:axId val="582035712"/>
        <c:scaling>
          <c:orientation val="minMax"/>
        </c:scaling>
        <c:delete val="0"/>
        <c:axPos val="l"/>
        <c:majorGridlines/>
        <c:numFmt formatCode="General" sourceLinked="1"/>
        <c:majorTickMark val="out"/>
        <c:minorTickMark val="none"/>
        <c:tickLblPos val="nextTo"/>
        <c:crossAx val="572652544"/>
        <c:crosses val="autoZero"/>
        <c:crossBetween val="between"/>
      </c:valAx>
      <c:valAx>
        <c:axId val="582036288"/>
        <c:scaling>
          <c:orientation val="minMax"/>
          <c:max val="100"/>
          <c:min val="0"/>
        </c:scaling>
        <c:delete val="0"/>
        <c:axPos val="r"/>
        <c:numFmt formatCode="0.0" sourceLinked="1"/>
        <c:majorTickMark val="none"/>
        <c:minorTickMark val="none"/>
        <c:tickLblPos val="nextTo"/>
        <c:txPr>
          <a:bodyPr/>
          <a:lstStyle/>
          <a:p>
            <a:pPr>
              <a:defRPr>
                <a:solidFill>
                  <a:srgbClr val="FF0000"/>
                </a:solidFill>
              </a:defRPr>
            </a:pPr>
            <a:endParaRPr lang="de-DE"/>
          </a:p>
        </c:txPr>
        <c:crossAx val="572653056"/>
        <c:crosses val="max"/>
        <c:crossBetween val="between"/>
        <c:majorUnit val="20"/>
      </c:valAx>
      <c:catAx>
        <c:axId val="572653056"/>
        <c:scaling>
          <c:orientation val="minMax"/>
        </c:scaling>
        <c:delete val="1"/>
        <c:axPos val="b"/>
        <c:majorTickMark val="out"/>
        <c:minorTickMark val="none"/>
        <c:tickLblPos val="nextTo"/>
        <c:crossAx val="582036288"/>
        <c:crosses val="autoZero"/>
        <c:auto val="1"/>
        <c:lblAlgn val="ctr"/>
        <c:lblOffset val="100"/>
        <c:noMultiLvlLbl val="0"/>
      </c:catAx>
    </c:plotArea>
    <c:legend>
      <c:legendPos val="b"/>
      <c:layout/>
      <c:overlay val="1"/>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Ursache und Position in % </a:t>
            </a:r>
            <a:r>
              <a:rPr lang="de-DE" sz="1600" baseline="30000"/>
              <a:t>1)</a:t>
            </a:r>
          </a:p>
        </c:rich>
      </c:tx>
      <c:layout>
        <c:manualLayout>
          <c:xMode val="edge"/>
          <c:yMode val="edge"/>
          <c:x val="0.13738084291187738"/>
          <c:y val="1.9242424242424241E-2"/>
        </c:manualLayout>
      </c:layout>
      <c:overlay val="0"/>
    </c:title>
    <c:autoTitleDeleted val="0"/>
    <c:plotArea>
      <c:layout/>
      <c:barChart>
        <c:barDir val="col"/>
        <c:grouping val="percentStacked"/>
        <c:varyColors val="0"/>
        <c:ser>
          <c:idx val="0"/>
          <c:order val="0"/>
          <c:tx>
            <c:strRef>
              <c:f>formeln!$AO$80</c:f>
              <c:strCache>
                <c:ptCount val="1"/>
                <c:pt idx="0">
                  <c:v>Kontakt</c:v>
                </c:pt>
              </c:strCache>
            </c:strRef>
          </c:tx>
          <c:spPr>
            <a:solidFill>
              <a:schemeClr val="tx2"/>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formeln!$AP$79:$AS$79</c:f>
              <c:strCache>
                <c:ptCount val="4"/>
                <c:pt idx="0">
                  <c:v>Torwart</c:v>
                </c:pt>
                <c:pt idx="1">
                  <c:v>Verteidigung</c:v>
                </c:pt>
                <c:pt idx="2">
                  <c:v>Mittelfeld</c:v>
                </c:pt>
                <c:pt idx="3">
                  <c:v>Sturm</c:v>
                </c:pt>
              </c:strCache>
            </c:strRef>
          </c:cat>
          <c:val>
            <c:numRef>
              <c:f>formeln!$AP$80:$AS$80</c:f>
              <c:numCache>
                <c:formatCode>0.0</c:formatCode>
                <c:ptCount val="4"/>
                <c:pt idx="0">
                  <c:v>0</c:v>
                </c:pt>
                <c:pt idx="1">
                  <c:v>0</c:v>
                </c:pt>
                <c:pt idx="2">
                  <c:v>0</c:v>
                </c:pt>
                <c:pt idx="3">
                  <c:v>0</c:v>
                </c:pt>
              </c:numCache>
            </c:numRef>
          </c:val>
        </c:ser>
        <c:ser>
          <c:idx val="1"/>
          <c:order val="1"/>
          <c:tx>
            <c:strRef>
              <c:f>formeln!$AO$81</c:f>
              <c:strCache>
                <c:ptCount val="1"/>
                <c:pt idx="0">
                  <c:v>Indirekter Kontakt</c:v>
                </c:pt>
              </c:strCache>
            </c:strRef>
          </c:tx>
          <c:spPr>
            <a:solidFill>
              <a:srgbClr val="F57E1B"/>
            </a:solidFill>
          </c:spPr>
          <c:invertIfNegative val="0"/>
          <c:cat>
            <c:strRef>
              <c:f>formeln!$AP$79:$AS$79</c:f>
              <c:strCache>
                <c:ptCount val="4"/>
                <c:pt idx="0">
                  <c:v>Torwart</c:v>
                </c:pt>
                <c:pt idx="1">
                  <c:v>Verteidigung</c:v>
                </c:pt>
                <c:pt idx="2">
                  <c:v>Mittelfeld</c:v>
                </c:pt>
                <c:pt idx="3">
                  <c:v>Sturm</c:v>
                </c:pt>
              </c:strCache>
            </c:strRef>
          </c:cat>
          <c:val>
            <c:numRef>
              <c:f>formeln!$AP$81:$AS$81</c:f>
              <c:numCache>
                <c:formatCode>0.0</c:formatCode>
                <c:ptCount val="4"/>
                <c:pt idx="0">
                  <c:v>0</c:v>
                </c:pt>
                <c:pt idx="1">
                  <c:v>0</c:v>
                </c:pt>
                <c:pt idx="2">
                  <c:v>0</c:v>
                </c:pt>
                <c:pt idx="3">
                  <c:v>0</c:v>
                </c:pt>
              </c:numCache>
            </c:numRef>
          </c:val>
        </c:ser>
        <c:ser>
          <c:idx val="2"/>
          <c:order val="2"/>
          <c:tx>
            <c:strRef>
              <c:f>formeln!$AO$82</c:f>
              <c:strCache>
                <c:ptCount val="1"/>
                <c:pt idx="0">
                  <c:v>Non-Kontakt</c:v>
                </c:pt>
              </c:strCache>
            </c:strRef>
          </c:tx>
          <c:spPr>
            <a:solidFill>
              <a:srgbClr val="A4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formeln!$AP$79:$AS$79</c:f>
              <c:strCache>
                <c:ptCount val="4"/>
                <c:pt idx="0">
                  <c:v>Torwart</c:v>
                </c:pt>
                <c:pt idx="1">
                  <c:v>Verteidigung</c:v>
                </c:pt>
                <c:pt idx="2">
                  <c:v>Mittelfeld</c:v>
                </c:pt>
                <c:pt idx="3">
                  <c:v>Sturm</c:v>
                </c:pt>
              </c:strCache>
            </c:strRef>
          </c:cat>
          <c:val>
            <c:numRef>
              <c:f>formeln!$AP$82:$AS$82</c:f>
              <c:numCache>
                <c:formatCode>0.0</c:formatCode>
                <c:ptCount val="4"/>
                <c:pt idx="0">
                  <c:v>0</c:v>
                </c:pt>
                <c:pt idx="1">
                  <c:v>0</c:v>
                </c:pt>
                <c:pt idx="2">
                  <c:v>0</c:v>
                </c:pt>
                <c:pt idx="3">
                  <c:v>0</c:v>
                </c:pt>
              </c:numCache>
            </c:numRef>
          </c:val>
        </c:ser>
        <c:dLbls>
          <c:dLblPos val="ctr"/>
          <c:showLegendKey val="0"/>
          <c:showVal val="1"/>
          <c:showCatName val="0"/>
          <c:showSerName val="0"/>
          <c:showPercent val="0"/>
          <c:showBubbleSize val="0"/>
        </c:dLbls>
        <c:gapWidth val="150"/>
        <c:overlap val="100"/>
        <c:axId val="581998080"/>
        <c:axId val="582038016"/>
      </c:barChart>
      <c:catAx>
        <c:axId val="581998080"/>
        <c:scaling>
          <c:orientation val="minMax"/>
        </c:scaling>
        <c:delete val="0"/>
        <c:axPos val="b"/>
        <c:majorTickMark val="out"/>
        <c:minorTickMark val="none"/>
        <c:tickLblPos val="nextTo"/>
        <c:crossAx val="582038016"/>
        <c:crosses val="autoZero"/>
        <c:auto val="1"/>
        <c:lblAlgn val="ctr"/>
        <c:lblOffset val="100"/>
        <c:noMultiLvlLbl val="0"/>
      </c:catAx>
      <c:valAx>
        <c:axId val="582038016"/>
        <c:scaling>
          <c:orientation val="minMax"/>
        </c:scaling>
        <c:delete val="0"/>
        <c:axPos val="l"/>
        <c:majorGridlines/>
        <c:numFmt formatCode="0%" sourceLinked="1"/>
        <c:majorTickMark val="out"/>
        <c:minorTickMark val="none"/>
        <c:tickLblPos val="nextTo"/>
        <c:crossAx val="581998080"/>
        <c:crosses val="autoZero"/>
        <c:crossBetween val="between"/>
      </c:valAx>
    </c:plotArea>
    <c:legend>
      <c:legendPos val="b"/>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Untergrund in % </a:t>
            </a:r>
            <a:r>
              <a:rPr lang="de-DE" sz="1600" baseline="30000"/>
              <a:t>1)</a:t>
            </a:r>
          </a:p>
        </c:rich>
      </c:tx>
      <c:layout/>
      <c:overlay val="0"/>
    </c:title>
    <c:autoTitleDeleted val="0"/>
    <c:plotArea>
      <c:layout/>
      <c:pieChart>
        <c:varyColors val="1"/>
        <c:ser>
          <c:idx val="0"/>
          <c:order val="0"/>
          <c:dPt>
            <c:idx val="0"/>
            <c:bubble3D val="0"/>
            <c:spPr>
              <a:solidFill>
                <a:srgbClr val="00B050"/>
              </a:solidFill>
            </c:spPr>
          </c:dPt>
          <c:dPt>
            <c:idx val="1"/>
            <c:bubble3D val="0"/>
            <c:spPr>
              <a:solidFill>
                <a:srgbClr val="92D050"/>
              </a:solidFill>
            </c:spPr>
          </c:dPt>
          <c:dPt>
            <c:idx val="2"/>
            <c:bubble3D val="0"/>
            <c:spPr>
              <a:solidFill>
                <a:schemeClr val="accent3">
                  <a:lumMod val="60000"/>
                  <a:lumOff val="40000"/>
                </a:schemeClr>
              </a:solidFill>
            </c:spPr>
          </c:dPt>
          <c:dPt>
            <c:idx val="3"/>
            <c:bubble3D val="0"/>
            <c:spPr>
              <a:solidFill>
                <a:srgbClr val="C00000"/>
              </a:solidFill>
            </c:spPr>
          </c:dPt>
          <c:dPt>
            <c:idx val="4"/>
            <c:bubble3D val="0"/>
            <c:spPr>
              <a:solidFill>
                <a:srgbClr val="FFFF00"/>
              </a:solidFill>
            </c:spPr>
          </c:dPt>
          <c:dLbls>
            <c:dLbl>
              <c:idx val="0"/>
              <c:spPr/>
              <c:txPr>
                <a:bodyPr/>
                <a:lstStyle/>
                <a:p>
                  <a:pPr>
                    <a:defRPr>
                      <a:solidFill>
                        <a:schemeClr val="bg1"/>
                      </a:solidFill>
                    </a:defRPr>
                  </a:pPr>
                  <a:endParaRPr lang="de-DE"/>
                </a:p>
              </c:txPr>
              <c:dLblPos val="inEnd"/>
              <c:showLegendKey val="0"/>
              <c:showVal val="1"/>
              <c:showCatName val="0"/>
              <c:showSerName val="0"/>
              <c:showPercent val="0"/>
              <c:showBubbleSize val="0"/>
            </c:dLbl>
            <c:dLbl>
              <c:idx val="2"/>
              <c:spPr/>
              <c:txPr>
                <a:bodyPr/>
                <a:lstStyle/>
                <a:p>
                  <a:pPr>
                    <a:defRPr>
                      <a:solidFill>
                        <a:schemeClr val="tx1"/>
                      </a:solidFill>
                    </a:defRPr>
                  </a:pPr>
                  <a:endParaRPr lang="de-DE"/>
                </a:p>
              </c:txPr>
              <c:dLblPos val="inEnd"/>
              <c:showLegendKey val="0"/>
              <c:showVal val="1"/>
              <c:showCatName val="0"/>
              <c:showSerName val="0"/>
              <c:showPercent val="0"/>
              <c:showBubbleSize val="0"/>
            </c:dLbl>
            <c:dLbl>
              <c:idx val="3"/>
              <c:spPr/>
              <c:txPr>
                <a:bodyPr/>
                <a:lstStyle/>
                <a:p>
                  <a:pPr>
                    <a:defRPr>
                      <a:solidFill>
                        <a:schemeClr val="bg1"/>
                      </a:solidFill>
                    </a:defRPr>
                  </a:pPr>
                  <a:endParaRPr lang="de-DE"/>
                </a:p>
              </c:txPr>
              <c:dLblPos val="inEnd"/>
              <c:showLegendKey val="0"/>
              <c:showVal val="1"/>
              <c:showCatName val="0"/>
              <c:showSerName val="0"/>
              <c:showPercent val="0"/>
              <c:showBubbleSize val="0"/>
            </c:dLbl>
            <c:dLblPos val="inEnd"/>
            <c:showLegendKey val="0"/>
            <c:showVal val="1"/>
            <c:showCatName val="0"/>
            <c:showSerName val="0"/>
            <c:showPercent val="0"/>
            <c:showBubbleSize val="0"/>
            <c:showLeaderLines val="1"/>
          </c:dLbls>
          <c:cat>
            <c:strRef>
              <c:f>formeln!$BR$14:$BR$18</c:f>
              <c:strCache>
                <c:ptCount val="5"/>
                <c:pt idx="0">
                  <c:v>Naturrasen</c:v>
                </c:pt>
                <c:pt idx="1">
                  <c:v>Hybridrasen</c:v>
                </c:pt>
                <c:pt idx="2">
                  <c:v>Kunstrasen</c:v>
                </c:pt>
                <c:pt idx="3">
                  <c:v>Hartplatz</c:v>
                </c:pt>
                <c:pt idx="4">
                  <c:v>Hallenboden</c:v>
                </c:pt>
              </c:strCache>
            </c:strRef>
          </c:cat>
          <c:val>
            <c:numRef>
              <c:f>formeln!$BS$14:$BS$18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1390852</xdr:colOff>
      <xdr:row>1</xdr:row>
      <xdr:rowOff>125</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xdr:col>
      <xdr:colOff>0</xdr:colOff>
      <xdr:row>2</xdr:row>
      <xdr:rowOff>1</xdr:rowOff>
    </xdr:from>
    <xdr:to>
      <xdr:col>5</xdr:col>
      <xdr:colOff>504825</xdr:colOff>
      <xdr:row>5</xdr:row>
      <xdr:rowOff>76200</xdr:rowOff>
    </xdr:to>
    <xdr:sp macro="" textlink="">
      <xdr:nvSpPr>
        <xdr:cNvPr id="7" name="Textfeld 6"/>
        <xdr:cNvSpPr txBox="1"/>
      </xdr:nvSpPr>
      <xdr:spPr>
        <a:xfrm>
          <a:off x="247650" y="1304926"/>
          <a:ext cx="6067425" cy="6762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Pflegen Sie bitte eingangs in der unteren Tabelle die Spieler Ihres Kaders ein. Benennen</a:t>
          </a:r>
          <a:r>
            <a:rPr lang="de-DE" sz="1100" b="0" baseline="0">
              <a:solidFill>
                <a:schemeClr val="dk1"/>
              </a:solidFill>
              <a:effectLst/>
              <a:latin typeface="Arial" panose="020B0604020202020204" pitchFamily="34" charset="0"/>
              <a:ea typeface="+mn-ea"/>
              <a:cs typeface="Arial" panose="020B0604020202020204" pitchFamily="34" charset="0"/>
            </a:rPr>
            <a:t> Sie rechts, wer für die Dokumentation hauptverantwortlich ist und für welche Mannschaft in welcher Saison die Dokumentation erfolgt.</a:t>
          </a:r>
          <a:endParaRPr lang="de-DE" sz="1100" b="0">
            <a:solidFill>
              <a:schemeClr val="dk1"/>
            </a:solidFill>
            <a:effectLst/>
            <a:latin typeface="Arial" panose="020B0604020202020204" pitchFamily="34" charset="0"/>
            <a:ea typeface="+mn-ea"/>
            <a:cs typeface="Arial" panose="020B06040202020202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705052</xdr:colOff>
      <xdr:row>1</xdr:row>
      <xdr:rowOff>125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8002" cy="895475"/>
        </a:xfrm>
        <a:prstGeom prst="rect">
          <a:avLst/>
        </a:prstGeom>
      </xdr:spPr>
    </xdr:pic>
    <xdr:clientData/>
  </xdr:twoCellAnchor>
  <xdr:twoCellAnchor>
    <xdr:from>
      <xdr:col>1</xdr:col>
      <xdr:colOff>9525</xdr:colOff>
      <xdr:row>2</xdr:row>
      <xdr:rowOff>66675</xdr:rowOff>
    </xdr:from>
    <xdr:to>
      <xdr:col>3</xdr:col>
      <xdr:colOff>1114425</xdr:colOff>
      <xdr:row>5</xdr:row>
      <xdr:rowOff>171450</xdr:rowOff>
    </xdr:to>
    <xdr:sp macro="" textlink="">
      <xdr:nvSpPr>
        <xdr:cNvPr id="4" name="Textfeld 3"/>
        <xdr:cNvSpPr txBox="1"/>
      </xdr:nvSpPr>
      <xdr:spPr>
        <a:xfrm>
          <a:off x="257175" y="1362075"/>
          <a:ext cx="3552825" cy="6762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Zeit, Art,</a:t>
          </a:r>
          <a:r>
            <a:rPr lang="de-DE" sz="1100" b="0" baseline="0">
              <a:solidFill>
                <a:schemeClr val="dk1"/>
              </a:solidFill>
              <a:effectLst/>
              <a:latin typeface="Arial" panose="020B0604020202020204" pitchFamily="34" charset="0"/>
              <a:ea typeface="+mn-ea"/>
              <a:cs typeface="Arial" panose="020B0604020202020204" pitchFamily="34" charset="0"/>
            </a:rPr>
            <a:t> </a:t>
          </a:r>
          <a:r>
            <a:rPr lang="de-DE" sz="1100" b="0">
              <a:solidFill>
                <a:schemeClr val="dk1"/>
              </a:solidFill>
              <a:effectLst/>
              <a:latin typeface="Arial" panose="020B0604020202020204" pitchFamily="34" charset="0"/>
              <a:ea typeface="+mn-ea"/>
              <a:cs typeface="Arial" panose="020B0604020202020204" pitchFamily="34" charset="0"/>
            </a:rPr>
            <a:t>Umfang und Intensität jedes Trainings bzw. Spiels.</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0</xdr:row>
      <xdr:rowOff>21166</xdr:rowOff>
    </xdr:from>
    <xdr:to>
      <xdr:col>1</xdr:col>
      <xdr:colOff>1479751</xdr:colOff>
      <xdr:row>1</xdr:row>
      <xdr:rowOff>17058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 y="21166"/>
          <a:ext cx="1448002" cy="895475"/>
        </a:xfrm>
        <a:prstGeom prst="rect">
          <a:avLst/>
        </a:prstGeom>
      </xdr:spPr>
    </xdr:pic>
    <xdr:clientData/>
  </xdr:twoCellAnchor>
  <xdr:twoCellAnchor>
    <xdr:from>
      <xdr:col>4</xdr:col>
      <xdr:colOff>9525</xdr:colOff>
      <xdr:row>1</xdr:row>
      <xdr:rowOff>104775</xdr:rowOff>
    </xdr:from>
    <xdr:to>
      <xdr:col>8</xdr:col>
      <xdr:colOff>2343150</xdr:colOff>
      <xdr:row>4</xdr:row>
      <xdr:rowOff>171450</xdr:rowOff>
    </xdr:to>
    <xdr:sp macro="" textlink="">
      <xdr:nvSpPr>
        <xdr:cNvPr id="5" name="Textfeld 4"/>
        <xdr:cNvSpPr txBox="1"/>
      </xdr:nvSpPr>
      <xdr:spPr>
        <a:xfrm>
          <a:off x="5991225" y="1000125"/>
          <a:ext cx="8858250"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jede Verletzung, die sich im Rahmen einer sportlichen Aktivität innerhalb Ihrer Mannschaft ereignet. Eine </a:t>
          </a:r>
          <a:r>
            <a:rPr lang="de-DE" sz="1100" b="0" u="sng">
              <a:solidFill>
                <a:schemeClr val="dk1"/>
              </a:solidFill>
              <a:effectLst/>
              <a:latin typeface="Arial" panose="020B0604020202020204" pitchFamily="34" charset="0"/>
              <a:ea typeface="+mn-ea"/>
              <a:cs typeface="Arial" panose="020B0604020202020204" pitchFamily="34" charset="0"/>
            </a:rPr>
            <a:t>Verletzung</a:t>
          </a:r>
          <a:r>
            <a:rPr lang="de-DE" sz="1100" b="0">
              <a:solidFill>
                <a:schemeClr val="dk1"/>
              </a:solidFill>
              <a:effectLst/>
              <a:latin typeface="Arial" panose="020B0604020202020204" pitchFamily="34" charset="0"/>
              <a:ea typeface="+mn-ea"/>
              <a:cs typeface="Arial" panose="020B0604020202020204" pitchFamily="34" charset="0"/>
            </a:rPr>
            <a:t> wird dann als solche verstanden, wenn Sie den Ausfall mindestens einer zukünftigen Trainingseinheit oder eines Spiels zur Folge hat. Die Tabelle</a:t>
          </a:r>
          <a:r>
            <a:rPr lang="de-DE" sz="1100" b="0" baseline="0">
              <a:solidFill>
                <a:schemeClr val="dk1"/>
              </a:solidFill>
              <a:effectLst/>
              <a:latin typeface="Arial" panose="020B0604020202020204" pitchFamily="34" charset="0"/>
              <a:ea typeface="+mn-ea"/>
              <a:cs typeface="Arial" panose="020B0604020202020204" pitchFamily="34" charset="0"/>
            </a:rPr>
            <a:t> bietet Ihnen ebenfalls die Möglichkeit Erkrankungen zu dokumentieren und als solche zu deklarieren (Spalte Ausfallgrund).</a:t>
          </a:r>
          <a:endParaRPr lang="de-DE" sz="1100" b="0">
            <a:latin typeface="Arial" panose="020B0604020202020204" pitchFamily="34" charset="0"/>
            <a:cs typeface="Arial" panose="020B0604020202020204" pitchFamily="34" charset="0"/>
          </a:endParaRPr>
        </a:p>
      </xdr:txBody>
    </xdr:sp>
    <xdr:clientData/>
  </xdr:twoCellAnchor>
  <xdr:twoCellAnchor editAs="absolute">
    <xdr:from>
      <xdr:col>19</xdr:col>
      <xdr:colOff>647700</xdr:colOff>
      <xdr:row>5</xdr:row>
      <xdr:rowOff>142875</xdr:rowOff>
    </xdr:from>
    <xdr:to>
      <xdr:col>19</xdr:col>
      <xdr:colOff>647700</xdr:colOff>
      <xdr:row>12</xdr:row>
      <xdr:rowOff>47625</xdr:rowOff>
    </xdr:to>
    <xdr:sp macro="" textlink="">
      <xdr:nvSpPr>
        <xdr:cNvPr id="2067" name="Text Box 19" hidden="1"/>
        <xdr:cNvSpPr txBox="1">
          <a:spLocks noChangeArrowheads="1"/>
        </xdr:cNvSpPr>
      </xdr:nvSpPr>
      <xdr:spPr bwMode="auto">
        <a:xfrm>
          <a:off x="34032825" y="2009775"/>
          <a:ext cx="0" cy="1295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ctr" upright="1"/>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188118</xdr:colOff>
      <xdr:row>11</xdr:row>
      <xdr:rowOff>169041</xdr:rowOff>
    </xdr:from>
    <xdr:to>
      <xdr:col>8</xdr:col>
      <xdr:colOff>14587</xdr:colOff>
      <xdr:row>30</xdr:row>
      <xdr:rowOff>176166</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2382</xdr:colOff>
      <xdr:row>32</xdr:row>
      <xdr:rowOff>92853</xdr:rowOff>
    </xdr:from>
    <xdr:to>
      <xdr:col>31</xdr:col>
      <xdr:colOff>650382</xdr:colOff>
      <xdr:row>53</xdr:row>
      <xdr:rowOff>52353</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250030</xdr:colOff>
      <xdr:row>54</xdr:row>
      <xdr:rowOff>126128</xdr:rowOff>
    </xdr:from>
    <xdr:to>
      <xdr:col>17</xdr:col>
      <xdr:colOff>195562</xdr:colOff>
      <xdr:row>83</xdr:row>
      <xdr:rowOff>1628</xdr:rowOff>
    </xdr:to>
    <xdr:graphicFrame macro="">
      <xdr:nvGraphicFramePr>
        <xdr:cNvPr id="13" name="Diagramm 12" descr="lkjnökjnlkäl&#10;" title="iujhök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183356</xdr:colOff>
      <xdr:row>54</xdr:row>
      <xdr:rowOff>152323</xdr:rowOff>
    </xdr:from>
    <xdr:to>
      <xdr:col>8</xdr:col>
      <xdr:colOff>9825</xdr:colOff>
      <xdr:row>83</xdr:row>
      <xdr:rowOff>27823</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221457</xdr:colOff>
      <xdr:row>32</xdr:row>
      <xdr:rowOff>83325</xdr:rowOff>
    </xdr:from>
    <xdr:to>
      <xdr:col>17</xdr:col>
      <xdr:colOff>166989</xdr:colOff>
      <xdr:row>53</xdr:row>
      <xdr:rowOff>42825</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200023</xdr:colOff>
      <xdr:row>7</xdr:row>
      <xdr:rowOff>197644</xdr:rowOff>
    </xdr:from>
    <xdr:to>
      <xdr:col>8</xdr:col>
      <xdr:colOff>26492</xdr:colOff>
      <xdr:row>10</xdr:row>
      <xdr:rowOff>259555</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190501</xdr:colOff>
      <xdr:row>32</xdr:row>
      <xdr:rowOff>107139</xdr:rowOff>
    </xdr:from>
    <xdr:to>
      <xdr:col>8</xdr:col>
      <xdr:colOff>16970</xdr:colOff>
      <xdr:row>53</xdr:row>
      <xdr:rowOff>66639</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0</xdr:row>
      <xdr:rowOff>0</xdr:rowOff>
    </xdr:from>
    <xdr:to>
      <xdr:col>2</xdr:col>
      <xdr:colOff>647902</xdr:colOff>
      <xdr:row>1</xdr:row>
      <xdr:rowOff>125</xdr:rowOff>
    </xdr:to>
    <xdr:pic>
      <xdr:nvPicPr>
        <xdr:cNvPr id="18" name="Grafik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12</xdr:col>
      <xdr:colOff>723849</xdr:colOff>
      <xdr:row>3</xdr:row>
      <xdr:rowOff>4763</xdr:rowOff>
    </xdr:from>
    <xdr:to>
      <xdr:col>20</xdr:col>
      <xdr:colOff>631031</xdr:colOff>
      <xdr:row>8</xdr:row>
      <xdr:rowOff>23812</xdr:rowOff>
    </xdr:to>
    <xdr:sp macro="" textlink="">
      <xdr:nvSpPr>
        <xdr:cNvPr id="11" name="Textfeld 10"/>
        <xdr:cNvSpPr txBox="1"/>
      </xdr:nvSpPr>
      <xdr:spPr>
        <a:xfrm>
          <a:off x="7605662" y="1493044"/>
          <a:ext cx="6134150" cy="98345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latin typeface="Arial" panose="020B0604020202020204" pitchFamily="34" charset="0"/>
              <a:ea typeface="+mn-ea"/>
              <a:cs typeface="Arial" panose="020B0604020202020204" pitchFamily="34" charset="0"/>
            </a:rPr>
            <a:t>Diesem Tabellenblatt können Sie grundlegende Auswertungen Ihrer Verletzungs- und Expositionsdokumentation entnehmen.  Diese dienen als erste Hilfestellung, um Verletzungsschwerpunkte zu identifizieren und Präventivmaßnahmen abzuleiten (Tabellenblatt Prävention).</a:t>
          </a:r>
        </a:p>
      </xdr:txBody>
    </xdr:sp>
    <xdr:clientData/>
  </xdr:twoCellAnchor>
  <xdr:twoCellAnchor>
    <xdr:from>
      <xdr:col>9</xdr:col>
      <xdr:colOff>238106</xdr:colOff>
      <xdr:row>11</xdr:row>
      <xdr:rowOff>166661</xdr:rowOff>
    </xdr:from>
    <xdr:to>
      <xdr:col>17</xdr:col>
      <xdr:colOff>183638</xdr:colOff>
      <xdr:row>30</xdr:row>
      <xdr:rowOff>173786</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523876</xdr:colOff>
      <xdr:row>54</xdr:row>
      <xdr:rowOff>176134</xdr:rowOff>
    </xdr:from>
    <xdr:to>
      <xdr:col>24</xdr:col>
      <xdr:colOff>409876</xdr:colOff>
      <xdr:row>83</xdr:row>
      <xdr:rowOff>51634</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535780</xdr:colOff>
      <xdr:row>11</xdr:row>
      <xdr:rowOff>176186</xdr:rowOff>
    </xdr:from>
    <xdr:to>
      <xdr:col>24</xdr:col>
      <xdr:colOff>421780</xdr:colOff>
      <xdr:row>30</xdr:row>
      <xdr:rowOff>183311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9523</xdr:colOff>
      <xdr:row>54</xdr:row>
      <xdr:rowOff>171374</xdr:rowOff>
    </xdr:from>
    <xdr:to>
      <xdr:col>31</xdr:col>
      <xdr:colOff>657523</xdr:colOff>
      <xdr:row>83</xdr:row>
      <xdr:rowOff>46874</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519113</xdr:colOff>
      <xdr:row>32</xdr:row>
      <xdr:rowOff>92854</xdr:rowOff>
    </xdr:from>
    <xdr:to>
      <xdr:col>24</xdr:col>
      <xdr:colOff>405113</xdr:colOff>
      <xdr:row>53</xdr:row>
      <xdr:rowOff>52354</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2381</xdr:colOff>
      <xdr:row>11</xdr:row>
      <xdr:rowOff>195237</xdr:rowOff>
    </xdr:from>
    <xdr:to>
      <xdr:col>31</xdr:col>
      <xdr:colOff>650381</xdr:colOff>
      <xdr:row>31</xdr:row>
      <xdr:rowOff>11862</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0.93577</cdr:x>
      <cdr:y>0.05191</cdr:y>
    </cdr:from>
    <cdr:to>
      <cdr:x>0.99508</cdr:x>
      <cdr:y>0.29522</cdr:y>
    </cdr:to>
    <cdr:sp macro="" textlink="">
      <cdr:nvSpPr>
        <cdr:cNvPr id="2" name="Textfeld 24"/>
        <cdr:cNvSpPr txBox="1"/>
      </cdr:nvSpPr>
      <cdr:spPr>
        <a:xfrm xmlns:a="http://schemas.openxmlformats.org/drawingml/2006/main">
          <a:off x="4884737" y="50800"/>
          <a:ext cx="309563"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200" b="1" i="0" baseline="30000">
              <a:solidFill>
                <a:schemeClr val="dk1"/>
              </a:solidFill>
              <a:effectLst/>
              <a:latin typeface="+mn-lt"/>
              <a:ea typeface="+mn-ea"/>
              <a:cs typeface="+mn-cs"/>
            </a:rPr>
            <a:t>1)</a:t>
          </a:r>
          <a:endParaRPr lang="de-DE" sz="1200">
            <a:effectLst/>
          </a:endParaRPr>
        </a:p>
        <a:p xmlns:a="http://schemas.openxmlformats.org/drawingml/2006/main">
          <a:endParaRPr lang="de-DE" sz="12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1448002</xdr:colOff>
      <xdr:row>1</xdr:row>
      <xdr:rowOff>125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2</xdr:col>
      <xdr:colOff>2009774</xdr:colOff>
      <xdr:row>2</xdr:row>
      <xdr:rowOff>0</xdr:rowOff>
    </xdr:from>
    <xdr:to>
      <xdr:col>2</xdr:col>
      <xdr:colOff>6705599</xdr:colOff>
      <xdr:row>6</xdr:row>
      <xdr:rowOff>19050</xdr:rowOff>
    </xdr:to>
    <xdr:sp macro="" textlink="">
      <xdr:nvSpPr>
        <xdr:cNvPr id="4" name="Textfeld 3"/>
        <xdr:cNvSpPr txBox="1"/>
      </xdr:nvSpPr>
      <xdr:spPr>
        <a:xfrm>
          <a:off x="6134099" y="1295400"/>
          <a:ext cx="4695825" cy="7810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Nennen Sie in diesem Tabellenblatt Verletzungsschwerpunkte, die sich Ihrer Meinung nach aus den dokumentierten Verletzungen ergeben</a:t>
          </a:r>
          <a:r>
            <a:rPr lang="de-DE" sz="1100" b="0" baseline="0">
              <a:solidFill>
                <a:schemeClr val="dk1"/>
              </a:solidFill>
              <a:effectLst/>
              <a:latin typeface="Arial" panose="020B0604020202020204" pitchFamily="34" charset="0"/>
              <a:ea typeface="+mn-ea"/>
              <a:cs typeface="Arial" panose="020B0604020202020204" pitchFamily="34" charset="0"/>
            </a:rPr>
            <a:t> und leiten </a:t>
          </a:r>
          <a:r>
            <a:rPr lang="de-DE" sz="1100" b="0">
              <a:solidFill>
                <a:schemeClr val="dk1"/>
              </a:solidFill>
              <a:effectLst/>
              <a:latin typeface="Arial" panose="020B0604020202020204" pitchFamily="34" charset="0"/>
              <a:ea typeface="+mn-ea"/>
              <a:cs typeface="Arial" panose="020B0604020202020204" pitchFamily="34" charset="0"/>
            </a:rPr>
            <a:t>Sie mögliche Präventivmaßnahmen ab, um diese Verletzungen zu vermeiden.</a:t>
          </a:r>
          <a:endParaRPr lang="de-DE" sz="11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1"/>
  <sheetViews>
    <sheetView showGridLines="0" tabSelected="1" workbookViewId="0">
      <selection activeCell="B12" sqref="B12"/>
    </sheetView>
  </sheetViews>
  <sheetFormatPr baseColWidth="10" defaultRowHeight="15" x14ac:dyDescent="0.25"/>
  <cols>
    <col min="1" max="1" width="3.7109375" style="31" customWidth="1"/>
    <col min="2" max="2" width="30.42578125" style="31" customWidth="1"/>
    <col min="3" max="3" width="13.140625" style="31" customWidth="1"/>
    <col min="4" max="4" width="18" style="31" customWidth="1"/>
    <col min="5" max="5" width="20.7109375" style="31" customWidth="1"/>
    <col min="6" max="7" width="11.42578125" style="31"/>
    <col min="8" max="8" width="15.5703125" style="31" customWidth="1"/>
    <col min="9" max="9" width="51.7109375" style="31" customWidth="1"/>
    <col min="10" max="16384" width="11.42578125" style="31"/>
  </cols>
  <sheetData>
    <row r="1" spans="2:9" ht="70.5" customHeight="1" x14ac:dyDescent="0.25"/>
    <row r="2" spans="2:9" ht="32.25" customHeight="1" thickBot="1" x14ac:dyDescent="0.3">
      <c r="B2" s="32" t="s">
        <v>12</v>
      </c>
      <c r="C2" s="32"/>
    </row>
    <row r="3" spans="2:9" ht="15.75" x14ac:dyDescent="0.25">
      <c r="H3" s="33" t="s">
        <v>192</v>
      </c>
      <c r="I3" s="15"/>
    </row>
    <row r="4" spans="2:9" ht="15.75" x14ac:dyDescent="0.25">
      <c r="H4" s="34" t="s">
        <v>194</v>
      </c>
      <c r="I4" s="17"/>
    </row>
    <row r="5" spans="2:9" ht="15.75" x14ac:dyDescent="0.25">
      <c r="H5" s="34" t="s">
        <v>197</v>
      </c>
      <c r="I5" s="17"/>
    </row>
    <row r="6" spans="2:9" ht="15.75" x14ac:dyDescent="0.25">
      <c r="H6" s="34" t="s">
        <v>193</v>
      </c>
      <c r="I6" s="17"/>
    </row>
    <row r="7" spans="2:9" ht="16.5" thickBot="1" x14ac:dyDescent="0.3">
      <c r="H7" s="35" t="s">
        <v>195</v>
      </c>
      <c r="I7" s="20"/>
    </row>
    <row r="8" spans="2:9" ht="15.75" x14ac:dyDescent="0.25">
      <c r="H8" s="36"/>
      <c r="I8" s="37"/>
    </row>
    <row r="9" spans="2:9" ht="15.75" thickBot="1" x14ac:dyDescent="0.3"/>
    <row r="10" spans="2:9" ht="23.25" customHeight="1" x14ac:dyDescent="0.25">
      <c r="B10" s="38" t="s">
        <v>198</v>
      </c>
      <c r="C10" s="39" t="s">
        <v>5</v>
      </c>
      <c r="D10" s="39" t="s">
        <v>199</v>
      </c>
      <c r="E10" s="40" t="s">
        <v>200</v>
      </c>
      <c r="F10" s="41"/>
    </row>
    <row r="11" spans="2:9" ht="15.75" customHeight="1" thickBot="1" x14ac:dyDescent="0.3">
      <c r="B11" s="42" t="s">
        <v>13</v>
      </c>
      <c r="C11" s="43" t="s">
        <v>105</v>
      </c>
      <c r="D11" s="43" t="s">
        <v>15</v>
      </c>
      <c r="E11" s="44" t="s">
        <v>201</v>
      </c>
      <c r="F11" s="41"/>
    </row>
    <row r="12" spans="2:9" x14ac:dyDescent="0.25">
      <c r="B12" s="14"/>
      <c r="C12" s="8"/>
      <c r="D12" s="45"/>
      <c r="E12" s="9"/>
    </row>
    <row r="13" spans="2:9" x14ac:dyDescent="0.25">
      <c r="B13" s="16"/>
      <c r="C13" s="10"/>
      <c r="D13" s="46"/>
      <c r="E13" s="11"/>
    </row>
    <row r="14" spans="2:9" x14ac:dyDescent="0.25">
      <c r="B14" s="16"/>
      <c r="C14" s="10"/>
      <c r="D14" s="46"/>
      <c r="E14" s="11"/>
    </row>
    <row r="15" spans="2:9" x14ac:dyDescent="0.25">
      <c r="B15" s="16"/>
      <c r="C15" s="10"/>
      <c r="D15" s="46"/>
      <c r="E15" s="11"/>
    </row>
    <row r="16" spans="2:9" x14ac:dyDescent="0.25">
      <c r="B16" s="16"/>
      <c r="C16" s="10"/>
      <c r="D16" s="46"/>
      <c r="E16" s="11"/>
    </row>
    <row r="17" spans="2:5" x14ac:dyDescent="0.25">
      <c r="B17" s="16"/>
      <c r="C17" s="10"/>
      <c r="D17" s="46"/>
      <c r="E17" s="11"/>
    </row>
    <row r="18" spans="2:5" x14ac:dyDescent="0.25">
      <c r="B18" s="16"/>
      <c r="C18" s="10"/>
      <c r="D18" s="46"/>
      <c r="E18" s="11"/>
    </row>
    <row r="19" spans="2:5" x14ac:dyDescent="0.25">
      <c r="B19" s="16"/>
      <c r="C19" s="10"/>
      <c r="D19" s="46"/>
      <c r="E19" s="11"/>
    </row>
    <row r="20" spans="2:5" x14ac:dyDescent="0.25">
      <c r="B20" s="16"/>
      <c r="C20" s="10"/>
      <c r="D20" s="46"/>
      <c r="E20" s="11"/>
    </row>
    <row r="21" spans="2:5" x14ac:dyDescent="0.25">
      <c r="B21" s="16"/>
      <c r="C21" s="10"/>
      <c r="D21" s="46"/>
      <c r="E21" s="11"/>
    </row>
    <row r="22" spans="2:5" x14ac:dyDescent="0.25">
      <c r="B22" s="16"/>
      <c r="C22" s="10"/>
      <c r="D22" s="46"/>
      <c r="E22" s="11"/>
    </row>
    <row r="23" spans="2:5" x14ac:dyDescent="0.25">
      <c r="B23" s="16"/>
      <c r="C23" s="10"/>
      <c r="D23" s="46"/>
      <c r="E23" s="11"/>
    </row>
    <row r="24" spans="2:5" x14ac:dyDescent="0.25">
      <c r="B24" s="16"/>
      <c r="C24" s="10"/>
      <c r="D24" s="46"/>
      <c r="E24" s="11"/>
    </row>
    <row r="25" spans="2:5" x14ac:dyDescent="0.25">
      <c r="B25" s="16"/>
      <c r="C25" s="10"/>
      <c r="D25" s="46"/>
      <c r="E25" s="11"/>
    </row>
    <row r="26" spans="2:5" x14ac:dyDescent="0.25">
      <c r="B26" s="16"/>
      <c r="C26" s="10"/>
      <c r="D26" s="46"/>
      <c r="E26" s="11"/>
    </row>
    <row r="27" spans="2:5" x14ac:dyDescent="0.25">
      <c r="B27" s="16"/>
      <c r="C27" s="10"/>
      <c r="D27" s="46"/>
      <c r="E27" s="11"/>
    </row>
    <row r="28" spans="2:5" x14ac:dyDescent="0.25">
      <c r="B28" s="16"/>
      <c r="C28" s="10"/>
      <c r="D28" s="46"/>
      <c r="E28" s="11"/>
    </row>
    <row r="29" spans="2:5" x14ac:dyDescent="0.25">
      <c r="B29" s="16"/>
      <c r="C29" s="10"/>
      <c r="D29" s="46"/>
      <c r="E29" s="11"/>
    </row>
    <row r="30" spans="2:5" x14ac:dyDescent="0.25">
      <c r="B30" s="16"/>
      <c r="C30" s="10"/>
      <c r="D30" s="46"/>
      <c r="E30" s="11"/>
    </row>
    <row r="31" spans="2:5" x14ac:dyDescent="0.25">
      <c r="B31" s="16"/>
      <c r="C31" s="10"/>
      <c r="D31" s="46"/>
      <c r="E31" s="11"/>
    </row>
    <row r="32" spans="2:5" x14ac:dyDescent="0.25">
      <c r="B32" s="16"/>
      <c r="C32" s="10"/>
      <c r="D32" s="46"/>
      <c r="E32" s="11"/>
    </row>
    <row r="33" spans="2:5" x14ac:dyDescent="0.25">
      <c r="B33" s="16"/>
      <c r="C33" s="10"/>
      <c r="D33" s="46"/>
      <c r="E33" s="11"/>
    </row>
    <row r="34" spans="2:5" x14ac:dyDescent="0.25">
      <c r="B34" s="16"/>
      <c r="C34" s="10"/>
      <c r="D34" s="46"/>
      <c r="E34" s="11"/>
    </row>
    <row r="35" spans="2:5" x14ac:dyDescent="0.25">
      <c r="B35" s="16"/>
      <c r="C35" s="10"/>
      <c r="D35" s="46"/>
      <c r="E35" s="11"/>
    </row>
    <row r="36" spans="2:5" x14ac:dyDescent="0.25">
      <c r="B36" s="16"/>
      <c r="C36" s="10"/>
      <c r="D36" s="46"/>
      <c r="E36" s="11"/>
    </row>
    <row r="37" spans="2:5" x14ac:dyDescent="0.25">
      <c r="B37" s="16"/>
      <c r="C37" s="10"/>
      <c r="D37" s="46"/>
      <c r="E37" s="11"/>
    </row>
    <row r="38" spans="2:5" x14ac:dyDescent="0.25">
      <c r="B38" s="16"/>
      <c r="C38" s="10"/>
      <c r="D38" s="46"/>
      <c r="E38" s="11"/>
    </row>
    <row r="39" spans="2:5" x14ac:dyDescent="0.25">
      <c r="B39" s="16"/>
      <c r="C39" s="10"/>
      <c r="D39" s="46"/>
      <c r="E39" s="11"/>
    </row>
    <row r="40" spans="2:5" x14ac:dyDescent="0.25">
      <c r="B40" s="16"/>
      <c r="C40" s="10"/>
      <c r="D40" s="46"/>
      <c r="E40" s="11"/>
    </row>
    <row r="41" spans="2:5" x14ac:dyDescent="0.25">
      <c r="B41" s="16"/>
      <c r="C41" s="10"/>
      <c r="D41" s="46"/>
      <c r="E41" s="11"/>
    </row>
    <row r="42" spans="2:5" x14ac:dyDescent="0.25">
      <c r="B42" s="16"/>
      <c r="C42" s="10"/>
      <c r="D42" s="46"/>
      <c r="E42" s="11"/>
    </row>
    <row r="43" spans="2:5" x14ac:dyDescent="0.25">
      <c r="B43" s="16"/>
      <c r="C43" s="10"/>
      <c r="D43" s="46"/>
      <c r="E43" s="11"/>
    </row>
    <row r="44" spans="2:5" x14ac:dyDescent="0.25">
      <c r="B44" s="16"/>
      <c r="C44" s="10"/>
      <c r="D44" s="46"/>
      <c r="E44" s="11"/>
    </row>
    <row r="45" spans="2:5" x14ac:dyDescent="0.25">
      <c r="B45" s="16"/>
      <c r="C45" s="10"/>
      <c r="D45" s="46"/>
      <c r="E45" s="11"/>
    </row>
    <row r="46" spans="2:5" x14ac:dyDescent="0.25">
      <c r="B46" s="16"/>
      <c r="C46" s="10"/>
      <c r="D46" s="46"/>
      <c r="E46" s="11"/>
    </row>
    <row r="47" spans="2:5" x14ac:dyDescent="0.25">
      <c r="B47" s="16"/>
      <c r="C47" s="10"/>
      <c r="D47" s="46"/>
      <c r="E47" s="11"/>
    </row>
    <row r="48" spans="2:5" x14ac:dyDescent="0.25">
      <c r="B48" s="16"/>
      <c r="C48" s="10"/>
      <c r="D48" s="46"/>
      <c r="E48" s="11"/>
    </row>
    <row r="49" spans="2:5" x14ac:dyDescent="0.25">
      <c r="B49" s="16"/>
      <c r="C49" s="10"/>
      <c r="D49" s="46"/>
      <c r="E49" s="11"/>
    </row>
    <row r="50" spans="2:5" x14ac:dyDescent="0.25">
      <c r="B50" s="16"/>
      <c r="C50" s="10"/>
      <c r="D50" s="46"/>
      <c r="E50" s="11"/>
    </row>
    <row r="51" spans="2:5" ht="15.75" thickBot="1" x14ac:dyDescent="0.3">
      <c r="B51" s="19"/>
      <c r="C51" s="12"/>
      <c r="D51" s="47"/>
      <c r="E51" s="13"/>
    </row>
  </sheetData>
  <sheetProtection password="D93B" sheet="1" objects="1" scenarios="1" selectLockedCells="1" sort="0"/>
  <sortState ref="B12:E16">
    <sortCondition ref="B12"/>
  </sortState>
  <pageMargins left="0.7" right="0.7" top="0.78740157499999996" bottom="0.78740157499999996" header="0.3" footer="0.3"/>
  <pageSetup scale="6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Werte!$B$1:$B$10</xm:f>
          </x14:formula1>
          <xm:sqref>C12:C51</xm:sqref>
        </x14:dataValidation>
        <x14:dataValidation type="list" allowBlank="1" showInputMessage="1" showErrorMessage="1">
          <x14:formula1>
            <xm:f>Werte!$C$1:$C$3</xm:f>
          </x14:formula1>
          <xm:sqref>E12:E51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B1:J1009"/>
  <sheetViews>
    <sheetView showGridLines="0" workbookViewId="0">
      <selection activeCell="B10" sqref="B10"/>
    </sheetView>
  </sheetViews>
  <sheetFormatPr baseColWidth="10" defaultRowHeight="15" x14ac:dyDescent="0.25"/>
  <cols>
    <col min="1" max="1" width="3.7109375" style="31" customWidth="1"/>
    <col min="2" max="2" width="11.140625" style="31" customWidth="1"/>
    <col min="3" max="3" width="22.5703125" style="31" customWidth="1"/>
    <col min="4" max="4" width="21" style="31" customWidth="1"/>
    <col min="5" max="5" width="16.140625" style="31" customWidth="1"/>
    <col min="6" max="6" width="15.85546875" style="31" customWidth="1"/>
    <col min="7" max="7" width="16.7109375" style="48" customWidth="1"/>
    <col min="8" max="8" width="30.140625" style="31" customWidth="1"/>
    <col min="9" max="9" width="11.42578125" style="31"/>
    <col min="10" max="10" width="0" style="81" hidden="1" customWidth="1"/>
    <col min="11" max="16384" width="11.42578125" style="31"/>
  </cols>
  <sheetData>
    <row r="1" spans="2:10" ht="70.5" customHeight="1" x14ac:dyDescent="0.25"/>
    <row r="2" spans="2:10" ht="31.5" customHeight="1" x14ac:dyDescent="0.25">
      <c r="B2" s="32" t="s">
        <v>12</v>
      </c>
      <c r="E2" s="1" t="s">
        <v>113</v>
      </c>
    </row>
    <row r="3" spans="2:10" ht="15" customHeight="1" x14ac:dyDescent="0.25">
      <c r="B3" s="32"/>
      <c r="E3" s="2" t="s">
        <v>196</v>
      </c>
    </row>
    <row r="4" spans="2:10" ht="15" customHeight="1" x14ac:dyDescent="0.25">
      <c r="B4" s="32"/>
      <c r="E4" s="2" t="s">
        <v>114</v>
      </c>
    </row>
    <row r="5" spans="2:10" ht="15" customHeight="1" x14ac:dyDescent="0.25">
      <c r="B5" s="32"/>
      <c r="E5" s="2" t="s">
        <v>154</v>
      </c>
    </row>
    <row r="6" spans="2:10" ht="15" customHeight="1" x14ac:dyDescent="0.25">
      <c r="B6" s="32"/>
      <c r="E6" s="2" t="s">
        <v>115</v>
      </c>
    </row>
    <row r="7" spans="2:10" ht="15" customHeight="1" thickBot="1" x14ac:dyDescent="0.3">
      <c r="G7" s="50"/>
      <c r="H7" s="51"/>
    </row>
    <row r="8" spans="2:10" ht="23.25" customHeight="1" x14ac:dyDescent="0.25">
      <c r="B8" s="38" t="s">
        <v>14</v>
      </c>
      <c r="C8" s="39" t="s">
        <v>16</v>
      </c>
      <c r="D8" s="39" t="s">
        <v>0</v>
      </c>
      <c r="E8" s="39" t="s">
        <v>18</v>
      </c>
      <c r="F8" s="39" t="s">
        <v>173</v>
      </c>
      <c r="G8" s="39" t="s">
        <v>230</v>
      </c>
      <c r="H8" s="40" t="s">
        <v>228</v>
      </c>
    </row>
    <row r="9" spans="2:10" ht="15.75" thickBot="1" x14ac:dyDescent="0.3">
      <c r="B9" s="105" t="s">
        <v>15</v>
      </c>
      <c r="C9" s="106" t="s">
        <v>87</v>
      </c>
      <c r="D9" s="92" t="s">
        <v>88</v>
      </c>
      <c r="E9" s="106" t="s">
        <v>17</v>
      </c>
      <c r="F9" s="106" t="s">
        <v>213</v>
      </c>
      <c r="G9" s="107" t="s">
        <v>231</v>
      </c>
      <c r="H9" s="97" t="s">
        <v>229</v>
      </c>
    </row>
    <row r="10" spans="2:10" x14ac:dyDescent="0.25">
      <c r="B10" s="101"/>
      <c r="C10" s="89"/>
      <c r="D10" s="102"/>
      <c r="E10" s="89"/>
      <c r="F10" s="103"/>
      <c r="G10" s="104">
        <f>E10*F10</f>
        <v>0</v>
      </c>
      <c r="H10" s="98"/>
      <c r="J10" s="108" t="e">
        <f>IF(Exposition!B10=0,AA=0,TEXT(Exposition!B10,"MMMM"))</f>
        <v>#NAME?</v>
      </c>
    </row>
    <row r="11" spans="2:10" x14ac:dyDescent="0.25">
      <c r="B11" s="3"/>
      <c r="C11" s="4"/>
      <c r="D11" s="7"/>
      <c r="E11" s="4"/>
      <c r="F11" s="55"/>
      <c r="G11" s="52">
        <f t="shared" ref="G11:G74" si="0">E11*F11</f>
        <v>0</v>
      </c>
      <c r="H11" s="99"/>
      <c r="J11" s="108" t="e">
        <f>IF(Exposition!B11=0,AA=0,TEXT(Exposition!B11,"MMMM"))</f>
        <v>#NAME?</v>
      </c>
    </row>
    <row r="12" spans="2:10" x14ac:dyDescent="0.25">
      <c r="B12" s="3"/>
      <c r="C12" s="4"/>
      <c r="D12" s="7"/>
      <c r="E12" s="4"/>
      <c r="F12" s="55"/>
      <c r="G12" s="52">
        <f t="shared" si="0"/>
        <v>0</v>
      </c>
      <c r="H12" s="99"/>
      <c r="J12" s="108" t="e">
        <f>IF(Exposition!B12=0,AA=0,TEXT(Exposition!B12,"MMMM"))</f>
        <v>#NAME?</v>
      </c>
    </row>
    <row r="13" spans="2:10" x14ac:dyDescent="0.25">
      <c r="B13" s="3"/>
      <c r="C13" s="4"/>
      <c r="D13" s="7"/>
      <c r="E13" s="4"/>
      <c r="F13" s="55"/>
      <c r="G13" s="52">
        <f t="shared" si="0"/>
        <v>0</v>
      </c>
      <c r="H13" s="99"/>
      <c r="J13" s="108" t="e">
        <f>IF(Exposition!B13=0,AA=0,TEXT(Exposition!B13,"MMMM"))</f>
        <v>#NAME?</v>
      </c>
    </row>
    <row r="14" spans="2:10" x14ac:dyDescent="0.25">
      <c r="B14" s="3"/>
      <c r="C14" s="4"/>
      <c r="D14" s="7"/>
      <c r="E14" s="4"/>
      <c r="F14" s="55"/>
      <c r="G14" s="52">
        <f t="shared" si="0"/>
        <v>0</v>
      </c>
      <c r="H14" s="99"/>
      <c r="J14" s="108" t="e">
        <f>IF(Exposition!B14=0,AA=0,TEXT(Exposition!B14,"MMMM"))</f>
        <v>#NAME?</v>
      </c>
    </row>
    <row r="15" spans="2:10" x14ac:dyDescent="0.25">
      <c r="B15" s="3"/>
      <c r="C15" s="4"/>
      <c r="D15" s="7"/>
      <c r="E15" s="4"/>
      <c r="F15" s="55"/>
      <c r="G15" s="52">
        <f t="shared" si="0"/>
        <v>0</v>
      </c>
      <c r="H15" s="99"/>
      <c r="J15" s="108" t="e">
        <f>IF(Exposition!B15=0,AA=0,TEXT(Exposition!B15,"MMMM"))</f>
        <v>#NAME?</v>
      </c>
    </row>
    <row r="16" spans="2:10" x14ac:dyDescent="0.25">
      <c r="B16" s="3"/>
      <c r="C16" s="4"/>
      <c r="D16" s="7"/>
      <c r="E16" s="4"/>
      <c r="F16" s="55"/>
      <c r="G16" s="52">
        <f t="shared" si="0"/>
        <v>0</v>
      </c>
      <c r="H16" s="99"/>
      <c r="J16" s="108" t="e">
        <f>IF(Exposition!B16=0,AA=0,TEXT(Exposition!B16,"MMMM"))</f>
        <v>#NAME?</v>
      </c>
    </row>
    <row r="17" spans="2:10" x14ac:dyDescent="0.25">
      <c r="B17" s="3"/>
      <c r="C17" s="4"/>
      <c r="D17" s="7"/>
      <c r="E17" s="4"/>
      <c r="F17" s="55"/>
      <c r="G17" s="52">
        <f t="shared" si="0"/>
        <v>0</v>
      </c>
      <c r="H17" s="99" t="s">
        <v>234</v>
      </c>
      <c r="J17" s="108" t="e">
        <f>IF(Exposition!B17=0,AA=0,TEXT(Exposition!B17,"MMMM"))</f>
        <v>#NAME?</v>
      </c>
    </row>
    <row r="18" spans="2:10" x14ac:dyDescent="0.25">
      <c r="B18" s="3"/>
      <c r="C18" s="4"/>
      <c r="D18" s="7"/>
      <c r="E18" s="4"/>
      <c r="F18" s="55"/>
      <c r="G18" s="52">
        <f t="shared" si="0"/>
        <v>0</v>
      </c>
      <c r="H18" s="99"/>
      <c r="J18" s="108" t="e">
        <f>IF(Exposition!B18=0,AA=0,TEXT(Exposition!B18,"MMMM"))</f>
        <v>#NAME?</v>
      </c>
    </row>
    <row r="19" spans="2:10" x14ac:dyDescent="0.25">
      <c r="B19" s="3"/>
      <c r="C19" s="4"/>
      <c r="D19" s="7"/>
      <c r="E19" s="4"/>
      <c r="F19" s="55"/>
      <c r="G19" s="52">
        <f t="shared" si="0"/>
        <v>0</v>
      </c>
      <c r="H19" s="99"/>
      <c r="J19" s="108" t="e">
        <f>IF(Exposition!B19=0,AA=0,TEXT(Exposition!B19,"MMMM"))</f>
        <v>#NAME?</v>
      </c>
    </row>
    <row r="20" spans="2:10" x14ac:dyDescent="0.25">
      <c r="B20" s="3"/>
      <c r="C20" s="4"/>
      <c r="D20" s="7"/>
      <c r="E20" s="4"/>
      <c r="F20" s="55"/>
      <c r="G20" s="52">
        <f t="shared" si="0"/>
        <v>0</v>
      </c>
      <c r="H20" s="99"/>
      <c r="J20" s="108" t="e">
        <f>IF(Exposition!B20=0,AA=0,TEXT(Exposition!B20,"MMMM"))</f>
        <v>#NAME?</v>
      </c>
    </row>
    <row r="21" spans="2:10" x14ac:dyDescent="0.25">
      <c r="B21" s="3"/>
      <c r="C21" s="4"/>
      <c r="D21" s="7"/>
      <c r="E21" s="4"/>
      <c r="F21" s="55"/>
      <c r="G21" s="52">
        <f t="shared" si="0"/>
        <v>0</v>
      </c>
      <c r="H21" s="99"/>
      <c r="J21" s="108" t="e">
        <f>IF(Exposition!B21=0,AA=0,TEXT(Exposition!B21,"MMMM"))</f>
        <v>#NAME?</v>
      </c>
    </row>
    <row r="22" spans="2:10" x14ac:dyDescent="0.25">
      <c r="B22" s="3"/>
      <c r="C22" s="4"/>
      <c r="D22" s="7"/>
      <c r="E22" s="4"/>
      <c r="F22" s="55"/>
      <c r="G22" s="52">
        <f t="shared" si="0"/>
        <v>0</v>
      </c>
      <c r="H22" s="99"/>
      <c r="J22" s="108" t="e">
        <f>IF(Exposition!B22=0,AA=0,TEXT(Exposition!B22,"MMMM"))</f>
        <v>#NAME?</v>
      </c>
    </row>
    <row r="23" spans="2:10" x14ac:dyDescent="0.25">
      <c r="B23" s="3"/>
      <c r="C23" s="4"/>
      <c r="D23" s="7"/>
      <c r="E23" s="4"/>
      <c r="F23" s="55"/>
      <c r="G23" s="52">
        <f t="shared" si="0"/>
        <v>0</v>
      </c>
      <c r="H23" s="99"/>
      <c r="J23" s="108" t="e">
        <f>IF(Exposition!B23=0,AA=0,TEXT(Exposition!B23,"MMMM"))</f>
        <v>#NAME?</v>
      </c>
    </row>
    <row r="24" spans="2:10" x14ac:dyDescent="0.25">
      <c r="B24" s="3"/>
      <c r="C24" s="4"/>
      <c r="D24" s="7"/>
      <c r="E24" s="4"/>
      <c r="F24" s="55"/>
      <c r="G24" s="52">
        <f t="shared" si="0"/>
        <v>0</v>
      </c>
      <c r="H24" s="99"/>
      <c r="J24" s="108" t="e">
        <f>IF(Exposition!B24=0,AA=0,TEXT(Exposition!B24,"MMMM"))</f>
        <v>#NAME?</v>
      </c>
    </row>
    <row r="25" spans="2:10" x14ac:dyDescent="0.25">
      <c r="B25" s="3"/>
      <c r="C25" s="4"/>
      <c r="D25" s="7"/>
      <c r="E25" s="4"/>
      <c r="F25" s="55"/>
      <c r="G25" s="52">
        <f t="shared" si="0"/>
        <v>0</v>
      </c>
      <c r="H25" s="99"/>
      <c r="J25" s="108" t="e">
        <f>IF(Exposition!B25=0,AA=0,TEXT(Exposition!B25,"MMMM"))</f>
        <v>#NAME?</v>
      </c>
    </row>
    <row r="26" spans="2:10" x14ac:dyDescent="0.25">
      <c r="B26" s="3"/>
      <c r="C26" s="4"/>
      <c r="D26" s="7"/>
      <c r="E26" s="4"/>
      <c r="F26" s="55"/>
      <c r="G26" s="52">
        <f t="shared" si="0"/>
        <v>0</v>
      </c>
      <c r="H26" s="99"/>
      <c r="J26" s="108" t="e">
        <f>IF(Exposition!B26=0,AA=0,TEXT(Exposition!B26,"MMMM"))</f>
        <v>#NAME?</v>
      </c>
    </row>
    <row r="27" spans="2:10" x14ac:dyDescent="0.25">
      <c r="B27" s="3"/>
      <c r="C27" s="4"/>
      <c r="D27" s="7"/>
      <c r="E27" s="4"/>
      <c r="F27" s="55"/>
      <c r="G27" s="52">
        <f t="shared" si="0"/>
        <v>0</v>
      </c>
      <c r="H27" s="99"/>
      <c r="J27" s="108" t="e">
        <f>IF(Exposition!B27=0,AA=0,TEXT(Exposition!B27,"MMMM"))</f>
        <v>#NAME?</v>
      </c>
    </row>
    <row r="28" spans="2:10" x14ac:dyDescent="0.25">
      <c r="B28" s="3"/>
      <c r="C28" s="4"/>
      <c r="D28" s="7"/>
      <c r="E28" s="4"/>
      <c r="F28" s="55"/>
      <c r="G28" s="52">
        <f t="shared" si="0"/>
        <v>0</v>
      </c>
      <c r="H28" s="99"/>
      <c r="J28" s="108" t="e">
        <f>IF(Exposition!B28=0,AA=0,TEXT(Exposition!B28,"MMMM"))</f>
        <v>#NAME?</v>
      </c>
    </row>
    <row r="29" spans="2:10" x14ac:dyDescent="0.25">
      <c r="B29" s="3"/>
      <c r="C29" s="4"/>
      <c r="D29" s="7"/>
      <c r="E29" s="4"/>
      <c r="F29" s="55"/>
      <c r="G29" s="52">
        <f t="shared" si="0"/>
        <v>0</v>
      </c>
      <c r="H29" s="99"/>
      <c r="J29" s="108" t="e">
        <f>IF(Exposition!B29=0,AA=0,TEXT(Exposition!B29,"MMMM"))</f>
        <v>#NAME?</v>
      </c>
    </row>
    <row r="30" spans="2:10" x14ac:dyDescent="0.25">
      <c r="B30" s="3"/>
      <c r="C30" s="4"/>
      <c r="D30" s="7"/>
      <c r="E30" s="4"/>
      <c r="F30" s="55"/>
      <c r="G30" s="52">
        <f t="shared" si="0"/>
        <v>0</v>
      </c>
      <c r="H30" s="99"/>
      <c r="J30" s="108" t="e">
        <f>IF(Exposition!B30=0,AA=0,TEXT(Exposition!B30,"MMMM"))</f>
        <v>#NAME?</v>
      </c>
    </row>
    <row r="31" spans="2:10" x14ac:dyDescent="0.25">
      <c r="B31" s="3"/>
      <c r="C31" s="4"/>
      <c r="D31" s="7"/>
      <c r="E31" s="4"/>
      <c r="F31" s="55"/>
      <c r="G31" s="52">
        <f t="shared" si="0"/>
        <v>0</v>
      </c>
      <c r="H31" s="99"/>
      <c r="J31" s="108" t="e">
        <f>IF(Exposition!B31=0,AA=0,TEXT(Exposition!B31,"MMMM"))</f>
        <v>#NAME?</v>
      </c>
    </row>
    <row r="32" spans="2:10" x14ac:dyDescent="0.25">
      <c r="B32" s="3"/>
      <c r="C32" s="4"/>
      <c r="D32" s="7"/>
      <c r="E32" s="4"/>
      <c r="F32" s="55"/>
      <c r="G32" s="52">
        <f t="shared" si="0"/>
        <v>0</v>
      </c>
      <c r="H32" s="99"/>
      <c r="J32" s="108" t="e">
        <f>IF(Exposition!B32=0,AA=0,TEXT(Exposition!B32,"MMMM"))</f>
        <v>#NAME?</v>
      </c>
    </row>
    <row r="33" spans="2:10" x14ac:dyDescent="0.25">
      <c r="B33" s="3"/>
      <c r="C33" s="4"/>
      <c r="D33" s="7"/>
      <c r="E33" s="4"/>
      <c r="F33" s="55"/>
      <c r="G33" s="52">
        <f t="shared" si="0"/>
        <v>0</v>
      </c>
      <c r="H33" s="99"/>
      <c r="J33" s="108" t="e">
        <f>IF(Exposition!B33=0,AA=0,TEXT(Exposition!B33,"MMMM"))</f>
        <v>#NAME?</v>
      </c>
    </row>
    <row r="34" spans="2:10" x14ac:dyDescent="0.25">
      <c r="B34" s="3"/>
      <c r="C34" s="4"/>
      <c r="D34" s="7"/>
      <c r="E34" s="4"/>
      <c r="F34" s="55"/>
      <c r="G34" s="52">
        <f t="shared" si="0"/>
        <v>0</v>
      </c>
      <c r="H34" s="99"/>
      <c r="J34" s="108" t="e">
        <f>IF(Exposition!B34=0,AA=0,TEXT(Exposition!B34,"MMMM"))</f>
        <v>#NAME?</v>
      </c>
    </row>
    <row r="35" spans="2:10" x14ac:dyDescent="0.25">
      <c r="B35" s="3"/>
      <c r="C35" s="4"/>
      <c r="D35" s="7"/>
      <c r="E35" s="4"/>
      <c r="F35" s="55"/>
      <c r="G35" s="52">
        <f t="shared" si="0"/>
        <v>0</v>
      </c>
      <c r="H35" s="99"/>
      <c r="J35" s="108" t="e">
        <f>IF(Exposition!B35=0,AA=0,TEXT(Exposition!B35,"MMMM"))</f>
        <v>#NAME?</v>
      </c>
    </row>
    <row r="36" spans="2:10" x14ac:dyDescent="0.25">
      <c r="B36" s="3"/>
      <c r="C36" s="4"/>
      <c r="D36" s="7"/>
      <c r="E36" s="4"/>
      <c r="F36" s="55"/>
      <c r="G36" s="52">
        <f t="shared" si="0"/>
        <v>0</v>
      </c>
      <c r="H36" s="99"/>
      <c r="J36" s="108" t="e">
        <f>IF(Exposition!B36=0,AA=0,TEXT(Exposition!B36,"MMMM"))</f>
        <v>#NAME?</v>
      </c>
    </row>
    <row r="37" spans="2:10" x14ac:dyDescent="0.25">
      <c r="B37" s="3"/>
      <c r="C37" s="4"/>
      <c r="D37" s="7"/>
      <c r="E37" s="4"/>
      <c r="F37" s="55"/>
      <c r="G37" s="52">
        <f t="shared" si="0"/>
        <v>0</v>
      </c>
      <c r="H37" s="99"/>
      <c r="J37" s="108" t="e">
        <f>IF(Exposition!B37=0,AA=0,TEXT(Exposition!B37,"MMMM"))</f>
        <v>#NAME?</v>
      </c>
    </row>
    <row r="38" spans="2:10" x14ac:dyDescent="0.25">
      <c r="B38" s="3"/>
      <c r="C38" s="4"/>
      <c r="D38" s="7"/>
      <c r="E38" s="4"/>
      <c r="F38" s="55"/>
      <c r="G38" s="52">
        <f t="shared" si="0"/>
        <v>0</v>
      </c>
      <c r="H38" s="99"/>
      <c r="J38" s="108" t="e">
        <f>IF(Exposition!B38=0,AA=0,TEXT(Exposition!B38,"MMMM"))</f>
        <v>#NAME?</v>
      </c>
    </row>
    <row r="39" spans="2:10" x14ac:dyDescent="0.25">
      <c r="B39" s="3"/>
      <c r="C39" s="4"/>
      <c r="D39" s="7"/>
      <c r="E39" s="4"/>
      <c r="F39" s="55"/>
      <c r="G39" s="52">
        <f t="shared" si="0"/>
        <v>0</v>
      </c>
      <c r="H39" s="99"/>
      <c r="J39" s="108" t="e">
        <f>IF(Exposition!B39=0,AA=0,TEXT(Exposition!B39,"MMMM"))</f>
        <v>#NAME?</v>
      </c>
    </row>
    <row r="40" spans="2:10" x14ac:dyDescent="0.25">
      <c r="B40" s="3"/>
      <c r="C40" s="4"/>
      <c r="D40" s="7"/>
      <c r="E40" s="4"/>
      <c r="F40" s="55"/>
      <c r="G40" s="52">
        <f t="shared" si="0"/>
        <v>0</v>
      </c>
      <c r="H40" s="99"/>
      <c r="J40" s="108" t="e">
        <f>IF(Exposition!B40=0,AA=0,TEXT(Exposition!B40,"MMMM"))</f>
        <v>#NAME?</v>
      </c>
    </row>
    <row r="41" spans="2:10" x14ac:dyDescent="0.25">
      <c r="B41" s="3"/>
      <c r="C41" s="4"/>
      <c r="D41" s="7"/>
      <c r="E41" s="4"/>
      <c r="F41" s="55"/>
      <c r="G41" s="52">
        <f t="shared" si="0"/>
        <v>0</v>
      </c>
      <c r="H41" s="99"/>
      <c r="J41" s="108" t="e">
        <f>IF(Exposition!B41=0,AA=0,TEXT(Exposition!B41,"MMMM"))</f>
        <v>#NAME?</v>
      </c>
    </row>
    <row r="42" spans="2:10" x14ac:dyDescent="0.25">
      <c r="B42" s="3"/>
      <c r="C42" s="4"/>
      <c r="D42" s="7"/>
      <c r="E42" s="4"/>
      <c r="F42" s="55"/>
      <c r="G42" s="52">
        <f t="shared" si="0"/>
        <v>0</v>
      </c>
      <c r="H42" s="99"/>
      <c r="J42" s="108" t="e">
        <f>IF(Exposition!B42=0,AA=0,TEXT(Exposition!B42,"MMMM"))</f>
        <v>#NAME?</v>
      </c>
    </row>
    <row r="43" spans="2:10" x14ac:dyDescent="0.25">
      <c r="B43" s="3"/>
      <c r="C43" s="4"/>
      <c r="D43" s="7"/>
      <c r="E43" s="4"/>
      <c r="F43" s="55"/>
      <c r="G43" s="52">
        <f t="shared" si="0"/>
        <v>0</v>
      </c>
      <c r="H43" s="99"/>
      <c r="J43" s="108" t="e">
        <f>IF(Exposition!B43=0,AA=0,TEXT(Exposition!B43,"MMMM"))</f>
        <v>#NAME?</v>
      </c>
    </row>
    <row r="44" spans="2:10" x14ac:dyDescent="0.25">
      <c r="B44" s="3"/>
      <c r="C44" s="4"/>
      <c r="D44" s="7"/>
      <c r="E44" s="4"/>
      <c r="F44" s="55"/>
      <c r="G44" s="52">
        <f t="shared" si="0"/>
        <v>0</v>
      </c>
      <c r="H44" s="99"/>
      <c r="J44" s="108" t="e">
        <f>IF(Exposition!B44=0,AA=0,TEXT(Exposition!B44,"MMMM"))</f>
        <v>#NAME?</v>
      </c>
    </row>
    <row r="45" spans="2:10" x14ac:dyDescent="0.25">
      <c r="B45" s="3"/>
      <c r="C45" s="4"/>
      <c r="D45" s="7"/>
      <c r="E45" s="4"/>
      <c r="F45" s="55"/>
      <c r="G45" s="52">
        <f t="shared" si="0"/>
        <v>0</v>
      </c>
      <c r="H45" s="99"/>
      <c r="J45" s="108" t="e">
        <f>IF(Exposition!B45=0,AA=0,TEXT(Exposition!B45,"MMMM"))</f>
        <v>#NAME?</v>
      </c>
    </row>
    <row r="46" spans="2:10" x14ac:dyDescent="0.25">
      <c r="B46" s="3"/>
      <c r="C46" s="4"/>
      <c r="D46" s="7"/>
      <c r="E46" s="4"/>
      <c r="F46" s="55"/>
      <c r="G46" s="52">
        <f t="shared" si="0"/>
        <v>0</v>
      </c>
      <c r="H46" s="99"/>
      <c r="J46" s="108" t="e">
        <f>IF(Exposition!B46=0,AA=0,TEXT(Exposition!B46,"MMMM"))</f>
        <v>#NAME?</v>
      </c>
    </row>
    <row r="47" spans="2:10" x14ac:dyDescent="0.25">
      <c r="B47" s="3"/>
      <c r="C47" s="4"/>
      <c r="D47" s="7"/>
      <c r="E47" s="4"/>
      <c r="F47" s="55"/>
      <c r="G47" s="52">
        <f t="shared" si="0"/>
        <v>0</v>
      </c>
      <c r="H47" s="99"/>
      <c r="J47" s="108" t="e">
        <f>IF(Exposition!B47=0,AA=0,TEXT(Exposition!B47,"MMMM"))</f>
        <v>#NAME?</v>
      </c>
    </row>
    <row r="48" spans="2:10" x14ac:dyDescent="0.25">
      <c r="B48" s="3"/>
      <c r="C48" s="4"/>
      <c r="D48" s="7"/>
      <c r="E48" s="4"/>
      <c r="F48" s="55"/>
      <c r="G48" s="52">
        <f t="shared" si="0"/>
        <v>0</v>
      </c>
      <c r="H48" s="99"/>
      <c r="J48" s="108" t="e">
        <f>IF(Exposition!B48=0,AA=0,TEXT(Exposition!B48,"MMMM"))</f>
        <v>#NAME?</v>
      </c>
    </row>
    <row r="49" spans="2:10" x14ac:dyDescent="0.25">
      <c r="B49" s="3"/>
      <c r="C49" s="4"/>
      <c r="D49" s="7"/>
      <c r="E49" s="4"/>
      <c r="F49" s="55"/>
      <c r="G49" s="52">
        <f t="shared" si="0"/>
        <v>0</v>
      </c>
      <c r="H49" s="99"/>
      <c r="J49" s="108" t="e">
        <f>IF(Exposition!B49=0,AA=0,TEXT(Exposition!B49,"MMMM"))</f>
        <v>#NAME?</v>
      </c>
    </row>
    <row r="50" spans="2:10" x14ac:dyDescent="0.25">
      <c r="B50" s="3"/>
      <c r="C50" s="4"/>
      <c r="D50" s="7"/>
      <c r="E50" s="4"/>
      <c r="F50" s="55"/>
      <c r="G50" s="52">
        <f t="shared" si="0"/>
        <v>0</v>
      </c>
      <c r="H50" s="99"/>
      <c r="J50" s="108" t="e">
        <f>IF(Exposition!B50=0,AA=0,TEXT(Exposition!B50,"MMMM"))</f>
        <v>#NAME?</v>
      </c>
    </row>
    <row r="51" spans="2:10" x14ac:dyDescent="0.25">
      <c r="B51" s="3"/>
      <c r="C51" s="4"/>
      <c r="D51" s="7"/>
      <c r="E51" s="4"/>
      <c r="F51" s="55"/>
      <c r="G51" s="52">
        <f t="shared" si="0"/>
        <v>0</v>
      </c>
      <c r="H51" s="99"/>
      <c r="J51" s="108" t="e">
        <f>IF(Exposition!B51=0,AA=0,TEXT(Exposition!B51,"MMMM"))</f>
        <v>#NAME?</v>
      </c>
    </row>
    <row r="52" spans="2:10" x14ac:dyDescent="0.25">
      <c r="B52" s="3"/>
      <c r="C52" s="4"/>
      <c r="D52" s="7"/>
      <c r="E52" s="4"/>
      <c r="F52" s="55"/>
      <c r="G52" s="52">
        <f t="shared" si="0"/>
        <v>0</v>
      </c>
      <c r="H52" s="99"/>
      <c r="J52" s="108" t="e">
        <f>IF(Exposition!B52=0,AA=0,TEXT(Exposition!B52,"MMMM"))</f>
        <v>#NAME?</v>
      </c>
    </row>
    <row r="53" spans="2:10" x14ac:dyDescent="0.25">
      <c r="B53" s="3"/>
      <c r="C53" s="4"/>
      <c r="D53" s="7"/>
      <c r="E53" s="4"/>
      <c r="F53" s="55"/>
      <c r="G53" s="52">
        <f t="shared" si="0"/>
        <v>0</v>
      </c>
      <c r="H53" s="99"/>
      <c r="J53" s="108" t="e">
        <f>IF(Exposition!B53=0,AA=0,TEXT(Exposition!B53,"MMMM"))</f>
        <v>#NAME?</v>
      </c>
    </row>
    <row r="54" spans="2:10" x14ac:dyDescent="0.25">
      <c r="B54" s="3"/>
      <c r="C54" s="4"/>
      <c r="D54" s="7"/>
      <c r="E54" s="4"/>
      <c r="F54" s="55"/>
      <c r="G54" s="52">
        <f t="shared" si="0"/>
        <v>0</v>
      </c>
      <c r="H54" s="99"/>
      <c r="J54" s="108" t="e">
        <f>IF(Exposition!B54=0,AA=0,TEXT(Exposition!B54,"MMMM"))</f>
        <v>#NAME?</v>
      </c>
    </row>
    <row r="55" spans="2:10" x14ac:dyDescent="0.25">
      <c r="B55" s="3"/>
      <c r="C55" s="4"/>
      <c r="D55" s="7"/>
      <c r="E55" s="4"/>
      <c r="F55" s="55"/>
      <c r="G55" s="52">
        <f t="shared" si="0"/>
        <v>0</v>
      </c>
      <c r="H55" s="99"/>
      <c r="J55" s="108" t="e">
        <f>IF(Exposition!B55=0,AA=0,TEXT(Exposition!B55,"MMMM"))</f>
        <v>#NAME?</v>
      </c>
    </row>
    <row r="56" spans="2:10" x14ac:dyDescent="0.25">
      <c r="B56" s="3"/>
      <c r="C56" s="4"/>
      <c r="D56" s="7"/>
      <c r="E56" s="4"/>
      <c r="F56" s="55"/>
      <c r="G56" s="52">
        <f t="shared" si="0"/>
        <v>0</v>
      </c>
      <c r="H56" s="99"/>
      <c r="J56" s="108" t="e">
        <f>IF(Exposition!B56=0,AA=0,TEXT(Exposition!B56,"MMMM"))</f>
        <v>#NAME?</v>
      </c>
    </row>
    <row r="57" spans="2:10" x14ac:dyDescent="0.25">
      <c r="B57" s="3"/>
      <c r="C57" s="4"/>
      <c r="D57" s="7"/>
      <c r="E57" s="4"/>
      <c r="F57" s="55"/>
      <c r="G57" s="52">
        <f t="shared" si="0"/>
        <v>0</v>
      </c>
      <c r="H57" s="99"/>
      <c r="J57" s="108" t="e">
        <f>IF(Exposition!B57=0,AA=0,TEXT(Exposition!B57,"MMMM"))</f>
        <v>#NAME?</v>
      </c>
    </row>
    <row r="58" spans="2:10" x14ac:dyDescent="0.25">
      <c r="B58" s="3"/>
      <c r="C58" s="4"/>
      <c r="D58" s="7"/>
      <c r="E58" s="4"/>
      <c r="F58" s="55"/>
      <c r="G58" s="52">
        <f t="shared" si="0"/>
        <v>0</v>
      </c>
      <c r="H58" s="99"/>
      <c r="J58" s="108" t="e">
        <f>IF(Exposition!B58=0,AA=0,TEXT(Exposition!B58,"MMMM"))</f>
        <v>#NAME?</v>
      </c>
    </row>
    <row r="59" spans="2:10" x14ac:dyDescent="0.25">
      <c r="B59" s="3"/>
      <c r="C59" s="4"/>
      <c r="D59" s="7"/>
      <c r="E59" s="4"/>
      <c r="F59" s="55"/>
      <c r="G59" s="52">
        <f t="shared" si="0"/>
        <v>0</v>
      </c>
      <c r="H59" s="99"/>
      <c r="J59" s="108" t="e">
        <f>IF(Exposition!B59=0,AA=0,TEXT(Exposition!B59,"MMMM"))</f>
        <v>#NAME?</v>
      </c>
    </row>
    <row r="60" spans="2:10" x14ac:dyDescent="0.25">
      <c r="B60" s="3"/>
      <c r="C60" s="4"/>
      <c r="D60" s="7"/>
      <c r="E60" s="4"/>
      <c r="F60" s="55"/>
      <c r="G60" s="52">
        <f t="shared" si="0"/>
        <v>0</v>
      </c>
      <c r="H60" s="99"/>
      <c r="J60" s="108" t="e">
        <f>IF(Exposition!B60=0,AA=0,TEXT(Exposition!B60,"MMMM"))</f>
        <v>#NAME?</v>
      </c>
    </row>
    <row r="61" spans="2:10" x14ac:dyDescent="0.25">
      <c r="B61" s="3"/>
      <c r="C61" s="4"/>
      <c r="D61" s="7"/>
      <c r="E61" s="4"/>
      <c r="F61" s="55"/>
      <c r="G61" s="52">
        <f t="shared" si="0"/>
        <v>0</v>
      </c>
      <c r="H61" s="99"/>
      <c r="J61" s="108" t="e">
        <f>IF(Exposition!B61=0,AA=0,TEXT(Exposition!B61,"MMMM"))</f>
        <v>#NAME?</v>
      </c>
    </row>
    <row r="62" spans="2:10" x14ac:dyDescent="0.25">
      <c r="B62" s="3"/>
      <c r="C62" s="4"/>
      <c r="D62" s="7"/>
      <c r="E62" s="4"/>
      <c r="F62" s="55"/>
      <c r="G62" s="52">
        <f t="shared" si="0"/>
        <v>0</v>
      </c>
      <c r="H62" s="99"/>
      <c r="J62" s="108" t="e">
        <f>IF(Exposition!B62=0,AA=0,TEXT(Exposition!B62,"MMMM"))</f>
        <v>#NAME?</v>
      </c>
    </row>
    <row r="63" spans="2:10" x14ac:dyDescent="0.25">
      <c r="B63" s="3"/>
      <c r="C63" s="4"/>
      <c r="D63" s="7"/>
      <c r="E63" s="4"/>
      <c r="F63" s="55"/>
      <c r="G63" s="52">
        <f t="shared" si="0"/>
        <v>0</v>
      </c>
      <c r="H63" s="99"/>
      <c r="J63" s="108" t="e">
        <f>IF(Exposition!B63=0,AA=0,TEXT(Exposition!B63,"MMMM"))</f>
        <v>#NAME?</v>
      </c>
    </row>
    <row r="64" spans="2:10" x14ac:dyDescent="0.25">
      <c r="B64" s="3"/>
      <c r="C64" s="4"/>
      <c r="D64" s="7"/>
      <c r="E64" s="4"/>
      <c r="F64" s="55"/>
      <c r="G64" s="52">
        <f t="shared" si="0"/>
        <v>0</v>
      </c>
      <c r="H64" s="99"/>
      <c r="J64" s="108" t="e">
        <f>IF(Exposition!B64=0,AA=0,TEXT(Exposition!B64,"MMMM"))</f>
        <v>#NAME?</v>
      </c>
    </row>
    <row r="65" spans="2:10" x14ac:dyDescent="0.25">
      <c r="B65" s="3"/>
      <c r="C65" s="4"/>
      <c r="D65" s="7"/>
      <c r="E65" s="4"/>
      <c r="F65" s="55"/>
      <c r="G65" s="52">
        <f t="shared" si="0"/>
        <v>0</v>
      </c>
      <c r="H65" s="99"/>
      <c r="J65" s="108" t="e">
        <f>IF(Exposition!B65=0,AA=0,TEXT(Exposition!B65,"MMMM"))</f>
        <v>#NAME?</v>
      </c>
    </row>
    <row r="66" spans="2:10" x14ac:dyDescent="0.25">
      <c r="B66" s="3"/>
      <c r="C66" s="4"/>
      <c r="D66" s="7"/>
      <c r="E66" s="4"/>
      <c r="F66" s="55"/>
      <c r="G66" s="52">
        <f t="shared" si="0"/>
        <v>0</v>
      </c>
      <c r="H66" s="99"/>
      <c r="J66" s="108" t="e">
        <f>IF(Exposition!B66=0,AA=0,TEXT(Exposition!B66,"MMMM"))</f>
        <v>#NAME?</v>
      </c>
    </row>
    <row r="67" spans="2:10" x14ac:dyDescent="0.25">
      <c r="B67" s="3"/>
      <c r="C67" s="4"/>
      <c r="D67" s="7"/>
      <c r="E67" s="4"/>
      <c r="F67" s="55"/>
      <c r="G67" s="52">
        <f t="shared" si="0"/>
        <v>0</v>
      </c>
      <c r="H67" s="99"/>
      <c r="J67" s="108" t="e">
        <f>IF(Exposition!B67=0,AA=0,TEXT(Exposition!B67,"MMMM"))</f>
        <v>#NAME?</v>
      </c>
    </row>
    <row r="68" spans="2:10" x14ac:dyDescent="0.25">
      <c r="B68" s="3"/>
      <c r="C68" s="4"/>
      <c r="D68" s="7"/>
      <c r="E68" s="4"/>
      <c r="F68" s="55"/>
      <c r="G68" s="52">
        <f t="shared" si="0"/>
        <v>0</v>
      </c>
      <c r="H68" s="99"/>
      <c r="J68" s="108" t="e">
        <f>IF(Exposition!B68=0,AA=0,TEXT(Exposition!B68,"MMMM"))</f>
        <v>#NAME?</v>
      </c>
    </row>
    <row r="69" spans="2:10" x14ac:dyDescent="0.25">
      <c r="B69" s="3"/>
      <c r="C69" s="4"/>
      <c r="D69" s="7"/>
      <c r="E69" s="4"/>
      <c r="F69" s="55"/>
      <c r="G69" s="52">
        <f t="shared" si="0"/>
        <v>0</v>
      </c>
      <c r="H69" s="99"/>
      <c r="J69" s="108" t="e">
        <f>IF(Exposition!B69=0,AA=0,TEXT(Exposition!B69,"MMMM"))</f>
        <v>#NAME?</v>
      </c>
    </row>
    <row r="70" spans="2:10" x14ac:dyDescent="0.25">
      <c r="B70" s="3"/>
      <c r="C70" s="4"/>
      <c r="D70" s="7"/>
      <c r="E70" s="4"/>
      <c r="F70" s="55"/>
      <c r="G70" s="52">
        <f t="shared" si="0"/>
        <v>0</v>
      </c>
      <c r="H70" s="99"/>
      <c r="J70" s="108" t="e">
        <f>IF(Exposition!B70=0,AA=0,TEXT(Exposition!B70,"MMMM"))</f>
        <v>#NAME?</v>
      </c>
    </row>
    <row r="71" spans="2:10" x14ac:dyDescent="0.25">
      <c r="B71" s="3"/>
      <c r="C71" s="4"/>
      <c r="D71" s="7"/>
      <c r="E71" s="4"/>
      <c r="F71" s="55"/>
      <c r="G71" s="52">
        <f t="shared" si="0"/>
        <v>0</v>
      </c>
      <c r="H71" s="99"/>
      <c r="J71" s="108" t="e">
        <f>IF(Exposition!B71=0,AA=0,TEXT(Exposition!B71,"MMMM"))</f>
        <v>#NAME?</v>
      </c>
    </row>
    <row r="72" spans="2:10" x14ac:dyDescent="0.25">
      <c r="B72" s="3"/>
      <c r="C72" s="4"/>
      <c r="D72" s="7"/>
      <c r="E72" s="4"/>
      <c r="F72" s="55"/>
      <c r="G72" s="52">
        <f t="shared" si="0"/>
        <v>0</v>
      </c>
      <c r="H72" s="99"/>
      <c r="J72" s="108" t="e">
        <f>IF(Exposition!B72=0,AA=0,TEXT(Exposition!B72,"MMMM"))</f>
        <v>#NAME?</v>
      </c>
    </row>
    <row r="73" spans="2:10" x14ac:dyDescent="0.25">
      <c r="B73" s="3"/>
      <c r="C73" s="4"/>
      <c r="D73" s="7"/>
      <c r="E73" s="4"/>
      <c r="F73" s="55"/>
      <c r="G73" s="52">
        <f t="shared" si="0"/>
        <v>0</v>
      </c>
      <c r="H73" s="99"/>
      <c r="J73" s="108" t="e">
        <f>IF(Exposition!B73=0,AA=0,TEXT(Exposition!B73,"MMMM"))</f>
        <v>#NAME?</v>
      </c>
    </row>
    <row r="74" spans="2:10" x14ac:dyDescent="0.25">
      <c r="B74" s="3"/>
      <c r="C74" s="4"/>
      <c r="D74" s="7"/>
      <c r="E74" s="4"/>
      <c r="F74" s="55"/>
      <c r="G74" s="52">
        <f t="shared" si="0"/>
        <v>0</v>
      </c>
      <c r="H74" s="99"/>
      <c r="J74" s="108" t="e">
        <f>IF(Exposition!B74=0,AA=0,TEXT(Exposition!B74,"MMMM"))</f>
        <v>#NAME?</v>
      </c>
    </row>
    <row r="75" spans="2:10" x14ac:dyDescent="0.25">
      <c r="B75" s="3"/>
      <c r="C75" s="4"/>
      <c r="D75" s="7"/>
      <c r="E75" s="4"/>
      <c r="F75" s="55"/>
      <c r="G75" s="52">
        <f t="shared" ref="G75:G138" si="1">E75*F75</f>
        <v>0</v>
      </c>
      <c r="H75" s="99"/>
      <c r="J75" s="108" t="e">
        <f>IF(Exposition!B75=0,AA=0,TEXT(Exposition!B75,"MMMM"))</f>
        <v>#NAME?</v>
      </c>
    </row>
    <row r="76" spans="2:10" x14ac:dyDescent="0.25">
      <c r="B76" s="3"/>
      <c r="C76" s="4"/>
      <c r="D76" s="7"/>
      <c r="E76" s="4"/>
      <c r="F76" s="55"/>
      <c r="G76" s="52">
        <f t="shared" si="1"/>
        <v>0</v>
      </c>
      <c r="H76" s="99"/>
      <c r="J76" s="108" t="e">
        <f>IF(Exposition!B76=0,AA=0,TEXT(Exposition!B76,"MMMM"))</f>
        <v>#NAME?</v>
      </c>
    </row>
    <row r="77" spans="2:10" x14ac:dyDescent="0.25">
      <c r="B77" s="3"/>
      <c r="C77" s="4"/>
      <c r="D77" s="7"/>
      <c r="E77" s="4"/>
      <c r="F77" s="55"/>
      <c r="G77" s="52">
        <f t="shared" si="1"/>
        <v>0</v>
      </c>
      <c r="H77" s="99"/>
      <c r="J77" s="108" t="e">
        <f>IF(Exposition!B77=0,AA=0,TEXT(Exposition!B77,"MMMM"))</f>
        <v>#NAME?</v>
      </c>
    </row>
    <row r="78" spans="2:10" x14ac:dyDescent="0.25">
      <c r="B78" s="3"/>
      <c r="C78" s="4"/>
      <c r="D78" s="7"/>
      <c r="E78" s="4"/>
      <c r="F78" s="55"/>
      <c r="G78" s="52">
        <f t="shared" si="1"/>
        <v>0</v>
      </c>
      <c r="H78" s="99"/>
      <c r="J78" s="108" t="e">
        <f>IF(Exposition!B78=0,AA=0,TEXT(Exposition!B78,"MMMM"))</f>
        <v>#NAME?</v>
      </c>
    </row>
    <row r="79" spans="2:10" x14ac:dyDescent="0.25">
      <c r="B79" s="3"/>
      <c r="C79" s="4"/>
      <c r="D79" s="7"/>
      <c r="E79" s="4"/>
      <c r="F79" s="55"/>
      <c r="G79" s="52">
        <f t="shared" si="1"/>
        <v>0</v>
      </c>
      <c r="H79" s="99"/>
      <c r="J79" s="108" t="e">
        <f>IF(Exposition!B79=0,AA=0,TEXT(Exposition!B79,"MMMM"))</f>
        <v>#NAME?</v>
      </c>
    </row>
    <row r="80" spans="2:10" x14ac:dyDescent="0.25">
      <c r="B80" s="3"/>
      <c r="C80" s="4"/>
      <c r="D80" s="7"/>
      <c r="E80" s="4"/>
      <c r="F80" s="55"/>
      <c r="G80" s="52">
        <f t="shared" si="1"/>
        <v>0</v>
      </c>
      <c r="H80" s="99"/>
      <c r="J80" s="108" t="e">
        <f>IF(Exposition!B80=0,AA=0,TEXT(Exposition!B80,"MMMM"))</f>
        <v>#NAME?</v>
      </c>
    </row>
    <row r="81" spans="2:10" x14ac:dyDescent="0.25">
      <c r="B81" s="3"/>
      <c r="C81" s="4"/>
      <c r="D81" s="7"/>
      <c r="E81" s="4"/>
      <c r="F81" s="55"/>
      <c r="G81" s="52">
        <f t="shared" si="1"/>
        <v>0</v>
      </c>
      <c r="H81" s="99"/>
      <c r="J81" s="108" t="e">
        <f>IF(Exposition!B81=0,AA=0,TEXT(Exposition!B81,"MMMM"))</f>
        <v>#NAME?</v>
      </c>
    </row>
    <row r="82" spans="2:10" x14ac:dyDescent="0.25">
      <c r="B82" s="3"/>
      <c r="C82" s="4"/>
      <c r="D82" s="7"/>
      <c r="E82" s="4"/>
      <c r="F82" s="55"/>
      <c r="G82" s="52">
        <f t="shared" si="1"/>
        <v>0</v>
      </c>
      <c r="H82" s="99"/>
      <c r="J82" s="108" t="e">
        <f>IF(Exposition!B82=0,AA=0,TEXT(Exposition!B82,"MMMM"))</f>
        <v>#NAME?</v>
      </c>
    </row>
    <row r="83" spans="2:10" x14ac:dyDescent="0.25">
      <c r="B83" s="3"/>
      <c r="C83" s="4"/>
      <c r="D83" s="7"/>
      <c r="E83" s="4"/>
      <c r="F83" s="55"/>
      <c r="G83" s="52">
        <f t="shared" si="1"/>
        <v>0</v>
      </c>
      <c r="H83" s="99"/>
      <c r="J83" s="108" t="e">
        <f>IF(Exposition!B83=0,AA=0,TEXT(Exposition!B83,"MMMM"))</f>
        <v>#NAME?</v>
      </c>
    </row>
    <row r="84" spans="2:10" x14ac:dyDescent="0.25">
      <c r="B84" s="3"/>
      <c r="C84" s="4"/>
      <c r="D84" s="7"/>
      <c r="E84" s="4"/>
      <c r="F84" s="55"/>
      <c r="G84" s="52">
        <f t="shared" si="1"/>
        <v>0</v>
      </c>
      <c r="H84" s="99"/>
      <c r="J84" s="108" t="e">
        <f>IF(Exposition!B84=0,AA=0,TEXT(Exposition!B84,"MMMM"))</f>
        <v>#NAME?</v>
      </c>
    </row>
    <row r="85" spans="2:10" x14ac:dyDescent="0.25">
      <c r="B85" s="3"/>
      <c r="C85" s="4"/>
      <c r="D85" s="7"/>
      <c r="E85" s="4"/>
      <c r="F85" s="55"/>
      <c r="G85" s="52">
        <f t="shared" si="1"/>
        <v>0</v>
      </c>
      <c r="H85" s="99"/>
      <c r="J85" s="108" t="e">
        <f>IF(Exposition!B85=0,AA=0,TEXT(Exposition!B85,"MMMM"))</f>
        <v>#NAME?</v>
      </c>
    </row>
    <row r="86" spans="2:10" x14ac:dyDescent="0.25">
      <c r="B86" s="3"/>
      <c r="C86" s="4"/>
      <c r="D86" s="7"/>
      <c r="E86" s="4"/>
      <c r="F86" s="55"/>
      <c r="G86" s="52">
        <f t="shared" si="1"/>
        <v>0</v>
      </c>
      <c r="H86" s="99"/>
      <c r="J86" s="108" t="e">
        <f>IF(Exposition!B86=0,AA=0,TEXT(Exposition!B86,"MMMM"))</f>
        <v>#NAME?</v>
      </c>
    </row>
    <row r="87" spans="2:10" x14ac:dyDescent="0.25">
      <c r="B87" s="3"/>
      <c r="C87" s="4"/>
      <c r="D87" s="7"/>
      <c r="E87" s="4"/>
      <c r="F87" s="55"/>
      <c r="G87" s="52">
        <f t="shared" si="1"/>
        <v>0</v>
      </c>
      <c r="H87" s="99"/>
      <c r="J87" s="108" t="e">
        <f>IF(Exposition!B87=0,AA=0,TEXT(Exposition!B87,"MMMM"))</f>
        <v>#NAME?</v>
      </c>
    </row>
    <row r="88" spans="2:10" x14ac:dyDescent="0.25">
      <c r="B88" s="3"/>
      <c r="C88" s="4"/>
      <c r="D88" s="7"/>
      <c r="E88" s="4"/>
      <c r="F88" s="55"/>
      <c r="G88" s="52">
        <f t="shared" si="1"/>
        <v>0</v>
      </c>
      <c r="H88" s="99"/>
      <c r="J88" s="108" t="e">
        <f>IF(Exposition!B88=0,AA=0,TEXT(Exposition!B88,"MMMM"))</f>
        <v>#NAME?</v>
      </c>
    </row>
    <row r="89" spans="2:10" x14ac:dyDescent="0.25">
      <c r="B89" s="3"/>
      <c r="C89" s="4"/>
      <c r="D89" s="7"/>
      <c r="E89" s="4"/>
      <c r="F89" s="55"/>
      <c r="G89" s="52">
        <f t="shared" si="1"/>
        <v>0</v>
      </c>
      <c r="H89" s="99"/>
      <c r="J89" s="108" t="e">
        <f>IF(Exposition!B89=0,AA=0,TEXT(Exposition!B89,"MMMM"))</f>
        <v>#NAME?</v>
      </c>
    </row>
    <row r="90" spans="2:10" x14ac:dyDescent="0.25">
      <c r="B90" s="3"/>
      <c r="C90" s="4"/>
      <c r="D90" s="7"/>
      <c r="E90" s="4"/>
      <c r="F90" s="55"/>
      <c r="G90" s="52">
        <f t="shared" si="1"/>
        <v>0</v>
      </c>
      <c r="H90" s="99"/>
      <c r="J90" s="108" t="e">
        <f>IF(Exposition!B90=0,AA=0,TEXT(Exposition!B90,"MMMM"))</f>
        <v>#NAME?</v>
      </c>
    </row>
    <row r="91" spans="2:10" x14ac:dyDescent="0.25">
      <c r="B91" s="3"/>
      <c r="C91" s="4"/>
      <c r="D91" s="7"/>
      <c r="E91" s="4"/>
      <c r="F91" s="55"/>
      <c r="G91" s="52">
        <f t="shared" si="1"/>
        <v>0</v>
      </c>
      <c r="H91" s="99"/>
      <c r="J91" s="108" t="e">
        <f>IF(Exposition!B91=0,AA=0,TEXT(Exposition!B91,"MMMM"))</f>
        <v>#NAME?</v>
      </c>
    </row>
    <row r="92" spans="2:10" x14ac:dyDescent="0.25">
      <c r="B92" s="3"/>
      <c r="C92" s="4"/>
      <c r="D92" s="7"/>
      <c r="E92" s="4"/>
      <c r="F92" s="55"/>
      <c r="G92" s="52">
        <f t="shared" si="1"/>
        <v>0</v>
      </c>
      <c r="H92" s="99"/>
      <c r="J92" s="108" t="e">
        <f>IF(Exposition!B92=0,AA=0,TEXT(Exposition!B92,"MMMM"))</f>
        <v>#NAME?</v>
      </c>
    </row>
    <row r="93" spans="2:10" x14ac:dyDescent="0.25">
      <c r="B93" s="3"/>
      <c r="C93" s="4"/>
      <c r="D93" s="7"/>
      <c r="E93" s="4"/>
      <c r="F93" s="55"/>
      <c r="G93" s="52">
        <f t="shared" si="1"/>
        <v>0</v>
      </c>
      <c r="H93" s="99"/>
      <c r="J93" s="108" t="e">
        <f>IF(Exposition!B93=0,AA=0,TEXT(Exposition!B93,"MMMM"))</f>
        <v>#NAME?</v>
      </c>
    </row>
    <row r="94" spans="2:10" x14ac:dyDescent="0.25">
      <c r="B94" s="3"/>
      <c r="C94" s="4"/>
      <c r="D94" s="7"/>
      <c r="E94" s="4"/>
      <c r="F94" s="55"/>
      <c r="G94" s="52">
        <f t="shared" si="1"/>
        <v>0</v>
      </c>
      <c r="H94" s="99"/>
      <c r="J94" s="108" t="e">
        <f>IF(Exposition!B94=0,AA=0,TEXT(Exposition!B94,"MMMM"))</f>
        <v>#NAME?</v>
      </c>
    </row>
    <row r="95" spans="2:10" x14ac:dyDescent="0.25">
      <c r="B95" s="3"/>
      <c r="C95" s="4"/>
      <c r="D95" s="7"/>
      <c r="E95" s="4"/>
      <c r="F95" s="55"/>
      <c r="G95" s="52">
        <f t="shared" si="1"/>
        <v>0</v>
      </c>
      <c r="H95" s="99"/>
      <c r="J95" s="108" t="e">
        <f>IF(Exposition!B95=0,AA=0,TEXT(Exposition!B95,"MMMM"))</f>
        <v>#NAME?</v>
      </c>
    </row>
    <row r="96" spans="2:10" x14ac:dyDescent="0.25">
      <c r="B96" s="3"/>
      <c r="C96" s="4"/>
      <c r="D96" s="7"/>
      <c r="E96" s="4"/>
      <c r="F96" s="55"/>
      <c r="G96" s="52">
        <f t="shared" si="1"/>
        <v>0</v>
      </c>
      <c r="H96" s="99"/>
      <c r="J96" s="108" t="e">
        <f>IF(Exposition!B96=0,AA=0,TEXT(Exposition!B96,"MMMM"))</f>
        <v>#NAME?</v>
      </c>
    </row>
    <row r="97" spans="2:10" x14ac:dyDescent="0.25">
      <c r="B97" s="3"/>
      <c r="C97" s="4"/>
      <c r="D97" s="7"/>
      <c r="E97" s="4"/>
      <c r="F97" s="55"/>
      <c r="G97" s="52">
        <f t="shared" si="1"/>
        <v>0</v>
      </c>
      <c r="H97" s="99"/>
      <c r="J97" s="108" t="e">
        <f>IF(Exposition!B97=0,AA=0,TEXT(Exposition!B97,"MMMM"))</f>
        <v>#NAME?</v>
      </c>
    </row>
    <row r="98" spans="2:10" x14ac:dyDescent="0.25">
      <c r="B98" s="3"/>
      <c r="C98" s="4"/>
      <c r="D98" s="7"/>
      <c r="E98" s="4"/>
      <c r="F98" s="55"/>
      <c r="G98" s="52">
        <f t="shared" si="1"/>
        <v>0</v>
      </c>
      <c r="H98" s="99"/>
      <c r="J98" s="108" t="e">
        <f>IF(Exposition!B98=0,AA=0,TEXT(Exposition!B98,"MMMM"))</f>
        <v>#NAME?</v>
      </c>
    </row>
    <row r="99" spans="2:10" x14ac:dyDescent="0.25">
      <c r="B99" s="3"/>
      <c r="C99" s="4"/>
      <c r="D99" s="7"/>
      <c r="E99" s="4"/>
      <c r="F99" s="55"/>
      <c r="G99" s="52">
        <f t="shared" si="1"/>
        <v>0</v>
      </c>
      <c r="H99" s="99"/>
      <c r="J99" s="108" t="e">
        <f>IF(Exposition!B99=0,AA=0,TEXT(Exposition!B99,"MMMM"))</f>
        <v>#NAME?</v>
      </c>
    </row>
    <row r="100" spans="2:10" x14ac:dyDescent="0.25">
      <c r="B100" s="3"/>
      <c r="C100" s="4"/>
      <c r="D100" s="7"/>
      <c r="E100" s="4"/>
      <c r="F100" s="55"/>
      <c r="G100" s="52">
        <f t="shared" si="1"/>
        <v>0</v>
      </c>
      <c r="H100" s="99"/>
      <c r="J100" s="108" t="e">
        <f>IF(Exposition!B100=0,AA=0,TEXT(Exposition!B100,"MMMM"))</f>
        <v>#NAME?</v>
      </c>
    </row>
    <row r="101" spans="2:10" x14ac:dyDescent="0.25">
      <c r="B101" s="3"/>
      <c r="C101" s="4"/>
      <c r="D101" s="7"/>
      <c r="E101" s="4"/>
      <c r="F101" s="55"/>
      <c r="G101" s="52">
        <f t="shared" si="1"/>
        <v>0</v>
      </c>
      <c r="H101" s="99"/>
      <c r="J101" s="108" t="e">
        <f>IF(Exposition!B101=0,AA=0,TEXT(Exposition!B101,"MMMM"))</f>
        <v>#NAME?</v>
      </c>
    </row>
    <row r="102" spans="2:10" x14ac:dyDescent="0.25">
      <c r="B102" s="3"/>
      <c r="C102" s="4"/>
      <c r="D102" s="7"/>
      <c r="E102" s="4"/>
      <c r="F102" s="55"/>
      <c r="G102" s="52">
        <f t="shared" si="1"/>
        <v>0</v>
      </c>
      <c r="H102" s="99"/>
      <c r="J102" s="108" t="e">
        <f>IF(Exposition!B102=0,AA=0,TEXT(Exposition!B102,"MMMM"))</f>
        <v>#NAME?</v>
      </c>
    </row>
    <row r="103" spans="2:10" x14ac:dyDescent="0.25">
      <c r="B103" s="3"/>
      <c r="C103" s="4"/>
      <c r="D103" s="7"/>
      <c r="E103" s="4"/>
      <c r="F103" s="55"/>
      <c r="G103" s="52">
        <f t="shared" si="1"/>
        <v>0</v>
      </c>
      <c r="H103" s="99"/>
      <c r="J103" s="108" t="e">
        <f>IF(Exposition!B103=0,AA=0,TEXT(Exposition!B103,"MMMM"))</f>
        <v>#NAME?</v>
      </c>
    </row>
    <row r="104" spans="2:10" x14ac:dyDescent="0.25">
      <c r="B104" s="3"/>
      <c r="C104" s="4"/>
      <c r="D104" s="7"/>
      <c r="E104" s="4"/>
      <c r="F104" s="55"/>
      <c r="G104" s="52">
        <f t="shared" si="1"/>
        <v>0</v>
      </c>
      <c r="H104" s="99"/>
      <c r="J104" s="108" t="e">
        <f>IF(Exposition!B104=0,AA=0,TEXT(Exposition!B104,"MMMM"))</f>
        <v>#NAME?</v>
      </c>
    </row>
    <row r="105" spans="2:10" x14ac:dyDescent="0.25">
      <c r="B105" s="3"/>
      <c r="C105" s="4"/>
      <c r="D105" s="7"/>
      <c r="E105" s="4"/>
      <c r="F105" s="55"/>
      <c r="G105" s="52">
        <f t="shared" si="1"/>
        <v>0</v>
      </c>
      <c r="H105" s="99"/>
      <c r="J105" s="108" t="e">
        <f>IF(Exposition!B105=0,AA=0,TEXT(Exposition!B105,"MMMM"))</f>
        <v>#NAME?</v>
      </c>
    </row>
    <row r="106" spans="2:10" x14ac:dyDescent="0.25">
      <c r="B106" s="3"/>
      <c r="C106" s="4"/>
      <c r="D106" s="7"/>
      <c r="E106" s="4"/>
      <c r="F106" s="55"/>
      <c r="G106" s="52">
        <f t="shared" si="1"/>
        <v>0</v>
      </c>
      <c r="H106" s="99"/>
      <c r="J106" s="108" t="e">
        <f>IF(Exposition!B106=0,AA=0,TEXT(Exposition!B106,"MMMM"))</f>
        <v>#NAME?</v>
      </c>
    </row>
    <row r="107" spans="2:10" x14ac:dyDescent="0.25">
      <c r="B107" s="3"/>
      <c r="C107" s="4"/>
      <c r="D107" s="7"/>
      <c r="E107" s="4"/>
      <c r="F107" s="55"/>
      <c r="G107" s="52">
        <f t="shared" si="1"/>
        <v>0</v>
      </c>
      <c r="H107" s="99"/>
      <c r="J107" s="108" t="e">
        <f>IF(Exposition!B107=0,AA=0,TEXT(Exposition!B107,"MMMM"))</f>
        <v>#NAME?</v>
      </c>
    </row>
    <row r="108" spans="2:10" x14ac:dyDescent="0.25">
      <c r="B108" s="3"/>
      <c r="C108" s="4"/>
      <c r="D108" s="7"/>
      <c r="E108" s="4"/>
      <c r="F108" s="55"/>
      <c r="G108" s="52">
        <f t="shared" si="1"/>
        <v>0</v>
      </c>
      <c r="H108" s="99"/>
      <c r="J108" s="108" t="e">
        <f>IF(Exposition!B108=0,AA=0,TEXT(Exposition!B108,"MMMM"))</f>
        <v>#NAME?</v>
      </c>
    </row>
    <row r="109" spans="2:10" x14ac:dyDescent="0.25">
      <c r="B109" s="3"/>
      <c r="C109" s="4"/>
      <c r="D109" s="7"/>
      <c r="E109" s="4"/>
      <c r="F109" s="55"/>
      <c r="G109" s="52">
        <f t="shared" si="1"/>
        <v>0</v>
      </c>
      <c r="H109" s="99"/>
      <c r="J109" s="108" t="e">
        <f>IF(Exposition!B109=0,AA=0,TEXT(Exposition!B109,"MMMM"))</f>
        <v>#NAME?</v>
      </c>
    </row>
    <row r="110" spans="2:10" x14ac:dyDescent="0.25">
      <c r="B110" s="3"/>
      <c r="C110" s="4"/>
      <c r="D110" s="7"/>
      <c r="E110" s="4"/>
      <c r="F110" s="55"/>
      <c r="G110" s="52">
        <f t="shared" si="1"/>
        <v>0</v>
      </c>
      <c r="H110" s="99"/>
      <c r="J110" s="108" t="e">
        <f>IF(Exposition!B110=0,AA=0,TEXT(Exposition!B110,"MMMM"))</f>
        <v>#NAME?</v>
      </c>
    </row>
    <row r="111" spans="2:10" x14ac:dyDescent="0.25">
      <c r="B111" s="3"/>
      <c r="C111" s="4"/>
      <c r="D111" s="7"/>
      <c r="E111" s="4"/>
      <c r="F111" s="55"/>
      <c r="G111" s="52">
        <f t="shared" si="1"/>
        <v>0</v>
      </c>
      <c r="H111" s="99"/>
      <c r="J111" s="108" t="e">
        <f>IF(Exposition!B111=0,AA=0,TEXT(Exposition!B111,"MMMM"))</f>
        <v>#NAME?</v>
      </c>
    </row>
    <row r="112" spans="2:10" x14ac:dyDescent="0.25">
      <c r="B112" s="3"/>
      <c r="C112" s="4"/>
      <c r="D112" s="7"/>
      <c r="E112" s="4"/>
      <c r="F112" s="55"/>
      <c r="G112" s="52">
        <f t="shared" si="1"/>
        <v>0</v>
      </c>
      <c r="H112" s="99"/>
      <c r="J112" s="108" t="e">
        <f>IF(Exposition!B112=0,AA=0,TEXT(Exposition!B112,"MMMM"))</f>
        <v>#NAME?</v>
      </c>
    </row>
    <row r="113" spans="2:10" x14ac:dyDescent="0.25">
      <c r="B113" s="3"/>
      <c r="C113" s="4"/>
      <c r="D113" s="7"/>
      <c r="E113" s="4"/>
      <c r="F113" s="55"/>
      <c r="G113" s="52">
        <f t="shared" si="1"/>
        <v>0</v>
      </c>
      <c r="H113" s="99"/>
      <c r="J113" s="108" t="e">
        <f>IF(Exposition!B113=0,AA=0,TEXT(Exposition!B113,"MMMM"))</f>
        <v>#NAME?</v>
      </c>
    </row>
    <row r="114" spans="2:10" x14ac:dyDescent="0.25">
      <c r="B114" s="3"/>
      <c r="C114" s="4"/>
      <c r="D114" s="7"/>
      <c r="E114" s="4"/>
      <c r="F114" s="55"/>
      <c r="G114" s="52">
        <f t="shared" si="1"/>
        <v>0</v>
      </c>
      <c r="H114" s="99"/>
      <c r="J114" s="108" t="e">
        <f>IF(Exposition!B114=0,AA=0,TEXT(Exposition!B114,"MMMM"))</f>
        <v>#NAME?</v>
      </c>
    </row>
    <row r="115" spans="2:10" x14ac:dyDescent="0.25">
      <c r="B115" s="3"/>
      <c r="C115" s="4"/>
      <c r="D115" s="7"/>
      <c r="E115" s="4"/>
      <c r="F115" s="55"/>
      <c r="G115" s="52">
        <f t="shared" si="1"/>
        <v>0</v>
      </c>
      <c r="H115" s="99"/>
      <c r="J115" s="108" t="e">
        <f>IF(Exposition!B115=0,AA=0,TEXT(Exposition!B115,"MMMM"))</f>
        <v>#NAME?</v>
      </c>
    </row>
    <row r="116" spans="2:10" x14ac:dyDescent="0.25">
      <c r="B116" s="3"/>
      <c r="C116" s="4"/>
      <c r="D116" s="7"/>
      <c r="E116" s="4"/>
      <c r="F116" s="55"/>
      <c r="G116" s="52">
        <f t="shared" si="1"/>
        <v>0</v>
      </c>
      <c r="H116" s="99"/>
      <c r="J116" s="108" t="e">
        <f>IF(Exposition!B116=0,AA=0,TEXT(Exposition!B116,"MMMM"))</f>
        <v>#NAME?</v>
      </c>
    </row>
    <row r="117" spans="2:10" x14ac:dyDescent="0.25">
      <c r="B117" s="3"/>
      <c r="C117" s="4"/>
      <c r="D117" s="7"/>
      <c r="E117" s="4"/>
      <c r="F117" s="55"/>
      <c r="G117" s="52">
        <f t="shared" si="1"/>
        <v>0</v>
      </c>
      <c r="H117" s="99"/>
      <c r="J117" s="108" t="e">
        <f>IF(Exposition!B117=0,AA=0,TEXT(Exposition!B117,"MMMM"))</f>
        <v>#NAME?</v>
      </c>
    </row>
    <row r="118" spans="2:10" x14ac:dyDescent="0.25">
      <c r="B118" s="3"/>
      <c r="C118" s="4"/>
      <c r="D118" s="7"/>
      <c r="E118" s="4"/>
      <c r="F118" s="55"/>
      <c r="G118" s="52">
        <f t="shared" si="1"/>
        <v>0</v>
      </c>
      <c r="H118" s="99"/>
      <c r="J118" s="108" t="e">
        <f>IF(Exposition!B118=0,AA=0,TEXT(Exposition!B118,"MMMM"))</f>
        <v>#NAME?</v>
      </c>
    </row>
    <row r="119" spans="2:10" x14ac:dyDescent="0.25">
      <c r="B119" s="3"/>
      <c r="C119" s="4"/>
      <c r="D119" s="7"/>
      <c r="E119" s="4"/>
      <c r="F119" s="55"/>
      <c r="G119" s="52">
        <f t="shared" si="1"/>
        <v>0</v>
      </c>
      <c r="H119" s="99"/>
      <c r="J119" s="108" t="e">
        <f>IF(Exposition!B119=0,AA=0,TEXT(Exposition!B119,"MMMM"))</f>
        <v>#NAME?</v>
      </c>
    </row>
    <row r="120" spans="2:10" x14ac:dyDescent="0.25">
      <c r="B120" s="3"/>
      <c r="C120" s="4"/>
      <c r="D120" s="7"/>
      <c r="E120" s="4"/>
      <c r="F120" s="55"/>
      <c r="G120" s="52">
        <f t="shared" si="1"/>
        <v>0</v>
      </c>
      <c r="H120" s="99"/>
      <c r="J120" s="108" t="e">
        <f>IF(Exposition!B120=0,AA=0,TEXT(Exposition!B120,"MMMM"))</f>
        <v>#NAME?</v>
      </c>
    </row>
    <row r="121" spans="2:10" x14ac:dyDescent="0.25">
      <c r="B121" s="3"/>
      <c r="C121" s="4"/>
      <c r="D121" s="7"/>
      <c r="E121" s="4"/>
      <c r="F121" s="55"/>
      <c r="G121" s="52">
        <f t="shared" si="1"/>
        <v>0</v>
      </c>
      <c r="H121" s="99"/>
      <c r="J121" s="108" t="e">
        <f>IF(Exposition!B121=0,AA=0,TEXT(Exposition!B121,"MMMM"))</f>
        <v>#NAME?</v>
      </c>
    </row>
    <row r="122" spans="2:10" x14ac:dyDescent="0.25">
      <c r="B122" s="3"/>
      <c r="C122" s="4"/>
      <c r="D122" s="7"/>
      <c r="E122" s="4"/>
      <c r="F122" s="55"/>
      <c r="G122" s="52">
        <f t="shared" si="1"/>
        <v>0</v>
      </c>
      <c r="H122" s="99"/>
      <c r="J122" s="108" t="e">
        <f>IF(Exposition!B122=0,AA=0,TEXT(Exposition!B122,"MMMM"))</f>
        <v>#NAME?</v>
      </c>
    </row>
    <row r="123" spans="2:10" x14ac:dyDescent="0.25">
      <c r="B123" s="3"/>
      <c r="C123" s="4"/>
      <c r="D123" s="7"/>
      <c r="E123" s="4"/>
      <c r="F123" s="55"/>
      <c r="G123" s="52">
        <f t="shared" si="1"/>
        <v>0</v>
      </c>
      <c r="H123" s="99"/>
      <c r="J123" s="108" t="e">
        <f>IF(Exposition!B123=0,AA=0,TEXT(Exposition!B123,"MMMM"))</f>
        <v>#NAME?</v>
      </c>
    </row>
    <row r="124" spans="2:10" x14ac:dyDescent="0.25">
      <c r="B124" s="3"/>
      <c r="C124" s="4"/>
      <c r="D124" s="7"/>
      <c r="E124" s="4"/>
      <c r="F124" s="55"/>
      <c r="G124" s="52">
        <f t="shared" si="1"/>
        <v>0</v>
      </c>
      <c r="H124" s="99"/>
      <c r="J124" s="108" t="e">
        <f>IF(Exposition!B124=0,AA=0,TEXT(Exposition!B124,"MMMM"))</f>
        <v>#NAME?</v>
      </c>
    </row>
    <row r="125" spans="2:10" x14ac:dyDescent="0.25">
      <c r="B125" s="3"/>
      <c r="C125" s="4"/>
      <c r="D125" s="7"/>
      <c r="E125" s="4"/>
      <c r="F125" s="55"/>
      <c r="G125" s="52">
        <f t="shared" si="1"/>
        <v>0</v>
      </c>
      <c r="H125" s="99"/>
      <c r="J125" s="108" t="e">
        <f>IF(Exposition!B125=0,AA=0,TEXT(Exposition!B125,"MMMM"))</f>
        <v>#NAME?</v>
      </c>
    </row>
    <row r="126" spans="2:10" x14ac:dyDescent="0.25">
      <c r="B126" s="3"/>
      <c r="C126" s="4"/>
      <c r="D126" s="7"/>
      <c r="E126" s="4"/>
      <c r="F126" s="55"/>
      <c r="G126" s="52">
        <f t="shared" si="1"/>
        <v>0</v>
      </c>
      <c r="H126" s="99"/>
      <c r="J126" s="108" t="e">
        <f>IF(Exposition!B126=0,AA=0,TEXT(Exposition!B126,"MMMM"))</f>
        <v>#NAME?</v>
      </c>
    </row>
    <row r="127" spans="2:10" x14ac:dyDescent="0.25">
      <c r="B127" s="3"/>
      <c r="C127" s="4"/>
      <c r="D127" s="7"/>
      <c r="E127" s="4"/>
      <c r="F127" s="55"/>
      <c r="G127" s="52">
        <f t="shared" si="1"/>
        <v>0</v>
      </c>
      <c r="H127" s="99"/>
      <c r="J127" s="108" t="e">
        <f>IF(Exposition!B127=0,AA=0,TEXT(Exposition!B127,"MMMM"))</f>
        <v>#NAME?</v>
      </c>
    </row>
    <row r="128" spans="2:10" x14ac:dyDescent="0.25">
      <c r="B128" s="3"/>
      <c r="C128" s="4"/>
      <c r="D128" s="7"/>
      <c r="E128" s="4"/>
      <c r="F128" s="55"/>
      <c r="G128" s="52">
        <f t="shared" si="1"/>
        <v>0</v>
      </c>
      <c r="H128" s="99"/>
      <c r="J128" s="108" t="e">
        <f>IF(Exposition!B128=0,AA=0,TEXT(Exposition!B128,"MMMM"))</f>
        <v>#NAME?</v>
      </c>
    </row>
    <row r="129" spans="2:10" x14ac:dyDescent="0.25">
      <c r="B129" s="3"/>
      <c r="C129" s="4"/>
      <c r="D129" s="7"/>
      <c r="E129" s="4"/>
      <c r="F129" s="55"/>
      <c r="G129" s="52">
        <f t="shared" si="1"/>
        <v>0</v>
      </c>
      <c r="H129" s="99"/>
      <c r="J129" s="108" t="e">
        <f>IF(Exposition!B129=0,AA=0,TEXT(Exposition!B129,"MMMM"))</f>
        <v>#NAME?</v>
      </c>
    </row>
    <row r="130" spans="2:10" x14ac:dyDescent="0.25">
      <c r="B130" s="3"/>
      <c r="C130" s="4"/>
      <c r="D130" s="7"/>
      <c r="E130" s="4"/>
      <c r="F130" s="55"/>
      <c r="G130" s="52">
        <f t="shared" si="1"/>
        <v>0</v>
      </c>
      <c r="H130" s="99"/>
      <c r="J130" s="108" t="e">
        <f>IF(Exposition!B130=0,AA=0,TEXT(Exposition!B130,"MMMM"))</f>
        <v>#NAME?</v>
      </c>
    </row>
    <row r="131" spans="2:10" x14ac:dyDescent="0.25">
      <c r="B131" s="3"/>
      <c r="C131" s="4"/>
      <c r="D131" s="7"/>
      <c r="E131" s="4"/>
      <c r="F131" s="55"/>
      <c r="G131" s="52">
        <f t="shared" si="1"/>
        <v>0</v>
      </c>
      <c r="H131" s="99"/>
      <c r="J131" s="108" t="e">
        <f>IF(Exposition!B131=0,AA=0,TEXT(Exposition!B131,"MMMM"))</f>
        <v>#NAME?</v>
      </c>
    </row>
    <row r="132" spans="2:10" x14ac:dyDescent="0.25">
      <c r="B132" s="3"/>
      <c r="C132" s="4"/>
      <c r="D132" s="7"/>
      <c r="E132" s="4"/>
      <c r="F132" s="55"/>
      <c r="G132" s="52">
        <f t="shared" si="1"/>
        <v>0</v>
      </c>
      <c r="H132" s="99"/>
      <c r="J132" s="108" t="e">
        <f>IF(Exposition!B132=0,AA=0,TEXT(Exposition!B132,"MMMM"))</f>
        <v>#NAME?</v>
      </c>
    </row>
    <row r="133" spans="2:10" x14ac:dyDescent="0.25">
      <c r="B133" s="3"/>
      <c r="C133" s="4"/>
      <c r="D133" s="7"/>
      <c r="E133" s="4"/>
      <c r="F133" s="55"/>
      <c r="G133" s="52">
        <f t="shared" si="1"/>
        <v>0</v>
      </c>
      <c r="H133" s="99"/>
      <c r="J133" s="108" t="e">
        <f>IF(Exposition!B133=0,AA=0,TEXT(Exposition!B133,"MMMM"))</f>
        <v>#NAME?</v>
      </c>
    </row>
    <row r="134" spans="2:10" x14ac:dyDescent="0.25">
      <c r="B134" s="3"/>
      <c r="C134" s="4"/>
      <c r="D134" s="7"/>
      <c r="E134" s="4"/>
      <c r="F134" s="55"/>
      <c r="G134" s="52">
        <f t="shared" si="1"/>
        <v>0</v>
      </c>
      <c r="H134" s="99"/>
      <c r="J134" s="108" t="e">
        <f>IF(Exposition!B134=0,AA=0,TEXT(Exposition!B134,"MMMM"))</f>
        <v>#NAME?</v>
      </c>
    </row>
    <row r="135" spans="2:10" x14ac:dyDescent="0.25">
      <c r="B135" s="3"/>
      <c r="C135" s="4"/>
      <c r="D135" s="7"/>
      <c r="E135" s="4"/>
      <c r="F135" s="55"/>
      <c r="G135" s="52">
        <f t="shared" si="1"/>
        <v>0</v>
      </c>
      <c r="H135" s="99"/>
      <c r="J135" s="108" t="e">
        <f>IF(Exposition!B135=0,AA=0,TEXT(Exposition!B135,"MMMM"))</f>
        <v>#NAME?</v>
      </c>
    </row>
    <row r="136" spans="2:10" x14ac:dyDescent="0.25">
      <c r="B136" s="3"/>
      <c r="C136" s="4"/>
      <c r="D136" s="7"/>
      <c r="E136" s="4"/>
      <c r="F136" s="55"/>
      <c r="G136" s="52">
        <f t="shared" si="1"/>
        <v>0</v>
      </c>
      <c r="H136" s="99"/>
      <c r="J136" s="108" t="e">
        <f>IF(Exposition!B136=0,AA=0,TEXT(Exposition!B136,"MMMM"))</f>
        <v>#NAME?</v>
      </c>
    </row>
    <row r="137" spans="2:10" x14ac:dyDescent="0.25">
      <c r="B137" s="3"/>
      <c r="C137" s="4"/>
      <c r="D137" s="7"/>
      <c r="E137" s="4"/>
      <c r="F137" s="55"/>
      <c r="G137" s="52">
        <f t="shared" si="1"/>
        <v>0</v>
      </c>
      <c r="H137" s="99"/>
      <c r="J137" s="108" t="e">
        <f>IF(Exposition!B137=0,AA=0,TEXT(Exposition!B137,"MMMM"))</f>
        <v>#NAME?</v>
      </c>
    </row>
    <row r="138" spans="2:10" x14ac:dyDescent="0.25">
      <c r="B138" s="3"/>
      <c r="C138" s="4"/>
      <c r="D138" s="7"/>
      <c r="E138" s="4"/>
      <c r="F138" s="55"/>
      <c r="G138" s="52">
        <f t="shared" si="1"/>
        <v>0</v>
      </c>
      <c r="H138" s="99"/>
      <c r="J138" s="108" t="e">
        <f>IF(Exposition!B138=0,AA=0,TEXT(Exposition!B138,"MMMM"))</f>
        <v>#NAME?</v>
      </c>
    </row>
    <row r="139" spans="2:10" x14ac:dyDescent="0.25">
      <c r="B139" s="3"/>
      <c r="C139" s="4"/>
      <c r="D139" s="7"/>
      <c r="E139" s="4"/>
      <c r="F139" s="55"/>
      <c r="G139" s="52">
        <f t="shared" ref="G139:G202" si="2">E139*F139</f>
        <v>0</v>
      </c>
      <c r="H139" s="99"/>
      <c r="J139" s="108" t="e">
        <f>IF(Exposition!B139=0,AA=0,TEXT(Exposition!B139,"MMMM"))</f>
        <v>#NAME?</v>
      </c>
    </row>
    <row r="140" spans="2:10" x14ac:dyDescent="0.25">
      <c r="B140" s="3"/>
      <c r="C140" s="4"/>
      <c r="D140" s="7"/>
      <c r="E140" s="4"/>
      <c r="F140" s="55"/>
      <c r="G140" s="52">
        <f t="shared" si="2"/>
        <v>0</v>
      </c>
      <c r="H140" s="99"/>
      <c r="J140" s="108" t="e">
        <f>IF(Exposition!B140=0,AA=0,TEXT(Exposition!B140,"MMMM"))</f>
        <v>#NAME?</v>
      </c>
    </row>
    <row r="141" spans="2:10" x14ac:dyDescent="0.25">
      <c r="B141" s="3"/>
      <c r="C141" s="4"/>
      <c r="D141" s="7"/>
      <c r="E141" s="4"/>
      <c r="F141" s="55"/>
      <c r="G141" s="52">
        <f t="shared" si="2"/>
        <v>0</v>
      </c>
      <c r="H141" s="99"/>
      <c r="J141" s="108" t="e">
        <f>IF(Exposition!B141=0,AA=0,TEXT(Exposition!B141,"MMMM"))</f>
        <v>#NAME?</v>
      </c>
    </row>
    <row r="142" spans="2:10" x14ac:dyDescent="0.25">
      <c r="B142" s="3"/>
      <c r="C142" s="4"/>
      <c r="D142" s="7"/>
      <c r="E142" s="4"/>
      <c r="F142" s="55"/>
      <c r="G142" s="52">
        <f t="shared" si="2"/>
        <v>0</v>
      </c>
      <c r="H142" s="99"/>
      <c r="J142" s="108" t="e">
        <f>IF(Exposition!B142=0,AA=0,TEXT(Exposition!B142,"MMMM"))</f>
        <v>#NAME?</v>
      </c>
    </row>
    <row r="143" spans="2:10" x14ac:dyDescent="0.25">
      <c r="B143" s="3"/>
      <c r="C143" s="4"/>
      <c r="D143" s="7"/>
      <c r="E143" s="4"/>
      <c r="F143" s="55"/>
      <c r="G143" s="52">
        <f t="shared" si="2"/>
        <v>0</v>
      </c>
      <c r="H143" s="99"/>
      <c r="J143" s="108" t="e">
        <f>IF(Exposition!B143=0,AA=0,TEXT(Exposition!B143,"MMMM"))</f>
        <v>#NAME?</v>
      </c>
    </row>
    <row r="144" spans="2:10" x14ac:dyDescent="0.25">
      <c r="B144" s="3"/>
      <c r="C144" s="4"/>
      <c r="D144" s="7"/>
      <c r="E144" s="4"/>
      <c r="F144" s="55"/>
      <c r="G144" s="52">
        <f t="shared" si="2"/>
        <v>0</v>
      </c>
      <c r="H144" s="99"/>
      <c r="J144" s="108" t="e">
        <f>IF(Exposition!B144=0,AA=0,TEXT(Exposition!B144,"MMMM"))</f>
        <v>#NAME?</v>
      </c>
    </row>
    <row r="145" spans="2:10" x14ac:dyDescent="0.25">
      <c r="B145" s="3"/>
      <c r="C145" s="4"/>
      <c r="D145" s="7"/>
      <c r="E145" s="4"/>
      <c r="F145" s="55"/>
      <c r="G145" s="52">
        <f t="shared" si="2"/>
        <v>0</v>
      </c>
      <c r="H145" s="99"/>
      <c r="J145" s="108" t="e">
        <f>IF(Exposition!B145=0,AA=0,TEXT(Exposition!B145,"MMMM"))</f>
        <v>#NAME?</v>
      </c>
    </row>
    <row r="146" spans="2:10" x14ac:dyDescent="0.25">
      <c r="B146" s="3"/>
      <c r="C146" s="4"/>
      <c r="D146" s="7"/>
      <c r="E146" s="4"/>
      <c r="F146" s="55"/>
      <c r="G146" s="52">
        <f t="shared" si="2"/>
        <v>0</v>
      </c>
      <c r="H146" s="99"/>
      <c r="J146" s="108" t="e">
        <f>IF(Exposition!B146=0,AA=0,TEXT(Exposition!B146,"MMMM"))</f>
        <v>#NAME?</v>
      </c>
    </row>
    <row r="147" spans="2:10" x14ac:dyDescent="0.25">
      <c r="B147" s="3"/>
      <c r="C147" s="4"/>
      <c r="D147" s="7"/>
      <c r="E147" s="4"/>
      <c r="F147" s="55"/>
      <c r="G147" s="52">
        <f t="shared" si="2"/>
        <v>0</v>
      </c>
      <c r="H147" s="99"/>
      <c r="J147" s="108" t="e">
        <f>IF(Exposition!B147=0,AA=0,TEXT(Exposition!B147,"MMMM"))</f>
        <v>#NAME?</v>
      </c>
    </row>
    <row r="148" spans="2:10" x14ac:dyDescent="0.25">
      <c r="B148" s="3"/>
      <c r="C148" s="4"/>
      <c r="D148" s="7"/>
      <c r="E148" s="4"/>
      <c r="F148" s="55"/>
      <c r="G148" s="52">
        <f t="shared" si="2"/>
        <v>0</v>
      </c>
      <c r="H148" s="99"/>
      <c r="J148" s="108" t="e">
        <f>IF(Exposition!B148=0,AA=0,TEXT(Exposition!B148,"MMMM"))</f>
        <v>#NAME?</v>
      </c>
    </row>
    <row r="149" spans="2:10" x14ac:dyDescent="0.25">
      <c r="B149" s="3"/>
      <c r="C149" s="4"/>
      <c r="D149" s="7"/>
      <c r="E149" s="4"/>
      <c r="F149" s="55"/>
      <c r="G149" s="52">
        <f t="shared" si="2"/>
        <v>0</v>
      </c>
      <c r="H149" s="99"/>
      <c r="J149" s="108" t="e">
        <f>IF(Exposition!B149=0,AA=0,TEXT(Exposition!B149,"MMMM"))</f>
        <v>#NAME?</v>
      </c>
    </row>
    <row r="150" spans="2:10" x14ac:dyDescent="0.25">
      <c r="B150" s="3"/>
      <c r="C150" s="4"/>
      <c r="D150" s="7"/>
      <c r="E150" s="4"/>
      <c r="F150" s="55"/>
      <c r="G150" s="52">
        <f t="shared" si="2"/>
        <v>0</v>
      </c>
      <c r="H150" s="99"/>
      <c r="J150" s="108" t="e">
        <f>IF(Exposition!B150=0,AA=0,TEXT(Exposition!B150,"MMMM"))</f>
        <v>#NAME?</v>
      </c>
    </row>
    <row r="151" spans="2:10" x14ac:dyDescent="0.25">
      <c r="B151" s="3"/>
      <c r="C151" s="4"/>
      <c r="D151" s="7"/>
      <c r="E151" s="4"/>
      <c r="F151" s="55"/>
      <c r="G151" s="52">
        <f t="shared" si="2"/>
        <v>0</v>
      </c>
      <c r="H151" s="99"/>
      <c r="J151" s="108" t="e">
        <f>IF(Exposition!B151=0,AA=0,TEXT(Exposition!B151,"MMMM"))</f>
        <v>#NAME?</v>
      </c>
    </row>
    <row r="152" spans="2:10" x14ac:dyDescent="0.25">
      <c r="B152" s="3"/>
      <c r="C152" s="4"/>
      <c r="D152" s="7"/>
      <c r="E152" s="4"/>
      <c r="F152" s="55"/>
      <c r="G152" s="52">
        <f t="shared" si="2"/>
        <v>0</v>
      </c>
      <c r="H152" s="99"/>
      <c r="J152" s="108" t="e">
        <f>IF(Exposition!B152=0,AA=0,TEXT(Exposition!B152,"MMMM"))</f>
        <v>#NAME?</v>
      </c>
    </row>
    <row r="153" spans="2:10" x14ac:dyDescent="0.25">
      <c r="B153" s="3"/>
      <c r="C153" s="4"/>
      <c r="D153" s="7"/>
      <c r="E153" s="4"/>
      <c r="F153" s="55"/>
      <c r="G153" s="52">
        <f t="shared" si="2"/>
        <v>0</v>
      </c>
      <c r="H153" s="99"/>
      <c r="J153" s="108" t="e">
        <f>IF(Exposition!B153=0,AA=0,TEXT(Exposition!B153,"MMMM"))</f>
        <v>#NAME?</v>
      </c>
    </row>
    <row r="154" spans="2:10" x14ac:dyDescent="0.25">
      <c r="B154" s="3"/>
      <c r="C154" s="4"/>
      <c r="D154" s="7"/>
      <c r="E154" s="4"/>
      <c r="F154" s="55"/>
      <c r="G154" s="52">
        <f t="shared" si="2"/>
        <v>0</v>
      </c>
      <c r="H154" s="99"/>
      <c r="J154" s="108" t="e">
        <f>IF(Exposition!B154=0,AA=0,TEXT(Exposition!B154,"MMMM"))</f>
        <v>#NAME?</v>
      </c>
    </row>
    <row r="155" spans="2:10" x14ac:dyDescent="0.25">
      <c r="B155" s="3"/>
      <c r="C155" s="4"/>
      <c r="D155" s="7"/>
      <c r="E155" s="4"/>
      <c r="F155" s="55"/>
      <c r="G155" s="52">
        <f t="shared" si="2"/>
        <v>0</v>
      </c>
      <c r="H155" s="99"/>
      <c r="J155" s="108" t="e">
        <f>IF(Exposition!B155=0,AA=0,TEXT(Exposition!B155,"MMMM"))</f>
        <v>#NAME?</v>
      </c>
    </row>
    <row r="156" spans="2:10" x14ac:dyDescent="0.25">
      <c r="B156" s="3"/>
      <c r="C156" s="4"/>
      <c r="D156" s="7"/>
      <c r="E156" s="4"/>
      <c r="F156" s="55"/>
      <c r="G156" s="52">
        <f t="shared" si="2"/>
        <v>0</v>
      </c>
      <c r="H156" s="99"/>
      <c r="J156" s="108" t="e">
        <f>IF(Exposition!B156=0,AA=0,TEXT(Exposition!B156,"MMMM"))</f>
        <v>#NAME?</v>
      </c>
    </row>
    <row r="157" spans="2:10" x14ac:dyDescent="0.25">
      <c r="B157" s="3"/>
      <c r="C157" s="4"/>
      <c r="D157" s="7"/>
      <c r="E157" s="4"/>
      <c r="F157" s="55"/>
      <c r="G157" s="52">
        <f t="shared" si="2"/>
        <v>0</v>
      </c>
      <c r="H157" s="99"/>
      <c r="J157" s="108" t="e">
        <f>IF(Exposition!B157=0,AA=0,TEXT(Exposition!B157,"MMMM"))</f>
        <v>#NAME?</v>
      </c>
    </row>
    <row r="158" spans="2:10" x14ac:dyDescent="0.25">
      <c r="B158" s="3"/>
      <c r="C158" s="4"/>
      <c r="D158" s="7"/>
      <c r="E158" s="4"/>
      <c r="F158" s="55"/>
      <c r="G158" s="52">
        <f t="shared" si="2"/>
        <v>0</v>
      </c>
      <c r="H158" s="99"/>
      <c r="J158" s="108" t="e">
        <f>IF(Exposition!B158=0,AA=0,TEXT(Exposition!B158,"MMMM"))</f>
        <v>#NAME?</v>
      </c>
    </row>
    <row r="159" spans="2:10" x14ac:dyDescent="0.25">
      <c r="B159" s="3"/>
      <c r="C159" s="4"/>
      <c r="D159" s="7"/>
      <c r="E159" s="4"/>
      <c r="F159" s="55"/>
      <c r="G159" s="52">
        <f t="shared" si="2"/>
        <v>0</v>
      </c>
      <c r="H159" s="99"/>
      <c r="J159" s="108" t="e">
        <f>IF(Exposition!B159=0,AA=0,TEXT(Exposition!B159,"MMMM"))</f>
        <v>#NAME?</v>
      </c>
    </row>
    <row r="160" spans="2:10" x14ac:dyDescent="0.25">
      <c r="B160" s="3"/>
      <c r="C160" s="4"/>
      <c r="D160" s="7"/>
      <c r="E160" s="4"/>
      <c r="F160" s="55"/>
      <c r="G160" s="52">
        <f t="shared" si="2"/>
        <v>0</v>
      </c>
      <c r="H160" s="99"/>
      <c r="J160" s="108" t="e">
        <f>IF(Exposition!B160=0,AA=0,TEXT(Exposition!B160,"MMMM"))</f>
        <v>#NAME?</v>
      </c>
    </row>
    <row r="161" spans="2:10" x14ac:dyDescent="0.25">
      <c r="B161" s="3"/>
      <c r="C161" s="4"/>
      <c r="D161" s="7"/>
      <c r="E161" s="4"/>
      <c r="F161" s="55"/>
      <c r="G161" s="52">
        <f t="shared" si="2"/>
        <v>0</v>
      </c>
      <c r="H161" s="99"/>
      <c r="J161" s="108" t="e">
        <f>IF(Exposition!B161=0,AA=0,TEXT(Exposition!B161,"MMMM"))</f>
        <v>#NAME?</v>
      </c>
    </row>
    <row r="162" spans="2:10" x14ac:dyDescent="0.25">
      <c r="B162" s="3"/>
      <c r="C162" s="4"/>
      <c r="D162" s="7"/>
      <c r="E162" s="4"/>
      <c r="F162" s="55"/>
      <c r="G162" s="52">
        <f t="shared" si="2"/>
        <v>0</v>
      </c>
      <c r="H162" s="99"/>
      <c r="J162" s="108" t="e">
        <f>IF(Exposition!B162=0,AA=0,TEXT(Exposition!B162,"MMMM"))</f>
        <v>#NAME?</v>
      </c>
    </row>
    <row r="163" spans="2:10" x14ac:dyDescent="0.25">
      <c r="B163" s="3"/>
      <c r="C163" s="4"/>
      <c r="D163" s="7"/>
      <c r="E163" s="4"/>
      <c r="F163" s="55"/>
      <c r="G163" s="52">
        <f t="shared" si="2"/>
        <v>0</v>
      </c>
      <c r="H163" s="99"/>
      <c r="J163" s="108" t="e">
        <f>IF(Exposition!B163=0,AA=0,TEXT(Exposition!B163,"MMMM"))</f>
        <v>#NAME?</v>
      </c>
    </row>
    <row r="164" spans="2:10" x14ac:dyDescent="0.25">
      <c r="B164" s="3"/>
      <c r="C164" s="4"/>
      <c r="D164" s="7"/>
      <c r="E164" s="4"/>
      <c r="F164" s="55"/>
      <c r="G164" s="52">
        <f t="shared" si="2"/>
        <v>0</v>
      </c>
      <c r="H164" s="99"/>
      <c r="J164" s="108" t="e">
        <f>IF(Exposition!B164=0,AA=0,TEXT(Exposition!B164,"MMMM"))</f>
        <v>#NAME?</v>
      </c>
    </row>
    <row r="165" spans="2:10" x14ac:dyDescent="0.25">
      <c r="B165" s="3"/>
      <c r="C165" s="4"/>
      <c r="D165" s="7"/>
      <c r="E165" s="4"/>
      <c r="F165" s="55"/>
      <c r="G165" s="52">
        <f t="shared" si="2"/>
        <v>0</v>
      </c>
      <c r="H165" s="99"/>
      <c r="J165" s="108" t="e">
        <f>IF(Exposition!B165=0,AA=0,TEXT(Exposition!B165,"MMMM"))</f>
        <v>#NAME?</v>
      </c>
    </row>
    <row r="166" spans="2:10" x14ac:dyDescent="0.25">
      <c r="B166" s="3"/>
      <c r="C166" s="4"/>
      <c r="D166" s="7"/>
      <c r="E166" s="4"/>
      <c r="F166" s="55"/>
      <c r="G166" s="52">
        <f t="shared" si="2"/>
        <v>0</v>
      </c>
      <c r="H166" s="99"/>
      <c r="J166" s="108" t="e">
        <f>IF(Exposition!B166=0,AA=0,TEXT(Exposition!B166,"MMMM"))</f>
        <v>#NAME?</v>
      </c>
    </row>
    <row r="167" spans="2:10" x14ac:dyDescent="0.25">
      <c r="B167" s="3"/>
      <c r="C167" s="4"/>
      <c r="D167" s="7"/>
      <c r="E167" s="4"/>
      <c r="F167" s="55"/>
      <c r="G167" s="52">
        <f t="shared" si="2"/>
        <v>0</v>
      </c>
      <c r="H167" s="99"/>
      <c r="J167" s="108" t="e">
        <f>IF(Exposition!B167=0,AA=0,TEXT(Exposition!B167,"MMMM"))</f>
        <v>#NAME?</v>
      </c>
    </row>
    <row r="168" spans="2:10" x14ac:dyDescent="0.25">
      <c r="B168" s="3"/>
      <c r="C168" s="4"/>
      <c r="D168" s="7"/>
      <c r="E168" s="4"/>
      <c r="F168" s="55"/>
      <c r="G168" s="52">
        <f t="shared" si="2"/>
        <v>0</v>
      </c>
      <c r="H168" s="99"/>
      <c r="J168" s="108" t="e">
        <f>IF(Exposition!B168=0,AA=0,TEXT(Exposition!B168,"MMMM"))</f>
        <v>#NAME?</v>
      </c>
    </row>
    <row r="169" spans="2:10" x14ac:dyDescent="0.25">
      <c r="B169" s="3"/>
      <c r="C169" s="4"/>
      <c r="D169" s="7"/>
      <c r="E169" s="4"/>
      <c r="F169" s="55"/>
      <c r="G169" s="52">
        <f t="shared" si="2"/>
        <v>0</v>
      </c>
      <c r="H169" s="99"/>
      <c r="J169" s="108" t="e">
        <f>IF(Exposition!B169=0,AA=0,TEXT(Exposition!B169,"MMMM"))</f>
        <v>#NAME?</v>
      </c>
    </row>
    <row r="170" spans="2:10" x14ac:dyDescent="0.25">
      <c r="B170" s="3"/>
      <c r="C170" s="4"/>
      <c r="D170" s="7"/>
      <c r="E170" s="4"/>
      <c r="F170" s="55"/>
      <c r="G170" s="52">
        <f t="shared" si="2"/>
        <v>0</v>
      </c>
      <c r="H170" s="99"/>
      <c r="J170" s="108" t="e">
        <f>IF(Exposition!B170=0,AA=0,TEXT(Exposition!B170,"MMMM"))</f>
        <v>#NAME?</v>
      </c>
    </row>
    <row r="171" spans="2:10" x14ac:dyDescent="0.25">
      <c r="B171" s="3"/>
      <c r="C171" s="4"/>
      <c r="D171" s="7"/>
      <c r="E171" s="4"/>
      <c r="F171" s="55"/>
      <c r="G171" s="52">
        <f t="shared" si="2"/>
        <v>0</v>
      </c>
      <c r="H171" s="99"/>
      <c r="J171" s="108" t="e">
        <f>IF(Exposition!B171=0,AA=0,TEXT(Exposition!B171,"MMMM"))</f>
        <v>#NAME?</v>
      </c>
    </row>
    <row r="172" spans="2:10" x14ac:dyDescent="0.25">
      <c r="B172" s="3"/>
      <c r="C172" s="4"/>
      <c r="D172" s="7"/>
      <c r="E172" s="4"/>
      <c r="F172" s="55"/>
      <c r="G172" s="52">
        <f t="shared" si="2"/>
        <v>0</v>
      </c>
      <c r="H172" s="99"/>
      <c r="J172" s="108" t="e">
        <f>IF(Exposition!B172=0,AA=0,TEXT(Exposition!B172,"MMMM"))</f>
        <v>#NAME?</v>
      </c>
    </row>
    <row r="173" spans="2:10" x14ac:dyDescent="0.25">
      <c r="B173" s="3"/>
      <c r="C173" s="4"/>
      <c r="D173" s="7"/>
      <c r="E173" s="4"/>
      <c r="F173" s="55"/>
      <c r="G173" s="52">
        <f t="shared" si="2"/>
        <v>0</v>
      </c>
      <c r="H173" s="99"/>
      <c r="J173" s="108" t="e">
        <f>IF(Exposition!B173=0,AA=0,TEXT(Exposition!B173,"MMMM"))</f>
        <v>#NAME?</v>
      </c>
    </row>
    <row r="174" spans="2:10" x14ac:dyDescent="0.25">
      <c r="B174" s="3"/>
      <c r="C174" s="4"/>
      <c r="D174" s="7"/>
      <c r="E174" s="4"/>
      <c r="F174" s="55"/>
      <c r="G174" s="52">
        <f t="shared" si="2"/>
        <v>0</v>
      </c>
      <c r="H174" s="99"/>
      <c r="J174" s="108" t="e">
        <f>IF(Exposition!B174=0,AA=0,TEXT(Exposition!B174,"MMMM"))</f>
        <v>#NAME?</v>
      </c>
    </row>
    <row r="175" spans="2:10" x14ac:dyDescent="0.25">
      <c r="B175" s="3"/>
      <c r="C175" s="4"/>
      <c r="D175" s="7"/>
      <c r="E175" s="4"/>
      <c r="F175" s="55"/>
      <c r="G175" s="52">
        <f t="shared" si="2"/>
        <v>0</v>
      </c>
      <c r="H175" s="99"/>
      <c r="J175" s="108" t="e">
        <f>IF(Exposition!B175=0,AA=0,TEXT(Exposition!B175,"MMMM"))</f>
        <v>#NAME?</v>
      </c>
    </row>
    <row r="176" spans="2:10" x14ac:dyDescent="0.25">
      <c r="B176" s="3"/>
      <c r="C176" s="4"/>
      <c r="D176" s="7"/>
      <c r="E176" s="4"/>
      <c r="F176" s="55"/>
      <c r="G176" s="52">
        <f t="shared" si="2"/>
        <v>0</v>
      </c>
      <c r="H176" s="99"/>
      <c r="J176" s="108" t="e">
        <f>IF(Exposition!B176=0,AA=0,TEXT(Exposition!B176,"MMMM"))</f>
        <v>#NAME?</v>
      </c>
    </row>
    <row r="177" spans="2:10" x14ac:dyDescent="0.25">
      <c r="B177" s="3"/>
      <c r="C177" s="4"/>
      <c r="D177" s="7"/>
      <c r="E177" s="4"/>
      <c r="F177" s="55"/>
      <c r="G177" s="52">
        <f t="shared" si="2"/>
        <v>0</v>
      </c>
      <c r="H177" s="99"/>
      <c r="J177" s="108" t="e">
        <f>IF(Exposition!B177=0,AA=0,TEXT(Exposition!B177,"MMMM"))</f>
        <v>#NAME?</v>
      </c>
    </row>
    <row r="178" spans="2:10" x14ac:dyDescent="0.25">
      <c r="B178" s="3"/>
      <c r="C178" s="4"/>
      <c r="D178" s="7"/>
      <c r="E178" s="4"/>
      <c r="F178" s="55"/>
      <c r="G178" s="52">
        <f t="shared" si="2"/>
        <v>0</v>
      </c>
      <c r="H178" s="99"/>
      <c r="J178" s="108" t="e">
        <f>IF(Exposition!B178=0,AA=0,TEXT(Exposition!B178,"MMMM"))</f>
        <v>#NAME?</v>
      </c>
    </row>
    <row r="179" spans="2:10" x14ac:dyDescent="0.25">
      <c r="B179" s="3"/>
      <c r="C179" s="4"/>
      <c r="D179" s="7"/>
      <c r="E179" s="4"/>
      <c r="F179" s="55"/>
      <c r="G179" s="52">
        <f t="shared" si="2"/>
        <v>0</v>
      </c>
      <c r="H179" s="99"/>
      <c r="J179" s="108" t="e">
        <f>IF(Exposition!B179=0,AA=0,TEXT(Exposition!B179,"MMMM"))</f>
        <v>#NAME?</v>
      </c>
    </row>
    <row r="180" spans="2:10" x14ac:dyDescent="0.25">
      <c r="B180" s="3"/>
      <c r="C180" s="4"/>
      <c r="D180" s="7"/>
      <c r="E180" s="4"/>
      <c r="F180" s="55"/>
      <c r="G180" s="52">
        <f t="shared" si="2"/>
        <v>0</v>
      </c>
      <c r="H180" s="99"/>
      <c r="J180" s="108" t="e">
        <f>IF(Exposition!B180=0,AA=0,TEXT(Exposition!B180,"MMMM"))</f>
        <v>#NAME?</v>
      </c>
    </row>
    <row r="181" spans="2:10" x14ac:dyDescent="0.25">
      <c r="B181" s="3"/>
      <c r="C181" s="4"/>
      <c r="D181" s="7"/>
      <c r="E181" s="4"/>
      <c r="F181" s="55"/>
      <c r="G181" s="52">
        <f t="shared" si="2"/>
        <v>0</v>
      </c>
      <c r="H181" s="99"/>
      <c r="J181" s="108" t="e">
        <f>IF(Exposition!B181=0,AA=0,TEXT(Exposition!B181,"MMMM"))</f>
        <v>#NAME?</v>
      </c>
    </row>
    <row r="182" spans="2:10" x14ac:dyDescent="0.25">
      <c r="B182" s="3"/>
      <c r="C182" s="4"/>
      <c r="D182" s="7"/>
      <c r="E182" s="4"/>
      <c r="F182" s="55"/>
      <c r="G182" s="52">
        <f t="shared" si="2"/>
        <v>0</v>
      </c>
      <c r="H182" s="99"/>
      <c r="J182" s="108" t="e">
        <f>IF(Exposition!B182=0,AA=0,TEXT(Exposition!B182,"MMMM"))</f>
        <v>#NAME?</v>
      </c>
    </row>
    <row r="183" spans="2:10" x14ac:dyDescent="0.25">
      <c r="B183" s="3"/>
      <c r="C183" s="4"/>
      <c r="D183" s="7"/>
      <c r="E183" s="4"/>
      <c r="F183" s="55"/>
      <c r="G183" s="52">
        <f t="shared" si="2"/>
        <v>0</v>
      </c>
      <c r="H183" s="99"/>
      <c r="J183" s="108" t="e">
        <f>IF(Exposition!B183=0,AA=0,TEXT(Exposition!B183,"MMMM"))</f>
        <v>#NAME?</v>
      </c>
    </row>
    <row r="184" spans="2:10" x14ac:dyDescent="0.25">
      <c r="B184" s="3"/>
      <c r="C184" s="4"/>
      <c r="D184" s="7"/>
      <c r="E184" s="4"/>
      <c r="F184" s="55"/>
      <c r="G184" s="52">
        <f t="shared" si="2"/>
        <v>0</v>
      </c>
      <c r="H184" s="99"/>
      <c r="J184" s="108" t="e">
        <f>IF(Exposition!B184=0,AA=0,TEXT(Exposition!B184,"MMMM"))</f>
        <v>#NAME?</v>
      </c>
    </row>
    <row r="185" spans="2:10" x14ac:dyDescent="0.25">
      <c r="B185" s="3"/>
      <c r="C185" s="4"/>
      <c r="D185" s="7"/>
      <c r="E185" s="4"/>
      <c r="F185" s="55"/>
      <c r="G185" s="52">
        <f t="shared" si="2"/>
        <v>0</v>
      </c>
      <c r="H185" s="99"/>
      <c r="J185" s="108" t="e">
        <f>IF(Exposition!B185=0,AA=0,TEXT(Exposition!B185,"MMMM"))</f>
        <v>#NAME?</v>
      </c>
    </row>
    <row r="186" spans="2:10" x14ac:dyDescent="0.25">
      <c r="B186" s="3"/>
      <c r="C186" s="4"/>
      <c r="D186" s="7"/>
      <c r="E186" s="4"/>
      <c r="F186" s="55"/>
      <c r="G186" s="52">
        <f t="shared" si="2"/>
        <v>0</v>
      </c>
      <c r="H186" s="99"/>
      <c r="J186" s="108" t="e">
        <f>IF(Exposition!B186=0,AA=0,TEXT(Exposition!B186,"MMMM"))</f>
        <v>#NAME?</v>
      </c>
    </row>
    <row r="187" spans="2:10" x14ac:dyDescent="0.25">
      <c r="B187" s="3"/>
      <c r="C187" s="4"/>
      <c r="D187" s="7"/>
      <c r="E187" s="4"/>
      <c r="F187" s="55"/>
      <c r="G187" s="52">
        <f t="shared" si="2"/>
        <v>0</v>
      </c>
      <c r="H187" s="99"/>
      <c r="J187" s="108" t="e">
        <f>IF(Exposition!B187=0,AA=0,TEXT(Exposition!B187,"MMMM"))</f>
        <v>#NAME?</v>
      </c>
    </row>
    <row r="188" spans="2:10" x14ac:dyDescent="0.25">
      <c r="B188" s="3"/>
      <c r="C188" s="4"/>
      <c r="D188" s="7"/>
      <c r="E188" s="4"/>
      <c r="F188" s="55"/>
      <c r="G188" s="52">
        <f t="shared" si="2"/>
        <v>0</v>
      </c>
      <c r="H188" s="99"/>
      <c r="J188" s="108" t="e">
        <f>IF(Exposition!B188=0,AA=0,TEXT(Exposition!B188,"MMMM"))</f>
        <v>#NAME?</v>
      </c>
    </row>
    <row r="189" spans="2:10" x14ac:dyDescent="0.25">
      <c r="B189" s="3"/>
      <c r="C189" s="4"/>
      <c r="D189" s="7"/>
      <c r="E189" s="4"/>
      <c r="F189" s="55"/>
      <c r="G189" s="52">
        <f t="shared" si="2"/>
        <v>0</v>
      </c>
      <c r="H189" s="99"/>
      <c r="J189" s="108" t="e">
        <f>IF(Exposition!B189=0,AA=0,TEXT(Exposition!B189,"MMMM"))</f>
        <v>#NAME?</v>
      </c>
    </row>
    <row r="190" spans="2:10" x14ac:dyDescent="0.25">
      <c r="B190" s="3"/>
      <c r="C190" s="4"/>
      <c r="D190" s="7"/>
      <c r="E190" s="4"/>
      <c r="F190" s="55"/>
      <c r="G190" s="52">
        <f t="shared" si="2"/>
        <v>0</v>
      </c>
      <c r="H190" s="99"/>
      <c r="J190" s="108" t="e">
        <f>IF(Exposition!B190=0,AA=0,TEXT(Exposition!B190,"MMMM"))</f>
        <v>#NAME?</v>
      </c>
    </row>
    <row r="191" spans="2:10" x14ac:dyDescent="0.25">
      <c r="B191" s="3"/>
      <c r="C191" s="4"/>
      <c r="D191" s="7"/>
      <c r="E191" s="4"/>
      <c r="F191" s="55"/>
      <c r="G191" s="52">
        <f t="shared" si="2"/>
        <v>0</v>
      </c>
      <c r="H191" s="99"/>
      <c r="J191" s="108" t="e">
        <f>IF(Exposition!B191=0,AA=0,TEXT(Exposition!B191,"MMMM"))</f>
        <v>#NAME?</v>
      </c>
    </row>
    <row r="192" spans="2:10" x14ac:dyDescent="0.25">
      <c r="B192" s="3"/>
      <c r="C192" s="4"/>
      <c r="D192" s="7"/>
      <c r="E192" s="4"/>
      <c r="F192" s="55"/>
      <c r="G192" s="52">
        <f t="shared" si="2"/>
        <v>0</v>
      </c>
      <c r="H192" s="99"/>
      <c r="J192" s="108" t="e">
        <f>IF(Exposition!B192=0,AA=0,TEXT(Exposition!B192,"MMMM"))</f>
        <v>#NAME?</v>
      </c>
    </row>
    <row r="193" spans="2:10" x14ac:dyDescent="0.25">
      <c r="B193" s="3"/>
      <c r="C193" s="4"/>
      <c r="D193" s="7"/>
      <c r="E193" s="4"/>
      <c r="F193" s="55"/>
      <c r="G193" s="52">
        <f t="shared" si="2"/>
        <v>0</v>
      </c>
      <c r="H193" s="99"/>
      <c r="J193" s="108" t="e">
        <f>IF(Exposition!B193=0,AA=0,TEXT(Exposition!B193,"MMMM"))</f>
        <v>#NAME?</v>
      </c>
    </row>
    <row r="194" spans="2:10" x14ac:dyDescent="0.25">
      <c r="B194" s="3"/>
      <c r="C194" s="4"/>
      <c r="D194" s="7"/>
      <c r="E194" s="4"/>
      <c r="F194" s="55"/>
      <c r="G194" s="52">
        <f t="shared" si="2"/>
        <v>0</v>
      </c>
      <c r="H194" s="99"/>
      <c r="J194" s="108" t="e">
        <f>IF(Exposition!B194=0,AA=0,TEXT(Exposition!B194,"MMMM"))</f>
        <v>#NAME?</v>
      </c>
    </row>
    <row r="195" spans="2:10" x14ac:dyDescent="0.25">
      <c r="B195" s="3"/>
      <c r="C195" s="4"/>
      <c r="D195" s="7"/>
      <c r="E195" s="4"/>
      <c r="F195" s="55"/>
      <c r="G195" s="52">
        <f t="shared" si="2"/>
        <v>0</v>
      </c>
      <c r="H195" s="99"/>
      <c r="J195" s="108" t="e">
        <f>IF(Exposition!B195=0,AA=0,TEXT(Exposition!B195,"MMMM"))</f>
        <v>#NAME?</v>
      </c>
    </row>
    <row r="196" spans="2:10" x14ac:dyDescent="0.25">
      <c r="B196" s="3"/>
      <c r="C196" s="4"/>
      <c r="D196" s="7"/>
      <c r="E196" s="4"/>
      <c r="F196" s="55"/>
      <c r="G196" s="52">
        <f t="shared" si="2"/>
        <v>0</v>
      </c>
      <c r="H196" s="99"/>
      <c r="J196" s="108" t="e">
        <f>IF(Exposition!B196=0,AA=0,TEXT(Exposition!B196,"MMMM"))</f>
        <v>#NAME?</v>
      </c>
    </row>
    <row r="197" spans="2:10" x14ac:dyDescent="0.25">
      <c r="B197" s="3"/>
      <c r="C197" s="4"/>
      <c r="D197" s="7"/>
      <c r="E197" s="4"/>
      <c r="F197" s="55"/>
      <c r="G197" s="52">
        <f t="shared" si="2"/>
        <v>0</v>
      </c>
      <c r="H197" s="99"/>
      <c r="J197" s="108" t="e">
        <f>IF(Exposition!B197=0,AA=0,TEXT(Exposition!B197,"MMMM"))</f>
        <v>#NAME?</v>
      </c>
    </row>
    <row r="198" spans="2:10" x14ac:dyDescent="0.25">
      <c r="B198" s="3"/>
      <c r="C198" s="4"/>
      <c r="D198" s="7"/>
      <c r="E198" s="4"/>
      <c r="F198" s="55"/>
      <c r="G198" s="52">
        <f t="shared" si="2"/>
        <v>0</v>
      </c>
      <c r="H198" s="99"/>
      <c r="J198" s="108" t="e">
        <f>IF(Exposition!B198=0,AA=0,TEXT(Exposition!B198,"MMMM"))</f>
        <v>#NAME?</v>
      </c>
    </row>
    <row r="199" spans="2:10" x14ac:dyDescent="0.25">
      <c r="B199" s="3"/>
      <c r="C199" s="4"/>
      <c r="D199" s="7"/>
      <c r="E199" s="4"/>
      <c r="F199" s="55"/>
      <c r="G199" s="52">
        <f t="shared" si="2"/>
        <v>0</v>
      </c>
      <c r="H199" s="99"/>
      <c r="J199" s="108" t="e">
        <f>IF(Exposition!B199=0,AA=0,TEXT(Exposition!B199,"MMMM"))</f>
        <v>#NAME?</v>
      </c>
    </row>
    <row r="200" spans="2:10" x14ac:dyDescent="0.25">
      <c r="B200" s="3"/>
      <c r="C200" s="4"/>
      <c r="D200" s="7"/>
      <c r="E200" s="4"/>
      <c r="F200" s="55"/>
      <c r="G200" s="52">
        <f t="shared" si="2"/>
        <v>0</v>
      </c>
      <c r="H200" s="99"/>
      <c r="J200" s="108" t="e">
        <f>IF(Exposition!B200=0,AA=0,TEXT(Exposition!B200,"MMMM"))</f>
        <v>#NAME?</v>
      </c>
    </row>
    <row r="201" spans="2:10" x14ac:dyDescent="0.25">
      <c r="B201" s="3"/>
      <c r="C201" s="4"/>
      <c r="D201" s="7"/>
      <c r="E201" s="4"/>
      <c r="F201" s="55"/>
      <c r="G201" s="52">
        <f t="shared" si="2"/>
        <v>0</v>
      </c>
      <c r="H201" s="99"/>
      <c r="J201" s="108" t="e">
        <f>IF(Exposition!B201=0,AA=0,TEXT(Exposition!B201,"MMMM"))</f>
        <v>#NAME?</v>
      </c>
    </row>
    <row r="202" spans="2:10" x14ac:dyDescent="0.25">
      <c r="B202" s="3"/>
      <c r="C202" s="4"/>
      <c r="D202" s="7"/>
      <c r="E202" s="4"/>
      <c r="F202" s="55"/>
      <c r="G202" s="52">
        <f t="shared" si="2"/>
        <v>0</v>
      </c>
      <c r="H202" s="99"/>
      <c r="J202" s="108" t="e">
        <f>IF(Exposition!B202=0,AA=0,TEXT(Exposition!B202,"MMMM"))</f>
        <v>#NAME?</v>
      </c>
    </row>
    <row r="203" spans="2:10" x14ac:dyDescent="0.25">
      <c r="B203" s="3"/>
      <c r="C203" s="4"/>
      <c r="D203" s="7"/>
      <c r="E203" s="4"/>
      <c r="F203" s="55"/>
      <c r="G203" s="52">
        <f t="shared" ref="G203:G266" si="3">E203*F203</f>
        <v>0</v>
      </c>
      <c r="H203" s="99"/>
      <c r="J203" s="108" t="e">
        <f>IF(Exposition!B203=0,AA=0,TEXT(Exposition!B203,"MMMM"))</f>
        <v>#NAME?</v>
      </c>
    </row>
    <row r="204" spans="2:10" x14ac:dyDescent="0.25">
      <c r="B204" s="3"/>
      <c r="C204" s="4"/>
      <c r="D204" s="7"/>
      <c r="E204" s="4"/>
      <c r="F204" s="55"/>
      <c r="G204" s="52">
        <f t="shared" si="3"/>
        <v>0</v>
      </c>
      <c r="H204" s="99"/>
      <c r="J204" s="108" t="e">
        <f>IF(Exposition!B204=0,AA=0,TEXT(Exposition!B204,"MMMM"))</f>
        <v>#NAME?</v>
      </c>
    </row>
    <row r="205" spans="2:10" x14ac:dyDescent="0.25">
      <c r="B205" s="3"/>
      <c r="C205" s="4"/>
      <c r="D205" s="7"/>
      <c r="E205" s="4"/>
      <c r="F205" s="55"/>
      <c r="G205" s="52">
        <f t="shared" si="3"/>
        <v>0</v>
      </c>
      <c r="H205" s="99"/>
      <c r="J205" s="108" t="e">
        <f>IF(Exposition!B205=0,AA=0,TEXT(Exposition!B205,"MMMM"))</f>
        <v>#NAME?</v>
      </c>
    </row>
    <row r="206" spans="2:10" x14ac:dyDescent="0.25">
      <c r="B206" s="3"/>
      <c r="C206" s="4"/>
      <c r="D206" s="7"/>
      <c r="E206" s="4"/>
      <c r="F206" s="55"/>
      <c r="G206" s="52">
        <f t="shared" si="3"/>
        <v>0</v>
      </c>
      <c r="H206" s="99"/>
      <c r="J206" s="108" t="e">
        <f>IF(Exposition!B206=0,AA=0,TEXT(Exposition!B206,"MMMM"))</f>
        <v>#NAME?</v>
      </c>
    </row>
    <row r="207" spans="2:10" x14ac:dyDescent="0.25">
      <c r="B207" s="3"/>
      <c r="C207" s="4"/>
      <c r="D207" s="7"/>
      <c r="E207" s="4"/>
      <c r="F207" s="55"/>
      <c r="G207" s="52">
        <f t="shared" si="3"/>
        <v>0</v>
      </c>
      <c r="H207" s="99"/>
      <c r="J207" s="108" t="e">
        <f>IF(Exposition!B207=0,AA=0,TEXT(Exposition!B207,"MMMM"))</f>
        <v>#NAME?</v>
      </c>
    </row>
    <row r="208" spans="2:10" x14ac:dyDescent="0.25">
      <c r="B208" s="3"/>
      <c r="C208" s="4"/>
      <c r="D208" s="7"/>
      <c r="E208" s="4"/>
      <c r="F208" s="55"/>
      <c r="G208" s="52">
        <f t="shared" si="3"/>
        <v>0</v>
      </c>
      <c r="H208" s="99"/>
      <c r="J208" s="108" t="e">
        <f>IF(Exposition!B208=0,AA=0,TEXT(Exposition!B208,"MMMM"))</f>
        <v>#NAME?</v>
      </c>
    </row>
    <row r="209" spans="2:10" x14ac:dyDescent="0.25">
      <c r="B209" s="3"/>
      <c r="C209" s="4"/>
      <c r="D209" s="7"/>
      <c r="E209" s="4"/>
      <c r="F209" s="55"/>
      <c r="G209" s="52">
        <f t="shared" si="3"/>
        <v>0</v>
      </c>
      <c r="H209" s="99"/>
      <c r="J209" s="108" t="e">
        <f>IF(Exposition!B209=0,AA=0,TEXT(Exposition!B209,"MMMM"))</f>
        <v>#NAME?</v>
      </c>
    </row>
    <row r="210" spans="2:10" x14ac:dyDescent="0.25">
      <c r="B210" s="3"/>
      <c r="C210" s="4"/>
      <c r="D210" s="7"/>
      <c r="E210" s="4"/>
      <c r="F210" s="55"/>
      <c r="G210" s="52">
        <f t="shared" si="3"/>
        <v>0</v>
      </c>
      <c r="H210" s="99"/>
      <c r="J210" s="108" t="e">
        <f>IF(Exposition!B210=0,AA=0,TEXT(Exposition!B210,"MMMM"))</f>
        <v>#NAME?</v>
      </c>
    </row>
    <row r="211" spans="2:10" x14ac:dyDescent="0.25">
      <c r="B211" s="3"/>
      <c r="C211" s="4"/>
      <c r="D211" s="7"/>
      <c r="E211" s="4"/>
      <c r="F211" s="55"/>
      <c r="G211" s="52">
        <f t="shared" si="3"/>
        <v>0</v>
      </c>
      <c r="H211" s="99"/>
      <c r="J211" s="108" t="e">
        <f>IF(Exposition!B211=0,AA=0,TEXT(Exposition!B211,"MMMM"))</f>
        <v>#NAME?</v>
      </c>
    </row>
    <row r="212" spans="2:10" x14ac:dyDescent="0.25">
      <c r="B212" s="3"/>
      <c r="C212" s="4"/>
      <c r="D212" s="7"/>
      <c r="E212" s="4"/>
      <c r="F212" s="55"/>
      <c r="G212" s="52">
        <f t="shared" si="3"/>
        <v>0</v>
      </c>
      <c r="H212" s="99"/>
      <c r="J212" s="108" t="e">
        <f>IF(Exposition!B212=0,AA=0,TEXT(Exposition!B212,"MMMM"))</f>
        <v>#NAME?</v>
      </c>
    </row>
    <row r="213" spans="2:10" x14ac:dyDescent="0.25">
      <c r="B213" s="3"/>
      <c r="C213" s="4"/>
      <c r="D213" s="7"/>
      <c r="E213" s="4"/>
      <c r="F213" s="55"/>
      <c r="G213" s="52">
        <f t="shared" si="3"/>
        <v>0</v>
      </c>
      <c r="H213" s="99"/>
      <c r="J213" s="108" t="e">
        <f>IF(Exposition!B213=0,AA=0,TEXT(Exposition!B213,"MMMM"))</f>
        <v>#NAME?</v>
      </c>
    </row>
    <row r="214" spans="2:10" x14ac:dyDescent="0.25">
      <c r="B214" s="3"/>
      <c r="C214" s="4"/>
      <c r="D214" s="7"/>
      <c r="E214" s="4"/>
      <c r="F214" s="55"/>
      <c r="G214" s="52">
        <f t="shared" si="3"/>
        <v>0</v>
      </c>
      <c r="H214" s="99"/>
      <c r="J214" s="108" t="e">
        <f>IF(Exposition!B214=0,AA=0,TEXT(Exposition!B214,"MMMM"))</f>
        <v>#NAME?</v>
      </c>
    </row>
    <row r="215" spans="2:10" x14ac:dyDescent="0.25">
      <c r="B215" s="3"/>
      <c r="C215" s="4"/>
      <c r="D215" s="7"/>
      <c r="E215" s="4"/>
      <c r="F215" s="55"/>
      <c r="G215" s="52">
        <f t="shared" si="3"/>
        <v>0</v>
      </c>
      <c r="H215" s="99"/>
      <c r="J215" s="108" t="e">
        <f>IF(Exposition!B215=0,AA=0,TEXT(Exposition!B215,"MMMM"))</f>
        <v>#NAME?</v>
      </c>
    </row>
    <row r="216" spans="2:10" x14ac:dyDescent="0.25">
      <c r="B216" s="3"/>
      <c r="C216" s="4"/>
      <c r="D216" s="7"/>
      <c r="E216" s="4"/>
      <c r="F216" s="55"/>
      <c r="G216" s="52">
        <f t="shared" si="3"/>
        <v>0</v>
      </c>
      <c r="H216" s="99"/>
      <c r="J216" s="108" t="e">
        <f>IF(Exposition!B216=0,AA=0,TEXT(Exposition!B216,"MMMM"))</f>
        <v>#NAME?</v>
      </c>
    </row>
    <row r="217" spans="2:10" x14ac:dyDescent="0.25">
      <c r="B217" s="3"/>
      <c r="C217" s="4"/>
      <c r="D217" s="7"/>
      <c r="E217" s="4"/>
      <c r="F217" s="55"/>
      <c r="G217" s="52">
        <f t="shared" si="3"/>
        <v>0</v>
      </c>
      <c r="H217" s="99"/>
      <c r="J217" s="108" t="e">
        <f>IF(Exposition!B217=0,AA=0,TEXT(Exposition!B217,"MMMM"))</f>
        <v>#NAME?</v>
      </c>
    </row>
    <row r="218" spans="2:10" x14ac:dyDescent="0.25">
      <c r="B218" s="3"/>
      <c r="C218" s="4"/>
      <c r="D218" s="7"/>
      <c r="E218" s="4"/>
      <c r="F218" s="55"/>
      <c r="G218" s="52">
        <f t="shared" si="3"/>
        <v>0</v>
      </c>
      <c r="H218" s="99"/>
      <c r="J218" s="108" t="e">
        <f>IF(Exposition!B218=0,AA=0,TEXT(Exposition!B218,"MMMM"))</f>
        <v>#NAME?</v>
      </c>
    </row>
    <row r="219" spans="2:10" x14ac:dyDescent="0.25">
      <c r="B219" s="3"/>
      <c r="C219" s="4"/>
      <c r="D219" s="7"/>
      <c r="E219" s="4"/>
      <c r="F219" s="55"/>
      <c r="G219" s="52">
        <f t="shared" si="3"/>
        <v>0</v>
      </c>
      <c r="H219" s="99"/>
      <c r="J219" s="108" t="e">
        <f>IF(Exposition!B219=0,AA=0,TEXT(Exposition!B219,"MMMM"))</f>
        <v>#NAME?</v>
      </c>
    </row>
    <row r="220" spans="2:10" x14ac:dyDescent="0.25">
      <c r="B220" s="3"/>
      <c r="C220" s="4"/>
      <c r="D220" s="7"/>
      <c r="E220" s="4"/>
      <c r="F220" s="55"/>
      <c r="G220" s="52">
        <f t="shared" si="3"/>
        <v>0</v>
      </c>
      <c r="H220" s="99"/>
      <c r="J220" s="108" t="e">
        <f>IF(Exposition!B220=0,AA=0,TEXT(Exposition!B220,"MMMM"))</f>
        <v>#NAME?</v>
      </c>
    </row>
    <row r="221" spans="2:10" x14ac:dyDescent="0.25">
      <c r="B221" s="3"/>
      <c r="C221" s="4"/>
      <c r="D221" s="7"/>
      <c r="E221" s="4"/>
      <c r="F221" s="55"/>
      <c r="G221" s="52">
        <f t="shared" si="3"/>
        <v>0</v>
      </c>
      <c r="H221" s="99"/>
      <c r="J221" s="108" t="e">
        <f>IF(Exposition!B221=0,AA=0,TEXT(Exposition!B221,"MMMM"))</f>
        <v>#NAME?</v>
      </c>
    </row>
    <row r="222" spans="2:10" x14ac:dyDescent="0.25">
      <c r="B222" s="3"/>
      <c r="C222" s="4"/>
      <c r="D222" s="7"/>
      <c r="E222" s="4"/>
      <c r="F222" s="55"/>
      <c r="G222" s="52">
        <f t="shared" si="3"/>
        <v>0</v>
      </c>
      <c r="H222" s="99"/>
      <c r="J222" s="108" t="e">
        <f>IF(Exposition!B222=0,AA=0,TEXT(Exposition!B222,"MMMM"))</f>
        <v>#NAME?</v>
      </c>
    </row>
    <row r="223" spans="2:10" x14ac:dyDescent="0.25">
      <c r="B223" s="3"/>
      <c r="C223" s="4"/>
      <c r="D223" s="7"/>
      <c r="E223" s="4"/>
      <c r="F223" s="55"/>
      <c r="G223" s="52">
        <f t="shared" si="3"/>
        <v>0</v>
      </c>
      <c r="H223" s="99"/>
      <c r="J223" s="108" t="e">
        <f>IF(Exposition!B223=0,AA=0,TEXT(Exposition!B223,"MMMM"))</f>
        <v>#NAME?</v>
      </c>
    </row>
    <row r="224" spans="2:10" x14ac:dyDescent="0.25">
      <c r="B224" s="3"/>
      <c r="C224" s="4"/>
      <c r="D224" s="7"/>
      <c r="E224" s="4"/>
      <c r="F224" s="55"/>
      <c r="G224" s="52">
        <f t="shared" si="3"/>
        <v>0</v>
      </c>
      <c r="H224" s="99"/>
      <c r="J224" s="108" t="e">
        <f>IF(Exposition!B224=0,AA=0,TEXT(Exposition!B224,"MMMM"))</f>
        <v>#NAME?</v>
      </c>
    </row>
    <row r="225" spans="2:10" x14ac:dyDescent="0.25">
      <c r="B225" s="3"/>
      <c r="C225" s="4"/>
      <c r="D225" s="7"/>
      <c r="E225" s="4"/>
      <c r="F225" s="55"/>
      <c r="G225" s="52">
        <f t="shared" si="3"/>
        <v>0</v>
      </c>
      <c r="H225" s="99"/>
      <c r="J225" s="108" t="e">
        <f>IF(Exposition!B225=0,AA=0,TEXT(Exposition!B225,"MMMM"))</f>
        <v>#NAME?</v>
      </c>
    </row>
    <row r="226" spans="2:10" x14ac:dyDescent="0.25">
      <c r="B226" s="3"/>
      <c r="C226" s="4"/>
      <c r="D226" s="7"/>
      <c r="E226" s="4"/>
      <c r="F226" s="55"/>
      <c r="G226" s="52">
        <f t="shared" si="3"/>
        <v>0</v>
      </c>
      <c r="H226" s="99"/>
      <c r="J226" s="108" t="e">
        <f>IF(Exposition!B226=0,AA=0,TEXT(Exposition!B226,"MMMM"))</f>
        <v>#NAME?</v>
      </c>
    </row>
    <row r="227" spans="2:10" x14ac:dyDescent="0.25">
      <c r="B227" s="3"/>
      <c r="C227" s="4"/>
      <c r="D227" s="7"/>
      <c r="E227" s="4"/>
      <c r="F227" s="55"/>
      <c r="G227" s="52">
        <f t="shared" si="3"/>
        <v>0</v>
      </c>
      <c r="H227" s="99"/>
      <c r="J227" s="108" t="e">
        <f>IF(Exposition!B227=0,AA=0,TEXT(Exposition!B227,"MMMM"))</f>
        <v>#NAME?</v>
      </c>
    </row>
    <row r="228" spans="2:10" x14ac:dyDescent="0.25">
      <c r="B228" s="3"/>
      <c r="C228" s="4"/>
      <c r="D228" s="7"/>
      <c r="E228" s="4"/>
      <c r="F228" s="55"/>
      <c r="G228" s="52">
        <f t="shared" si="3"/>
        <v>0</v>
      </c>
      <c r="H228" s="99"/>
      <c r="J228" s="108" t="e">
        <f>IF(Exposition!B228=0,AA=0,TEXT(Exposition!B228,"MMMM"))</f>
        <v>#NAME?</v>
      </c>
    </row>
    <row r="229" spans="2:10" x14ac:dyDescent="0.25">
      <c r="B229" s="3"/>
      <c r="C229" s="4"/>
      <c r="D229" s="7"/>
      <c r="E229" s="4"/>
      <c r="F229" s="55"/>
      <c r="G229" s="52">
        <f t="shared" si="3"/>
        <v>0</v>
      </c>
      <c r="H229" s="99"/>
      <c r="J229" s="108" t="e">
        <f>IF(Exposition!B229=0,AA=0,TEXT(Exposition!B229,"MMMM"))</f>
        <v>#NAME?</v>
      </c>
    </row>
    <row r="230" spans="2:10" x14ac:dyDescent="0.25">
      <c r="B230" s="3"/>
      <c r="C230" s="4"/>
      <c r="D230" s="7"/>
      <c r="E230" s="4"/>
      <c r="F230" s="55"/>
      <c r="G230" s="52">
        <f t="shared" si="3"/>
        <v>0</v>
      </c>
      <c r="H230" s="99"/>
      <c r="J230" s="108" t="e">
        <f>IF(Exposition!B230=0,AA=0,TEXT(Exposition!B230,"MMMM"))</f>
        <v>#NAME?</v>
      </c>
    </row>
    <row r="231" spans="2:10" x14ac:dyDescent="0.25">
      <c r="B231" s="3"/>
      <c r="C231" s="4"/>
      <c r="D231" s="7"/>
      <c r="E231" s="4"/>
      <c r="F231" s="55"/>
      <c r="G231" s="52">
        <f t="shared" si="3"/>
        <v>0</v>
      </c>
      <c r="H231" s="99"/>
      <c r="J231" s="108" t="e">
        <f>IF(Exposition!B231=0,AA=0,TEXT(Exposition!B231,"MMMM"))</f>
        <v>#NAME?</v>
      </c>
    </row>
    <row r="232" spans="2:10" x14ac:dyDescent="0.25">
      <c r="B232" s="3"/>
      <c r="C232" s="4"/>
      <c r="D232" s="7"/>
      <c r="E232" s="4"/>
      <c r="F232" s="55"/>
      <c r="G232" s="52">
        <f t="shared" si="3"/>
        <v>0</v>
      </c>
      <c r="H232" s="99"/>
      <c r="J232" s="108" t="e">
        <f>IF(Exposition!B232=0,AA=0,TEXT(Exposition!B232,"MMMM"))</f>
        <v>#NAME?</v>
      </c>
    </row>
    <row r="233" spans="2:10" x14ac:dyDescent="0.25">
      <c r="B233" s="3"/>
      <c r="C233" s="4"/>
      <c r="D233" s="7"/>
      <c r="E233" s="4"/>
      <c r="F233" s="55"/>
      <c r="G233" s="52">
        <f t="shared" si="3"/>
        <v>0</v>
      </c>
      <c r="H233" s="99"/>
      <c r="J233" s="108" t="e">
        <f>IF(Exposition!B233=0,AA=0,TEXT(Exposition!B233,"MMMM"))</f>
        <v>#NAME?</v>
      </c>
    </row>
    <row r="234" spans="2:10" x14ac:dyDescent="0.25">
      <c r="B234" s="3"/>
      <c r="C234" s="4"/>
      <c r="D234" s="7"/>
      <c r="E234" s="4"/>
      <c r="F234" s="55"/>
      <c r="G234" s="52">
        <f t="shared" si="3"/>
        <v>0</v>
      </c>
      <c r="H234" s="99"/>
      <c r="J234" s="108" t="e">
        <f>IF(Exposition!B234=0,AA=0,TEXT(Exposition!B234,"MMMM"))</f>
        <v>#NAME?</v>
      </c>
    </row>
    <row r="235" spans="2:10" x14ac:dyDescent="0.25">
      <c r="B235" s="3"/>
      <c r="C235" s="4"/>
      <c r="D235" s="7"/>
      <c r="E235" s="4"/>
      <c r="F235" s="55"/>
      <c r="G235" s="52">
        <f t="shared" si="3"/>
        <v>0</v>
      </c>
      <c r="H235" s="99"/>
      <c r="J235" s="108" t="e">
        <f>IF(Exposition!B235=0,AA=0,TEXT(Exposition!B235,"MMMM"))</f>
        <v>#NAME?</v>
      </c>
    </row>
    <row r="236" spans="2:10" x14ac:dyDescent="0.25">
      <c r="B236" s="3"/>
      <c r="C236" s="4"/>
      <c r="D236" s="7"/>
      <c r="E236" s="4"/>
      <c r="F236" s="55"/>
      <c r="G236" s="52">
        <f t="shared" si="3"/>
        <v>0</v>
      </c>
      <c r="H236" s="99"/>
      <c r="J236" s="108" t="e">
        <f>IF(Exposition!B236=0,AA=0,TEXT(Exposition!B236,"MMMM"))</f>
        <v>#NAME?</v>
      </c>
    </row>
    <row r="237" spans="2:10" x14ac:dyDescent="0.25">
      <c r="B237" s="3"/>
      <c r="C237" s="4"/>
      <c r="D237" s="7"/>
      <c r="E237" s="4"/>
      <c r="F237" s="55"/>
      <c r="G237" s="52">
        <f t="shared" si="3"/>
        <v>0</v>
      </c>
      <c r="H237" s="99"/>
      <c r="J237" s="108" t="e">
        <f>IF(Exposition!B237=0,AA=0,TEXT(Exposition!B237,"MMMM"))</f>
        <v>#NAME?</v>
      </c>
    </row>
    <row r="238" spans="2:10" x14ac:dyDescent="0.25">
      <c r="B238" s="3"/>
      <c r="C238" s="4"/>
      <c r="D238" s="7"/>
      <c r="E238" s="4"/>
      <c r="F238" s="55"/>
      <c r="G238" s="52">
        <f t="shared" si="3"/>
        <v>0</v>
      </c>
      <c r="H238" s="99"/>
      <c r="J238" s="108" t="e">
        <f>IF(Exposition!B238=0,AA=0,TEXT(Exposition!B238,"MMMM"))</f>
        <v>#NAME?</v>
      </c>
    </row>
    <row r="239" spans="2:10" x14ac:dyDescent="0.25">
      <c r="B239" s="3"/>
      <c r="C239" s="4"/>
      <c r="D239" s="7"/>
      <c r="E239" s="4"/>
      <c r="F239" s="55"/>
      <c r="G239" s="52">
        <f t="shared" si="3"/>
        <v>0</v>
      </c>
      <c r="H239" s="99"/>
      <c r="J239" s="108" t="e">
        <f>IF(Exposition!B239=0,AA=0,TEXT(Exposition!B239,"MMMM"))</f>
        <v>#NAME?</v>
      </c>
    </row>
    <row r="240" spans="2:10" x14ac:dyDescent="0.25">
      <c r="B240" s="3"/>
      <c r="C240" s="4"/>
      <c r="D240" s="7"/>
      <c r="E240" s="4"/>
      <c r="F240" s="55"/>
      <c r="G240" s="52">
        <f t="shared" si="3"/>
        <v>0</v>
      </c>
      <c r="H240" s="99"/>
      <c r="J240" s="108" t="e">
        <f>IF(Exposition!B240=0,AA=0,TEXT(Exposition!B240,"MMMM"))</f>
        <v>#NAME?</v>
      </c>
    </row>
    <row r="241" spans="2:10" x14ac:dyDescent="0.25">
      <c r="B241" s="3"/>
      <c r="C241" s="4"/>
      <c r="D241" s="7"/>
      <c r="E241" s="4"/>
      <c r="F241" s="55"/>
      <c r="G241" s="52">
        <f t="shared" si="3"/>
        <v>0</v>
      </c>
      <c r="H241" s="99"/>
      <c r="J241" s="108" t="e">
        <f>IF(Exposition!B241=0,AA=0,TEXT(Exposition!B241,"MMMM"))</f>
        <v>#NAME?</v>
      </c>
    </row>
    <row r="242" spans="2:10" x14ac:dyDescent="0.25">
      <c r="B242" s="3"/>
      <c r="C242" s="4"/>
      <c r="D242" s="7"/>
      <c r="E242" s="4"/>
      <c r="F242" s="55"/>
      <c r="G242" s="52">
        <f t="shared" si="3"/>
        <v>0</v>
      </c>
      <c r="H242" s="99"/>
      <c r="J242" s="108" t="e">
        <f>IF(Exposition!B242=0,AA=0,TEXT(Exposition!B242,"MMMM"))</f>
        <v>#NAME?</v>
      </c>
    </row>
    <row r="243" spans="2:10" x14ac:dyDescent="0.25">
      <c r="B243" s="3"/>
      <c r="C243" s="4"/>
      <c r="D243" s="7"/>
      <c r="E243" s="4"/>
      <c r="F243" s="55"/>
      <c r="G243" s="52">
        <f t="shared" si="3"/>
        <v>0</v>
      </c>
      <c r="H243" s="99"/>
      <c r="J243" s="108" t="e">
        <f>IF(Exposition!B243=0,AA=0,TEXT(Exposition!B243,"MMMM"))</f>
        <v>#NAME?</v>
      </c>
    </row>
    <row r="244" spans="2:10" x14ac:dyDescent="0.25">
      <c r="B244" s="3"/>
      <c r="C244" s="4"/>
      <c r="D244" s="7"/>
      <c r="E244" s="4"/>
      <c r="F244" s="55"/>
      <c r="G244" s="52">
        <f t="shared" si="3"/>
        <v>0</v>
      </c>
      <c r="H244" s="99"/>
      <c r="J244" s="108" t="e">
        <f>IF(Exposition!B244=0,AA=0,TEXT(Exposition!B244,"MMMM"))</f>
        <v>#NAME?</v>
      </c>
    </row>
    <row r="245" spans="2:10" x14ac:dyDescent="0.25">
      <c r="B245" s="3"/>
      <c r="C245" s="4"/>
      <c r="D245" s="7"/>
      <c r="E245" s="4"/>
      <c r="F245" s="55"/>
      <c r="G245" s="52">
        <f t="shared" si="3"/>
        <v>0</v>
      </c>
      <c r="H245" s="99"/>
      <c r="J245" s="108" t="e">
        <f>IF(Exposition!B245=0,AA=0,TEXT(Exposition!B245,"MMMM"))</f>
        <v>#NAME?</v>
      </c>
    </row>
    <row r="246" spans="2:10" x14ac:dyDescent="0.25">
      <c r="B246" s="3"/>
      <c r="C246" s="4"/>
      <c r="D246" s="7"/>
      <c r="E246" s="4"/>
      <c r="F246" s="55"/>
      <c r="G246" s="52">
        <f t="shared" si="3"/>
        <v>0</v>
      </c>
      <c r="H246" s="99"/>
      <c r="J246" s="108" t="e">
        <f>IF(Exposition!B246=0,AA=0,TEXT(Exposition!B246,"MMMM"))</f>
        <v>#NAME?</v>
      </c>
    </row>
    <row r="247" spans="2:10" x14ac:dyDescent="0.25">
      <c r="B247" s="3"/>
      <c r="C247" s="4"/>
      <c r="D247" s="7"/>
      <c r="E247" s="4"/>
      <c r="F247" s="55"/>
      <c r="G247" s="52">
        <f t="shared" si="3"/>
        <v>0</v>
      </c>
      <c r="H247" s="99"/>
      <c r="J247" s="108" t="e">
        <f>IF(Exposition!B247=0,AA=0,TEXT(Exposition!B247,"MMMM"))</f>
        <v>#NAME?</v>
      </c>
    </row>
    <row r="248" spans="2:10" x14ac:dyDescent="0.25">
      <c r="B248" s="3"/>
      <c r="C248" s="4"/>
      <c r="D248" s="7"/>
      <c r="E248" s="4"/>
      <c r="F248" s="55"/>
      <c r="G248" s="52">
        <f t="shared" si="3"/>
        <v>0</v>
      </c>
      <c r="H248" s="99"/>
      <c r="J248" s="108" t="e">
        <f>IF(Exposition!B248=0,AA=0,TEXT(Exposition!B248,"MMMM"))</f>
        <v>#NAME?</v>
      </c>
    </row>
    <row r="249" spans="2:10" x14ac:dyDescent="0.25">
      <c r="B249" s="3"/>
      <c r="C249" s="4"/>
      <c r="D249" s="7"/>
      <c r="E249" s="4"/>
      <c r="F249" s="55"/>
      <c r="G249" s="52">
        <f t="shared" si="3"/>
        <v>0</v>
      </c>
      <c r="H249" s="99"/>
      <c r="J249" s="108" t="e">
        <f>IF(Exposition!B249=0,AA=0,TEXT(Exposition!B249,"MMMM"))</f>
        <v>#NAME?</v>
      </c>
    </row>
    <row r="250" spans="2:10" x14ac:dyDescent="0.25">
      <c r="B250" s="3"/>
      <c r="C250" s="4"/>
      <c r="D250" s="7"/>
      <c r="E250" s="4"/>
      <c r="F250" s="55"/>
      <c r="G250" s="52">
        <f t="shared" si="3"/>
        <v>0</v>
      </c>
      <c r="H250" s="99"/>
      <c r="J250" s="108" t="e">
        <f>IF(Exposition!B250=0,AA=0,TEXT(Exposition!B250,"MMMM"))</f>
        <v>#NAME?</v>
      </c>
    </row>
    <row r="251" spans="2:10" x14ac:dyDescent="0.25">
      <c r="B251" s="3"/>
      <c r="C251" s="4"/>
      <c r="D251" s="7"/>
      <c r="E251" s="4"/>
      <c r="F251" s="55"/>
      <c r="G251" s="52">
        <f t="shared" si="3"/>
        <v>0</v>
      </c>
      <c r="H251" s="99"/>
      <c r="J251" s="108" t="e">
        <f>IF(Exposition!B251=0,AA=0,TEXT(Exposition!B251,"MMMM"))</f>
        <v>#NAME?</v>
      </c>
    </row>
    <row r="252" spans="2:10" x14ac:dyDescent="0.25">
      <c r="B252" s="3"/>
      <c r="C252" s="4"/>
      <c r="D252" s="7"/>
      <c r="E252" s="4"/>
      <c r="F252" s="55"/>
      <c r="G252" s="52">
        <f t="shared" si="3"/>
        <v>0</v>
      </c>
      <c r="H252" s="99"/>
      <c r="J252" s="108" t="e">
        <f>IF(Exposition!B252=0,AA=0,TEXT(Exposition!B252,"MMMM"))</f>
        <v>#NAME?</v>
      </c>
    </row>
    <row r="253" spans="2:10" x14ac:dyDescent="0.25">
      <c r="B253" s="3"/>
      <c r="C253" s="4"/>
      <c r="D253" s="7"/>
      <c r="E253" s="4"/>
      <c r="F253" s="55"/>
      <c r="G253" s="52">
        <f t="shared" si="3"/>
        <v>0</v>
      </c>
      <c r="H253" s="99"/>
      <c r="J253" s="108" t="e">
        <f>IF(Exposition!B253=0,AA=0,TEXT(Exposition!B253,"MMMM"))</f>
        <v>#NAME?</v>
      </c>
    </row>
    <row r="254" spans="2:10" x14ac:dyDescent="0.25">
      <c r="B254" s="3"/>
      <c r="C254" s="4"/>
      <c r="D254" s="7"/>
      <c r="E254" s="4"/>
      <c r="F254" s="55"/>
      <c r="G254" s="52">
        <f t="shared" si="3"/>
        <v>0</v>
      </c>
      <c r="H254" s="99"/>
      <c r="J254" s="108" t="e">
        <f>IF(Exposition!B254=0,AA=0,TEXT(Exposition!B254,"MMMM"))</f>
        <v>#NAME?</v>
      </c>
    </row>
    <row r="255" spans="2:10" x14ac:dyDescent="0.25">
      <c r="B255" s="3"/>
      <c r="C255" s="4"/>
      <c r="D255" s="7"/>
      <c r="E255" s="4"/>
      <c r="F255" s="55"/>
      <c r="G255" s="52">
        <f t="shared" si="3"/>
        <v>0</v>
      </c>
      <c r="H255" s="99"/>
      <c r="J255" s="108" t="e">
        <f>IF(Exposition!B255=0,AA=0,TEXT(Exposition!B255,"MMMM"))</f>
        <v>#NAME?</v>
      </c>
    </row>
    <row r="256" spans="2:10" x14ac:dyDescent="0.25">
      <c r="B256" s="3"/>
      <c r="C256" s="4"/>
      <c r="D256" s="7"/>
      <c r="E256" s="4"/>
      <c r="F256" s="55"/>
      <c r="G256" s="52">
        <f t="shared" si="3"/>
        <v>0</v>
      </c>
      <c r="H256" s="99"/>
      <c r="J256" s="108" t="e">
        <f>IF(Exposition!B256=0,AA=0,TEXT(Exposition!B256,"MMMM"))</f>
        <v>#NAME?</v>
      </c>
    </row>
    <row r="257" spans="2:10" x14ac:dyDescent="0.25">
      <c r="B257" s="3"/>
      <c r="C257" s="4"/>
      <c r="D257" s="7"/>
      <c r="E257" s="4"/>
      <c r="F257" s="55"/>
      <c r="G257" s="52">
        <f t="shared" si="3"/>
        <v>0</v>
      </c>
      <c r="H257" s="99"/>
      <c r="J257" s="108" t="e">
        <f>IF(Exposition!B257=0,AA=0,TEXT(Exposition!B257,"MMMM"))</f>
        <v>#NAME?</v>
      </c>
    </row>
    <row r="258" spans="2:10" x14ac:dyDescent="0.25">
      <c r="B258" s="3"/>
      <c r="C258" s="4"/>
      <c r="D258" s="7"/>
      <c r="E258" s="4"/>
      <c r="F258" s="55"/>
      <c r="G258" s="52">
        <f t="shared" si="3"/>
        <v>0</v>
      </c>
      <c r="H258" s="99"/>
      <c r="J258" s="108" t="e">
        <f>IF(Exposition!B258=0,AA=0,TEXT(Exposition!B258,"MMMM"))</f>
        <v>#NAME?</v>
      </c>
    </row>
    <row r="259" spans="2:10" x14ac:dyDescent="0.25">
      <c r="B259" s="3"/>
      <c r="C259" s="4"/>
      <c r="D259" s="7"/>
      <c r="E259" s="4"/>
      <c r="F259" s="55"/>
      <c r="G259" s="52">
        <f t="shared" si="3"/>
        <v>0</v>
      </c>
      <c r="H259" s="99"/>
      <c r="J259" s="108" t="e">
        <f>IF(Exposition!B259=0,AA=0,TEXT(Exposition!B259,"MMMM"))</f>
        <v>#NAME?</v>
      </c>
    </row>
    <row r="260" spans="2:10" x14ac:dyDescent="0.25">
      <c r="B260" s="3"/>
      <c r="C260" s="4"/>
      <c r="D260" s="7"/>
      <c r="E260" s="4"/>
      <c r="F260" s="55"/>
      <c r="G260" s="52">
        <f t="shared" si="3"/>
        <v>0</v>
      </c>
      <c r="H260" s="99"/>
      <c r="J260" s="108" t="e">
        <f>IF(Exposition!B260=0,AA=0,TEXT(Exposition!B260,"MMMM"))</f>
        <v>#NAME?</v>
      </c>
    </row>
    <row r="261" spans="2:10" x14ac:dyDescent="0.25">
      <c r="B261" s="3"/>
      <c r="C261" s="4"/>
      <c r="D261" s="7"/>
      <c r="E261" s="4"/>
      <c r="F261" s="55"/>
      <c r="G261" s="52">
        <f t="shared" si="3"/>
        <v>0</v>
      </c>
      <c r="H261" s="99"/>
      <c r="J261" s="108" t="e">
        <f>IF(Exposition!B261=0,AA=0,TEXT(Exposition!B261,"MMMM"))</f>
        <v>#NAME?</v>
      </c>
    </row>
    <row r="262" spans="2:10" x14ac:dyDescent="0.25">
      <c r="B262" s="3"/>
      <c r="C262" s="4"/>
      <c r="D262" s="7"/>
      <c r="E262" s="4"/>
      <c r="F262" s="55"/>
      <c r="G262" s="52">
        <f t="shared" si="3"/>
        <v>0</v>
      </c>
      <c r="H262" s="99"/>
      <c r="J262" s="108" t="e">
        <f>IF(Exposition!B262=0,AA=0,TEXT(Exposition!B262,"MMMM"))</f>
        <v>#NAME?</v>
      </c>
    </row>
    <row r="263" spans="2:10" x14ac:dyDescent="0.25">
      <c r="B263" s="3"/>
      <c r="C263" s="4"/>
      <c r="D263" s="7"/>
      <c r="E263" s="4"/>
      <c r="F263" s="55"/>
      <c r="G263" s="52">
        <f t="shared" si="3"/>
        <v>0</v>
      </c>
      <c r="H263" s="99"/>
      <c r="J263" s="108" t="e">
        <f>IF(Exposition!B263=0,AA=0,TEXT(Exposition!B263,"MMMM"))</f>
        <v>#NAME?</v>
      </c>
    </row>
    <row r="264" spans="2:10" x14ac:dyDescent="0.25">
      <c r="B264" s="3"/>
      <c r="C264" s="4"/>
      <c r="D264" s="7"/>
      <c r="E264" s="4"/>
      <c r="F264" s="55"/>
      <c r="G264" s="52">
        <f t="shared" si="3"/>
        <v>0</v>
      </c>
      <c r="H264" s="99"/>
      <c r="J264" s="108" t="e">
        <f>IF(Exposition!B264=0,AA=0,TEXT(Exposition!B264,"MMMM"))</f>
        <v>#NAME?</v>
      </c>
    </row>
    <row r="265" spans="2:10" x14ac:dyDescent="0.25">
      <c r="B265" s="3"/>
      <c r="C265" s="4"/>
      <c r="D265" s="7"/>
      <c r="E265" s="4"/>
      <c r="F265" s="55"/>
      <c r="G265" s="52">
        <f t="shared" si="3"/>
        <v>0</v>
      </c>
      <c r="H265" s="99"/>
      <c r="J265" s="108" t="e">
        <f>IF(Exposition!B265=0,AA=0,TEXT(Exposition!B265,"MMMM"))</f>
        <v>#NAME?</v>
      </c>
    </row>
    <row r="266" spans="2:10" x14ac:dyDescent="0.25">
      <c r="B266" s="3"/>
      <c r="C266" s="4"/>
      <c r="D266" s="7"/>
      <c r="E266" s="4"/>
      <c r="F266" s="55"/>
      <c r="G266" s="52">
        <f t="shared" si="3"/>
        <v>0</v>
      </c>
      <c r="H266" s="99"/>
      <c r="J266" s="108" t="e">
        <f>IF(Exposition!B266=0,AA=0,TEXT(Exposition!B266,"MMMM"))</f>
        <v>#NAME?</v>
      </c>
    </row>
    <row r="267" spans="2:10" x14ac:dyDescent="0.25">
      <c r="B267" s="3"/>
      <c r="C267" s="4"/>
      <c r="D267" s="7"/>
      <c r="E267" s="4"/>
      <c r="F267" s="55"/>
      <c r="G267" s="52">
        <f t="shared" ref="G267:G330" si="4">E267*F267</f>
        <v>0</v>
      </c>
      <c r="H267" s="99"/>
      <c r="J267" s="108" t="e">
        <f>IF(Exposition!B267=0,AA=0,TEXT(Exposition!B267,"MMMM"))</f>
        <v>#NAME?</v>
      </c>
    </row>
    <row r="268" spans="2:10" x14ac:dyDescent="0.25">
      <c r="B268" s="3"/>
      <c r="C268" s="4"/>
      <c r="D268" s="7"/>
      <c r="E268" s="4"/>
      <c r="F268" s="55"/>
      <c r="G268" s="52">
        <f t="shared" si="4"/>
        <v>0</v>
      </c>
      <c r="H268" s="99"/>
      <c r="J268" s="108" t="e">
        <f>IF(Exposition!B268=0,AA=0,TEXT(Exposition!B268,"MMMM"))</f>
        <v>#NAME?</v>
      </c>
    </row>
    <row r="269" spans="2:10" x14ac:dyDescent="0.25">
      <c r="B269" s="3"/>
      <c r="C269" s="4"/>
      <c r="D269" s="7"/>
      <c r="E269" s="4"/>
      <c r="F269" s="55"/>
      <c r="G269" s="52">
        <f t="shared" si="4"/>
        <v>0</v>
      </c>
      <c r="H269" s="99"/>
      <c r="J269" s="108" t="e">
        <f>IF(Exposition!B269=0,AA=0,TEXT(Exposition!B269,"MMMM"))</f>
        <v>#NAME?</v>
      </c>
    </row>
    <row r="270" spans="2:10" x14ac:dyDescent="0.25">
      <c r="B270" s="3"/>
      <c r="C270" s="4"/>
      <c r="D270" s="7"/>
      <c r="E270" s="4"/>
      <c r="F270" s="55"/>
      <c r="G270" s="52">
        <f t="shared" si="4"/>
        <v>0</v>
      </c>
      <c r="H270" s="99"/>
      <c r="J270" s="108" t="e">
        <f>IF(Exposition!B270=0,AA=0,TEXT(Exposition!B270,"MMMM"))</f>
        <v>#NAME?</v>
      </c>
    </row>
    <row r="271" spans="2:10" x14ac:dyDescent="0.25">
      <c r="B271" s="3"/>
      <c r="C271" s="4"/>
      <c r="D271" s="7"/>
      <c r="E271" s="4"/>
      <c r="F271" s="55"/>
      <c r="G271" s="52">
        <f t="shared" si="4"/>
        <v>0</v>
      </c>
      <c r="H271" s="99"/>
      <c r="J271" s="108" t="e">
        <f>IF(Exposition!B271=0,AA=0,TEXT(Exposition!B271,"MMMM"))</f>
        <v>#NAME?</v>
      </c>
    </row>
    <row r="272" spans="2:10" x14ac:dyDescent="0.25">
      <c r="B272" s="3"/>
      <c r="C272" s="4"/>
      <c r="D272" s="7"/>
      <c r="E272" s="4"/>
      <c r="F272" s="55"/>
      <c r="G272" s="52">
        <f t="shared" si="4"/>
        <v>0</v>
      </c>
      <c r="H272" s="99"/>
      <c r="J272" s="108" t="e">
        <f>IF(Exposition!B272=0,AA=0,TEXT(Exposition!B272,"MMMM"))</f>
        <v>#NAME?</v>
      </c>
    </row>
    <row r="273" spans="2:10" x14ac:dyDescent="0.25">
      <c r="B273" s="3"/>
      <c r="C273" s="4"/>
      <c r="D273" s="7"/>
      <c r="E273" s="4"/>
      <c r="F273" s="55"/>
      <c r="G273" s="52">
        <f t="shared" si="4"/>
        <v>0</v>
      </c>
      <c r="H273" s="99"/>
      <c r="J273" s="108" t="e">
        <f>IF(Exposition!B273=0,AA=0,TEXT(Exposition!B273,"MMMM"))</f>
        <v>#NAME?</v>
      </c>
    </row>
    <row r="274" spans="2:10" x14ac:dyDescent="0.25">
      <c r="B274" s="3"/>
      <c r="C274" s="4"/>
      <c r="D274" s="7"/>
      <c r="E274" s="4"/>
      <c r="F274" s="55"/>
      <c r="G274" s="52">
        <f t="shared" si="4"/>
        <v>0</v>
      </c>
      <c r="H274" s="99"/>
      <c r="J274" s="108" t="e">
        <f>IF(Exposition!B274=0,AA=0,TEXT(Exposition!B274,"MMMM"))</f>
        <v>#NAME?</v>
      </c>
    </row>
    <row r="275" spans="2:10" x14ac:dyDescent="0.25">
      <c r="B275" s="3"/>
      <c r="C275" s="4"/>
      <c r="D275" s="7"/>
      <c r="E275" s="4"/>
      <c r="F275" s="55"/>
      <c r="G275" s="52">
        <f t="shared" si="4"/>
        <v>0</v>
      </c>
      <c r="H275" s="99"/>
      <c r="J275" s="108" t="e">
        <f>IF(Exposition!B275=0,AA=0,TEXT(Exposition!B275,"MMMM"))</f>
        <v>#NAME?</v>
      </c>
    </row>
    <row r="276" spans="2:10" x14ac:dyDescent="0.25">
      <c r="B276" s="3"/>
      <c r="C276" s="4"/>
      <c r="D276" s="7"/>
      <c r="E276" s="4"/>
      <c r="F276" s="55"/>
      <c r="G276" s="52">
        <f t="shared" si="4"/>
        <v>0</v>
      </c>
      <c r="H276" s="99"/>
      <c r="J276" s="108" t="e">
        <f>IF(Exposition!B276=0,AA=0,TEXT(Exposition!B276,"MMMM"))</f>
        <v>#NAME?</v>
      </c>
    </row>
    <row r="277" spans="2:10" x14ac:dyDescent="0.25">
      <c r="B277" s="3"/>
      <c r="C277" s="4"/>
      <c r="D277" s="7"/>
      <c r="E277" s="4"/>
      <c r="F277" s="55"/>
      <c r="G277" s="52">
        <f t="shared" si="4"/>
        <v>0</v>
      </c>
      <c r="H277" s="99"/>
      <c r="J277" s="108" t="e">
        <f>IF(Exposition!B277=0,AA=0,TEXT(Exposition!B277,"MMMM"))</f>
        <v>#NAME?</v>
      </c>
    </row>
    <row r="278" spans="2:10" x14ac:dyDescent="0.25">
      <c r="B278" s="3"/>
      <c r="C278" s="4"/>
      <c r="D278" s="7"/>
      <c r="E278" s="4"/>
      <c r="F278" s="55"/>
      <c r="G278" s="52">
        <f t="shared" si="4"/>
        <v>0</v>
      </c>
      <c r="H278" s="99"/>
      <c r="J278" s="108" t="e">
        <f>IF(Exposition!B278=0,AA=0,TEXT(Exposition!B278,"MMMM"))</f>
        <v>#NAME?</v>
      </c>
    </row>
    <row r="279" spans="2:10" x14ac:dyDescent="0.25">
      <c r="B279" s="3"/>
      <c r="C279" s="4"/>
      <c r="D279" s="7"/>
      <c r="E279" s="4"/>
      <c r="F279" s="55"/>
      <c r="G279" s="52">
        <f t="shared" si="4"/>
        <v>0</v>
      </c>
      <c r="H279" s="99"/>
      <c r="J279" s="108" t="e">
        <f>IF(Exposition!B279=0,AA=0,TEXT(Exposition!B279,"MMMM"))</f>
        <v>#NAME?</v>
      </c>
    </row>
    <row r="280" spans="2:10" x14ac:dyDescent="0.25">
      <c r="B280" s="3"/>
      <c r="C280" s="4"/>
      <c r="D280" s="7"/>
      <c r="E280" s="4"/>
      <c r="F280" s="55"/>
      <c r="G280" s="52">
        <f t="shared" si="4"/>
        <v>0</v>
      </c>
      <c r="H280" s="99"/>
      <c r="J280" s="108" t="e">
        <f>IF(Exposition!B280=0,AA=0,TEXT(Exposition!B280,"MMMM"))</f>
        <v>#NAME?</v>
      </c>
    </row>
    <row r="281" spans="2:10" x14ac:dyDescent="0.25">
      <c r="B281" s="3"/>
      <c r="C281" s="4"/>
      <c r="D281" s="7"/>
      <c r="E281" s="4"/>
      <c r="F281" s="55"/>
      <c r="G281" s="52">
        <f t="shared" si="4"/>
        <v>0</v>
      </c>
      <c r="H281" s="99"/>
      <c r="J281" s="108" t="e">
        <f>IF(Exposition!B281=0,AA=0,TEXT(Exposition!B281,"MMMM"))</f>
        <v>#NAME?</v>
      </c>
    </row>
    <row r="282" spans="2:10" x14ac:dyDescent="0.25">
      <c r="B282" s="3"/>
      <c r="C282" s="4"/>
      <c r="D282" s="7"/>
      <c r="E282" s="4"/>
      <c r="F282" s="55"/>
      <c r="G282" s="52">
        <f t="shared" si="4"/>
        <v>0</v>
      </c>
      <c r="H282" s="99"/>
      <c r="J282" s="108" t="e">
        <f>IF(Exposition!B282=0,AA=0,TEXT(Exposition!B282,"MMMM"))</f>
        <v>#NAME?</v>
      </c>
    </row>
    <row r="283" spans="2:10" x14ac:dyDescent="0.25">
      <c r="B283" s="3"/>
      <c r="C283" s="4"/>
      <c r="D283" s="7"/>
      <c r="E283" s="4"/>
      <c r="F283" s="55"/>
      <c r="G283" s="52">
        <f t="shared" si="4"/>
        <v>0</v>
      </c>
      <c r="H283" s="99"/>
      <c r="J283" s="108" t="e">
        <f>IF(Exposition!B283=0,AA=0,TEXT(Exposition!B283,"MMMM"))</f>
        <v>#NAME?</v>
      </c>
    </row>
    <row r="284" spans="2:10" x14ac:dyDescent="0.25">
      <c r="B284" s="3"/>
      <c r="C284" s="4"/>
      <c r="D284" s="7"/>
      <c r="E284" s="4"/>
      <c r="F284" s="55"/>
      <c r="G284" s="52">
        <f t="shared" si="4"/>
        <v>0</v>
      </c>
      <c r="H284" s="99"/>
      <c r="J284" s="108" t="e">
        <f>IF(Exposition!B284=0,AA=0,TEXT(Exposition!B284,"MMMM"))</f>
        <v>#NAME?</v>
      </c>
    </row>
    <row r="285" spans="2:10" x14ac:dyDescent="0.25">
      <c r="B285" s="3"/>
      <c r="C285" s="4"/>
      <c r="D285" s="7"/>
      <c r="E285" s="4"/>
      <c r="F285" s="55"/>
      <c r="G285" s="52">
        <f t="shared" si="4"/>
        <v>0</v>
      </c>
      <c r="H285" s="99"/>
      <c r="J285" s="108" t="e">
        <f>IF(Exposition!B285=0,AA=0,TEXT(Exposition!B285,"MMMM"))</f>
        <v>#NAME?</v>
      </c>
    </row>
    <row r="286" spans="2:10" x14ac:dyDescent="0.25">
      <c r="B286" s="3"/>
      <c r="C286" s="4"/>
      <c r="D286" s="7"/>
      <c r="E286" s="4"/>
      <c r="F286" s="55"/>
      <c r="G286" s="52">
        <f t="shared" si="4"/>
        <v>0</v>
      </c>
      <c r="H286" s="99"/>
      <c r="J286" s="108" t="e">
        <f>IF(Exposition!B286=0,AA=0,TEXT(Exposition!B286,"MMMM"))</f>
        <v>#NAME?</v>
      </c>
    </row>
    <row r="287" spans="2:10" x14ac:dyDescent="0.25">
      <c r="B287" s="3"/>
      <c r="C287" s="4"/>
      <c r="D287" s="7"/>
      <c r="E287" s="4"/>
      <c r="F287" s="55"/>
      <c r="G287" s="52">
        <f t="shared" si="4"/>
        <v>0</v>
      </c>
      <c r="H287" s="99"/>
      <c r="J287" s="108" t="e">
        <f>IF(Exposition!B287=0,AA=0,TEXT(Exposition!B287,"MMMM"))</f>
        <v>#NAME?</v>
      </c>
    </row>
    <row r="288" spans="2:10" x14ac:dyDescent="0.25">
      <c r="B288" s="3"/>
      <c r="C288" s="4"/>
      <c r="D288" s="7"/>
      <c r="E288" s="4"/>
      <c r="F288" s="55"/>
      <c r="G288" s="52">
        <f t="shared" si="4"/>
        <v>0</v>
      </c>
      <c r="H288" s="99"/>
      <c r="J288" s="108" t="e">
        <f>IF(Exposition!B288=0,AA=0,TEXT(Exposition!B288,"MMMM"))</f>
        <v>#NAME?</v>
      </c>
    </row>
    <row r="289" spans="2:10" x14ac:dyDescent="0.25">
      <c r="B289" s="3"/>
      <c r="C289" s="4"/>
      <c r="D289" s="7"/>
      <c r="E289" s="4"/>
      <c r="F289" s="55"/>
      <c r="G289" s="52">
        <f t="shared" si="4"/>
        <v>0</v>
      </c>
      <c r="H289" s="99"/>
      <c r="J289" s="108" t="e">
        <f>IF(Exposition!B289=0,AA=0,TEXT(Exposition!B289,"MMMM"))</f>
        <v>#NAME?</v>
      </c>
    </row>
    <row r="290" spans="2:10" x14ac:dyDescent="0.25">
      <c r="B290" s="3"/>
      <c r="C290" s="4"/>
      <c r="D290" s="7"/>
      <c r="E290" s="4"/>
      <c r="F290" s="55"/>
      <c r="G290" s="52">
        <f t="shared" si="4"/>
        <v>0</v>
      </c>
      <c r="H290" s="99"/>
      <c r="J290" s="108" t="e">
        <f>IF(Exposition!B290=0,AA=0,TEXT(Exposition!B290,"MMMM"))</f>
        <v>#NAME?</v>
      </c>
    </row>
    <row r="291" spans="2:10" x14ac:dyDescent="0.25">
      <c r="B291" s="3"/>
      <c r="C291" s="4"/>
      <c r="D291" s="7"/>
      <c r="E291" s="4"/>
      <c r="F291" s="55"/>
      <c r="G291" s="52">
        <f t="shared" si="4"/>
        <v>0</v>
      </c>
      <c r="H291" s="99"/>
      <c r="J291" s="108" t="e">
        <f>IF(Exposition!B291=0,AA=0,TEXT(Exposition!B291,"MMMM"))</f>
        <v>#NAME?</v>
      </c>
    </row>
    <row r="292" spans="2:10" x14ac:dyDescent="0.25">
      <c r="B292" s="3"/>
      <c r="C292" s="4"/>
      <c r="D292" s="7"/>
      <c r="E292" s="4"/>
      <c r="F292" s="55"/>
      <c r="G292" s="52">
        <f t="shared" si="4"/>
        <v>0</v>
      </c>
      <c r="H292" s="99"/>
      <c r="J292" s="108" t="e">
        <f>IF(Exposition!B292=0,AA=0,TEXT(Exposition!B292,"MMMM"))</f>
        <v>#NAME?</v>
      </c>
    </row>
    <row r="293" spans="2:10" x14ac:dyDescent="0.25">
      <c r="B293" s="3"/>
      <c r="C293" s="4"/>
      <c r="D293" s="7"/>
      <c r="E293" s="4"/>
      <c r="F293" s="55"/>
      <c r="G293" s="52">
        <f t="shared" si="4"/>
        <v>0</v>
      </c>
      <c r="H293" s="99"/>
      <c r="J293" s="108" t="e">
        <f>IF(Exposition!B293=0,AA=0,TEXT(Exposition!B293,"MMMM"))</f>
        <v>#NAME?</v>
      </c>
    </row>
    <row r="294" spans="2:10" x14ac:dyDescent="0.25">
      <c r="B294" s="3"/>
      <c r="C294" s="4"/>
      <c r="D294" s="7"/>
      <c r="E294" s="4"/>
      <c r="F294" s="55"/>
      <c r="G294" s="52">
        <f t="shared" si="4"/>
        <v>0</v>
      </c>
      <c r="H294" s="99"/>
      <c r="J294" s="108" t="e">
        <f>IF(Exposition!B294=0,AA=0,TEXT(Exposition!B294,"MMMM"))</f>
        <v>#NAME?</v>
      </c>
    </row>
    <row r="295" spans="2:10" x14ac:dyDescent="0.25">
      <c r="B295" s="3"/>
      <c r="C295" s="4"/>
      <c r="D295" s="7"/>
      <c r="E295" s="4"/>
      <c r="F295" s="55"/>
      <c r="G295" s="52">
        <f t="shared" si="4"/>
        <v>0</v>
      </c>
      <c r="H295" s="99"/>
      <c r="J295" s="108" t="e">
        <f>IF(Exposition!B295=0,AA=0,TEXT(Exposition!B295,"MMMM"))</f>
        <v>#NAME?</v>
      </c>
    </row>
    <row r="296" spans="2:10" x14ac:dyDescent="0.25">
      <c r="B296" s="3"/>
      <c r="C296" s="4"/>
      <c r="D296" s="7"/>
      <c r="E296" s="4"/>
      <c r="F296" s="55"/>
      <c r="G296" s="52">
        <f t="shared" si="4"/>
        <v>0</v>
      </c>
      <c r="H296" s="99"/>
      <c r="J296" s="108" t="e">
        <f>IF(Exposition!B296=0,AA=0,TEXT(Exposition!B296,"MMMM"))</f>
        <v>#NAME?</v>
      </c>
    </row>
    <row r="297" spans="2:10" x14ac:dyDescent="0.25">
      <c r="B297" s="3"/>
      <c r="C297" s="4"/>
      <c r="D297" s="7"/>
      <c r="E297" s="4"/>
      <c r="F297" s="55"/>
      <c r="G297" s="52">
        <f t="shared" si="4"/>
        <v>0</v>
      </c>
      <c r="H297" s="99"/>
      <c r="J297" s="108" t="e">
        <f>IF(Exposition!B297=0,AA=0,TEXT(Exposition!B297,"MMMM"))</f>
        <v>#NAME?</v>
      </c>
    </row>
    <row r="298" spans="2:10" x14ac:dyDescent="0.25">
      <c r="B298" s="3"/>
      <c r="C298" s="4"/>
      <c r="D298" s="7"/>
      <c r="E298" s="4"/>
      <c r="F298" s="55"/>
      <c r="G298" s="52">
        <f t="shared" si="4"/>
        <v>0</v>
      </c>
      <c r="H298" s="99"/>
      <c r="J298" s="108" t="e">
        <f>IF(Exposition!B298=0,AA=0,TEXT(Exposition!B298,"MMMM"))</f>
        <v>#NAME?</v>
      </c>
    </row>
    <row r="299" spans="2:10" x14ac:dyDescent="0.25">
      <c r="B299" s="3"/>
      <c r="C299" s="4"/>
      <c r="D299" s="7"/>
      <c r="E299" s="4"/>
      <c r="F299" s="55"/>
      <c r="G299" s="52">
        <f t="shared" si="4"/>
        <v>0</v>
      </c>
      <c r="H299" s="99"/>
      <c r="J299" s="108" t="e">
        <f>IF(Exposition!B299=0,AA=0,TEXT(Exposition!B299,"MMMM"))</f>
        <v>#NAME?</v>
      </c>
    </row>
    <row r="300" spans="2:10" x14ac:dyDescent="0.25">
      <c r="B300" s="3"/>
      <c r="C300" s="4"/>
      <c r="D300" s="7"/>
      <c r="E300" s="4"/>
      <c r="F300" s="55"/>
      <c r="G300" s="52">
        <f t="shared" si="4"/>
        <v>0</v>
      </c>
      <c r="H300" s="99"/>
      <c r="J300" s="108" t="e">
        <f>IF(Exposition!B300=0,AA=0,TEXT(Exposition!B300,"MMMM"))</f>
        <v>#NAME?</v>
      </c>
    </row>
    <row r="301" spans="2:10" x14ac:dyDescent="0.25">
      <c r="B301" s="3"/>
      <c r="C301" s="4"/>
      <c r="D301" s="7"/>
      <c r="E301" s="4"/>
      <c r="F301" s="55"/>
      <c r="G301" s="52">
        <f t="shared" si="4"/>
        <v>0</v>
      </c>
      <c r="H301" s="99"/>
      <c r="J301" s="108" t="e">
        <f>IF(Exposition!B301=0,AA=0,TEXT(Exposition!B301,"MMMM"))</f>
        <v>#NAME?</v>
      </c>
    </row>
    <row r="302" spans="2:10" x14ac:dyDescent="0.25">
      <c r="B302" s="3"/>
      <c r="C302" s="4"/>
      <c r="D302" s="7"/>
      <c r="E302" s="4"/>
      <c r="F302" s="55"/>
      <c r="G302" s="52">
        <f t="shared" si="4"/>
        <v>0</v>
      </c>
      <c r="H302" s="99"/>
      <c r="J302" s="108" t="e">
        <f>IF(Exposition!B302=0,AA=0,TEXT(Exposition!B302,"MMMM"))</f>
        <v>#NAME?</v>
      </c>
    </row>
    <row r="303" spans="2:10" x14ac:dyDescent="0.25">
      <c r="B303" s="3"/>
      <c r="C303" s="4"/>
      <c r="D303" s="7"/>
      <c r="E303" s="4"/>
      <c r="F303" s="55"/>
      <c r="G303" s="52">
        <f t="shared" si="4"/>
        <v>0</v>
      </c>
      <c r="H303" s="99"/>
      <c r="J303" s="108" t="e">
        <f>IF(Exposition!B303=0,AA=0,TEXT(Exposition!B303,"MMMM"))</f>
        <v>#NAME?</v>
      </c>
    </row>
    <row r="304" spans="2:10" x14ac:dyDescent="0.25">
      <c r="B304" s="3"/>
      <c r="C304" s="4"/>
      <c r="D304" s="7"/>
      <c r="E304" s="4"/>
      <c r="F304" s="55"/>
      <c r="G304" s="52">
        <f t="shared" si="4"/>
        <v>0</v>
      </c>
      <c r="H304" s="99"/>
      <c r="J304" s="108" t="e">
        <f>IF(Exposition!B304=0,AA=0,TEXT(Exposition!B304,"MMMM"))</f>
        <v>#NAME?</v>
      </c>
    </row>
    <row r="305" spans="2:10" x14ac:dyDescent="0.25">
      <c r="B305" s="3"/>
      <c r="C305" s="4"/>
      <c r="D305" s="7"/>
      <c r="E305" s="4"/>
      <c r="F305" s="55"/>
      <c r="G305" s="52">
        <f t="shared" si="4"/>
        <v>0</v>
      </c>
      <c r="H305" s="99"/>
      <c r="J305" s="108" t="e">
        <f>IF(Exposition!B305=0,AA=0,TEXT(Exposition!B305,"MMMM"))</f>
        <v>#NAME?</v>
      </c>
    </row>
    <row r="306" spans="2:10" x14ac:dyDescent="0.25">
      <c r="B306" s="3"/>
      <c r="C306" s="4"/>
      <c r="D306" s="7"/>
      <c r="E306" s="4"/>
      <c r="F306" s="55"/>
      <c r="G306" s="52">
        <f t="shared" si="4"/>
        <v>0</v>
      </c>
      <c r="H306" s="99"/>
      <c r="J306" s="108" t="e">
        <f>IF(Exposition!B306=0,AA=0,TEXT(Exposition!B306,"MMMM"))</f>
        <v>#NAME?</v>
      </c>
    </row>
    <row r="307" spans="2:10" x14ac:dyDescent="0.25">
      <c r="B307" s="3"/>
      <c r="C307" s="4"/>
      <c r="D307" s="7"/>
      <c r="E307" s="4"/>
      <c r="F307" s="55"/>
      <c r="G307" s="52">
        <f t="shared" si="4"/>
        <v>0</v>
      </c>
      <c r="H307" s="99"/>
      <c r="J307" s="108" t="e">
        <f>IF(Exposition!B307=0,AA=0,TEXT(Exposition!B307,"MMMM"))</f>
        <v>#NAME?</v>
      </c>
    </row>
    <row r="308" spans="2:10" x14ac:dyDescent="0.25">
      <c r="B308" s="3"/>
      <c r="C308" s="4"/>
      <c r="D308" s="7"/>
      <c r="E308" s="4"/>
      <c r="F308" s="55"/>
      <c r="G308" s="52">
        <f t="shared" si="4"/>
        <v>0</v>
      </c>
      <c r="H308" s="99"/>
      <c r="J308" s="108" t="e">
        <f>IF(Exposition!B308=0,AA=0,TEXT(Exposition!B308,"MMMM"))</f>
        <v>#NAME?</v>
      </c>
    </row>
    <row r="309" spans="2:10" x14ac:dyDescent="0.25">
      <c r="B309" s="3"/>
      <c r="C309" s="4"/>
      <c r="D309" s="7"/>
      <c r="E309" s="4"/>
      <c r="F309" s="55"/>
      <c r="G309" s="52">
        <f t="shared" si="4"/>
        <v>0</v>
      </c>
      <c r="H309" s="99"/>
      <c r="J309" s="108" t="e">
        <f>IF(Exposition!B309=0,AA=0,TEXT(Exposition!B309,"MMMM"))</f>
        <v>#NAME?</v>
      </c>
    </row>
    <row r="310" spans="2:10" x14ac:dyDescent="0.25">
      <c r="B310" s="3"/>
      <c r="C310" s="4"/>
      <c r="D310" s="7"/>
      <c r="E310" s="4"/>
      <c r="F310" s="55"/>
      <c r="G310" s="52">
        <f t="shared" si="4"/>
        <v>0</v>
      </c>
      <c r="H310" s="99"/>
      <c r="J310" s="108" t="e">
        <f>IF(Exposition!B310=0,AA=0,TEXT(Exposition!B310,"MMMM"))</f>
        <v>#NAME?</v>
      </c>
    </row>
    <row r="311" spans="2:10" x14ac:dyDescent="0.25">
      <c r="B311" s="3"/>
      <c r="C311" s="4"/>
      <c r="D311" s="7"/>
      <c r="E311" s="4"/>
      <c r="F311" s="55"/>
      <c r="G311" s="52">
        <f t="shared" si="4"/>
        <v>0</v>
      </c>
      <c r="H311" s="99"/>
      <c r="J311" s="108" t="e">
        <f>IF(Exposition!B311=0,AA=0,TEXT(Exposition!B311,"MMMM"))</f>
        <v>#NAME?</v>
      </c>
    </row>
    <row r="312" spans="2:10" x14ac:dyDescent="0.25">
      <c r="B312" s="3"/>
      <c r="C312" s="4"/>
      <c r="D312" s="7"/>
      <c r="E312" s="4"/>
      <c r="F312" s="55"/>
      <c r="G312" s="52">
        <f t="shared" si="4"/>
        <v>0</v>
      </c>
      <c r="H312" s="99"/>
      <c r="J312" s="108" t="e">
        <f>IF(Exposition!B312=0,AA=0,TEXT(Exposition!B312,"MMMM"))</f>
        <v>#NAME?</v>
      </c>
    </row>
    <row r="313" spans="2:10" x14ac:dyDescent="0.25">
      <c r="B313" s="3"/>
      <c r="C313" s="4"/>
      <c r="D313" s="7"/>
      <c r="E313" s="4"/>
      <c r="F313" s="55"/>
      <c r="G313" s="52">
        <f t="shared" si="4"/>
        <v>0</v>
      </c>
      <c r="H313" s="99"/>
      <c r="J313" s="108" t="e">
        <f>IF(Exposition!B313=0,AA=0,TEXT(Exposition!B313,"MMMM"))</f>
        <v>#NAME?</v>
      </c>
    </row>
    <row r="314" spans="2:10" x14ac:dyDescent="0.25">
      <c r="B314" s="3"/>
      <c r="C314" s="4"/>
      <c r="D314" s="7"/>
      <c r="E314" s="4"/>
      <c r="F314" s="55"/>
      <c r="G314" s="52">
        <f t="shared" si="4"/>
        <v>0</v>
      </c>
      <c r="H314" s="99"/>
      <c r="J314" s="108" t="e">
        <f>IF(Exposition!B314=0,AA=0,TEXT(Exposition!B314,"MMMM"))</f>
        <v>#NAME?</v>
      </c>
    </row>
    <row r="315" spans="2:10" x14ac:dyDescent="0.25">
      <c r="B315" s="3"/>
      <c r="C315" s="4"/>
      <c r="D315" s="7"/>
      <c r="E315" s="4"/>
      <c r="F315" s="55"/>
      <c r="G315" s="52">
        <f t="shared" si="4"/>
        <v>0</v>
      </c>
      <c r="H315" s="99"/>
      <c r="J315" s="108" t="e">
        <f>IF(Exposition!B315=0,AA=0,TEXT(Exposition!B315,"MMMM"))</f>
        <v>#NAME?</v>
      </c>
    </row>
    <row r="316" spans="2:10" x14ac:dyDescent="0.25">
      <c r="B316" s="3"/>
      <c r="C316" s="4"/>
      <c r="D316" s="7"/>
      <c r="E316" s="4"/>
      <c r="F316" s="55"/>
      <c r="G316" s="52">
        <f t="shared" si="4"/>
        <v>0</v>
      </c>
      <c r="H316" s="99"/>
      <c r="J316" s="108" t="e">
        <f>IF(Exposition!B316=0,AA=0,TEXT(Exposition!B316,"MMMM"))</f>
        <v>#NAME?</v>
      </c>
    </row>
    <row r="317" spans="2:10" x14ac:dyDescent="0.25">
      <c r="B317" s="3"/>
      <c r="C317" s="4"/>
      <c r="D317" s="7"/>
      <c r="E317" s="4"/>
      <c r="F317" s="55"/>
      <c r="G317" s="52">
        <f t="shared" si="4"/>
        <v>0</v>
      </c>
      <c r="H317" s="99"/>
      <c r="J317" s="108" t="e">
        <f>IF(Exposition!B317=0,AA=0,TEXT(Exposition!B317,"MMMM"))</f>
        <v>#NAME?</v>
      </c>
    </row>
    <row r="318" spans="2:10" x14ac:dyDescent="0.25">
      <c r="B318" s="3"/>
      <c r="C318" s="4"/>
      <c r="D318" s="7"/>
      <c r="E318" s="4"/>
      <c r="F318" s="55"/>
      <c r="G318" s="52">
        <f t="shared" si="4"/>
        <v>0</v>
      </c>
      <c r="H318" s="99"/>
      <c r="J318" s="108" t="e">
        <f>IF(Exposition!B318=0,AA=0,TEXT(Exposition!B318,"MMMM"))</f>
        <v>#NAME?</v>
      </c>
    </row>
    <row r="319" spans="2:10" x14ac:dyDescent="0.25">
      <c r="B319" s="3"/>
      <c r="C319" s="4"/>
      <c r="D319" s="7"/>
      <c r="E319" s="4"/>
      <c r="F319" s="55"/>
      <c r="G319" s="52">
        <f t="shared" si="4"/>
        <v>0</v>
      </c>
      <c r="H319" s="99"/>
      <c r="J319" s="108" t="e">
        <f>IF(Exposition!B319=0,AA=0,TEXT(Exposition!B319,"MMMM"))</f>
        <v>#NAME?</v>
      </c>
    </row>
    <row r="320" spans="2:10" x14ac:dyDescent="0.25">
      <c r="B320" s="3"/>
      <c r="C320" s="4"/>
      <c r="D320" s="7"/>
      <c r="E320" s="4"/>
      <c r="F320" s="55"/>
      <c r="G320" s="52">
        <f t="shared" si="4"/>
        <v>0</v>
      </c>
      <c r="H320" s="99"/>
      <c r="J320" s="108" t="e">
        <f>IF(Exposition!B320=0,AA=0,TEXT(Exposition!B320,"MMMM"))</f>
        <v>#NAME?</v>
      </c>
    </row>
    <row r="321" spans="2:10" x14ac:dyDescent="0.25">
      <c r="B321" s="3"/>
      <c r="C321" s="4"/>
      <c r="D321" s="7"/>
      <c r="E321" s="4"/>
      <c r="F321" s="55"/>
      <c r="G321" s="52">
        <f t="shared" si="4"/>
        <v>0</v>
      </c>
      <c r="H321" s="99"/>
      <c r="J321" s="108" t="e">
        <f>IF(Exposition!B321=0,AA=0,TEXT(Exposition!B321,"MMMM"))</f>
        <v>#NAME?</v>
      </c>
    </row>
    <row r="322" spans="2:10" x14ac:dyDescent="0.25">
      <c r="B322" s="3"/>
      <c r="C322" s="4"/>
      <c r="D322" s="7"/>
      <c r="E322" s="4"/>
      <c r="F322" s="55"/>
      <c r="G322" s="52">
        <f t="shared" si="4"/>
        <v>0</v>
      </c>
      <c r="H322" s="99"/>
      <c r="J322" s="108" t="e">
        <f>IF(Exposition!B322=0,AA=0,TEXT(Exposition!B322,"MMMM"))</f>
        <v>#NAME?</v>
      </c>
    </row>
    <row r="323" spans="2:10" x14ac:dyDescent="0.25">
      <c r="B323" s="3"/>
      <c r="C323" s="4"/>
      <c r="D323" s="7"/>
      <c r="E323" s="4"/>
      <c r="F323" s="55"/>
      <c r="G323" s="52">
        <f t="shared" si="4"/>
        <v>0</v>
      </c>
      <c r="H323" s="99"/>
      <c r="J323" s="108" t="e">
        <f>IF(Exposition!B323=0,AA=0,TEXT(Exposition!B323,"MMMM"))</f>
        <v>#NAME?</v>
      </c>
    </row>
    <row r="324" spans="2:10" x14ac:dyDescent="0.25">
      <c r="B324" s="3"/>
      <c r="C324" s="4"/>
      <c r="D324" s="7"/>
      <c r="E324" s="4"/>
      <c r="F324" s="55"/>
      <c r="G324" s="52">
        <f t="shared" si="4"/>
        <v>0</v>
      </c>
      <c r="H324" s="99"/>
      <c r="J324" s="108" t="e">
        <f>IF(Exposition!B324=0,AA=0,TEXT(Exposition!B324,"MMMM"))</f>
        <v>#NAME?</v>
      </c>
    </row>
    <row r="325" spans="2:10" x14ac:dyDescent="0.25">
      <c r="B325" s="3"/>
      <c r="C325" s="4"/>
      <c r="D325" s="7"/>
      <c r="E325" s="4"/>
      <c r="F325" s="55"/>
      <c r="G325" s="52">
        <f t="shared" si="4"/>
        <v>0</v>
      </c>
      <c r="H325" s="99"/>
      <c r="J325" s="108" t="e">
        <f>IF(Exposition!B325=0,AA=0,TEXT(Exposition!B325,"MMMM"))</f>
        <v>#NAME?</v>
      </c>
    </row>
    <row r="326" spans="2:10" x14ac:dyDescent="0.25">
      <c r="B326" s="3"/>
      <c r="C326" s="4"/>
      <c r="D326" s="7"/>
      <c r="E326" s="4"/>
      <c r="F326" s="55"/>
      <c r="G326" s="52">
        <f t="shared" si="4"/>
        <v>0</v>
      </c>
      <c r="H326" s="99"/>
      <c r="J326" s="108" t="e">
        <f>IF(Exposition!B326=0,AA=0,TEXT(Exposition!B326,"MMMM"))</f>
        <v>#NAME?</v>
      </c>
    </row>
    <row r="327" spans="2:10" x14ac:dyDescent="0.25">
      <c r="B327" s="3"/>
      <c r="C327" s="4"/>
      <c r="D327" s="7"/>
      <c r="E327" s="4"/>
      <c r="F327" s="55"/>
      <c r="G327" s="52">
        <f t="shared" si="4"/>
        <v>0</v>
      </c>
      <c r="H327" s="99"/>
      <c r="J327" s="108" t="e">
        <f>IF(Exposition!B327=0,AA=0,TEXT(Exposition!B327,"MMMM"))</f>
        <v>#NAME?</v>
      </c>
    </row>
    <row r="328" spans="2:10" x14ac:dyDescent="0.25">
      <c r="B328" s="3"/>
      <c r="C328" s="4"/>
      <c r="D328" s="7"/>
      <c r="E328" s="4"/>
      <c r="F328" s="55"/>
      <c r="G328" s="52">
        <f t="shared" si="4"/>
        <v>0</v>
      </c>
      <c r="H328" s="99"/>
      <c r="J328" s="108" t="e">
        <f>IF(Exposition!B328=0,AA=0,TEXT(Exposition!B328,"MMMM"))</f>
        <v>#NAME?</v>
      </c>
    </row>
    <row r="329" spans="2:10" x14ac:dyDescent="0.25">
      <c r="B329" s="3"/>
      <c r="C329" s="4"/>
      <c r="D329" s="7"/>
      <c r="E329" s="4"/>
      <c r="F329" s="55"/>
      <c r="G329" s="52">
        <f t="shared" si="4"/>
        <v>0</v>
      </c>
      <c r="H329" s="99"/>
      <c r="J329" s="108" t="e">
        <f>IF(Exposition!B329=0,AA=0,TEXT(Exposition!B329,"MMMM"))</f>
        <v>#NAME?</v>
      </c>
    </row>
    <row r="330" spans="2:10" x14ac:dyDescent="0.25">
      <c r="B330" s="3"/>
      <c r="C330" s="4"/>
      <c r="D330" s="7"/>
      <c r="E330" s="4"/>
      <c r="F330" s="55"/>
      <c r="G330" s="52">
        <f t="shared" si="4"/>
        <v>0</v>
      </c>
      <c r="H330" s="99"/>
      <c r="J330" s="108" t="e">
        <f>IF(Exposition!B330=0,AA=0,TEXT(Exposition!B330,"MMMM"))</f>
        <v>#NAME?</v>
      </c>
    </row>
    <row r="331" spans="2:10" x14ac:dyDescent="0.25">
      <c r="B331" s="3"/>
      <c r="C331" s="4"/>
      <c r="D331" s="7"/>
      <c r="E331" s="4"/>
      <c r="F331" s="55"/>
      <c r="G331" s="52">
        <f t="shared" ref="G331:G394" si="5">E331*F331</f>
        <v>0</v>
      </c>
      <c r="H331" s="99"/>
      <c r="J331" s="108" t="e">
        <f>IF(Exposition!B331=0,AA=0,TEXT(Exposition!B331,"MMMM"))</f>
        <v>#NAME?</v>
      </c>
    </row>
    <row r="332" spans="2:10" x14ac:dyDescent="0.25">
      <c r="B332" s="3"/>
      <c r="C332" s="4"/>
      <c r="D332" s="7"/>
      <c r="E332" s="4"/>
      <c r="F332" s="55"/>
      <c r="G332" s="52">
        <f t="shared" si="5"/>
        <v>0</v>
      </c>
      <c r="H332" s="99"/>
      <c r="J332" s="108" t="e">
        <f>IF(Exposition!B332=0,AA=0,TEXT(Exposition!B332,"MMMM"))</f>
        <v>#NAME?</v>
      </c>
    </row>
    <row r="333" spans="2:10" x14ac:dyDescent="0.25">
      <c r="B333" s="3"/>
      <c r="C333" s="4"/>
      <c r="D333" s="7"/>
      <c r="E333" s="4"/>
      <c r="F333" s="55"/>
      <c r="G333" s="52">
        <f t="shared" si="5"/>
        <v>0</v>
      </c>
      <c r="H333" s="99"/>
      <c r="J333" s="108" t="e">
        <f>IF(Exposition!B333=0,AA=0,TEXT(Exposition!B333,"MMMM"))</f>
        <v>#NAME?</v>
      </c>
    </row>
    <row r="334" spans="2:10" x14ac:dyDescent="0.25">
      <c r="B334" s="3"/>
      <c r="C334" s="4"/>
      <c r="D334" s="7"/>
      <c r="E334" s="4"/>
      <c r="F334" s="55"/>
      <c r="G334" s="52">
        <f t="shared" si="5"/>
        <v>0</v>
      </c>
      <c r="H334" s="99"/>
      <c r="J334" s="108" t="e">
        <f>IF(Exposition!B334=0,AA=0,TEXT(Exposition!B334,"MMMM"))</f>
        <v>#NAME?</v>
      </c>
    </row>
    <row r="335" spans="2:10" x14ac:dyDescent="0.25">
      <c r="B335" s="3"/>
      <c r="C335" s="4"/>
      <c r="D335" s="7"/>
      <c r="E335" s="4"/>
      <c r="F335" s="55"/>
      <c r="G335" s="52">
        <f t="shared" si="5"/>
        <v>0</v>
      </c>
      <c r="H335" s="99"/>
      <c r="J335" s="108" t="e">
        <f>IF(Exposition!B335=0,AA=0,TEXT(Exposition!B335,"MMMM"))</f>
        <v>#NAME?</v>
      </c>
    </row>
    <row r="336" spans="2:10" x14ac:dyDescent="0.25">
      <c r="B336" s="3"/>
      <c r="C336" s="4"/>
      <c r="D336" s="7"/>
      <c r="E336" s="4"/>
      <c r="F336" s="55"/>
      <c r="G336" s="52">
        <f t="shared" si="5"/>
        <v>0</v>
      </c>
      <c r="H336" s="99"/>
      <c r="J336" s="108" t="e">
        <f>IF(Exposition!B336=0,AA=0,TEXT(Exposition!B336,"MMMM"))</f>
        <v>#NAME?</v>
      </c>
    </row>
    <row r="337" spans="2:10" x14ac:dyDescent="0.25">
      <c r="B337" s="3"/>
      <c r="C337" s="4"/>
      <c r="D337" s="7"/>
      <c r="E337" s="4"/>
      <c r="F337" s="55"/>
      <c r="G337" s="52">
        <f t="shared" si="5"/>
        <v>0</v>
      </c>
      <c r="H337" s="99"/>
      <c r="J337" s="108" t="e">
        <f>IF(Exposition!B337=0,AA=0,TEXT(Exposition!B337,"MMMM"))</f>
        <v>#NAME?</v>
      </c>
    </row>
    <row r="338" spans="2:10" x14ac:dyDescent="0.25">
      <c r="B338" s="3"/>
      <c r="C338" s="4"/>
      <c r="D338" s="7"/>
      <c r="E338" s="4"/>
      <c r="F338" s="55"/>
      <c r="G338" s="52">
        <f t="shared" si="5"/>
        <v>0</v>
      </c>
      <c r="H338" s="99"/>
      <c r="J338" s="108" t="e">
        <f>IF(Exposition!B338=0,AA=0,TEXT(Exposition!B338,"MMMM"))</f>
        <v>#NAME?</v>
      </c>
    </row>
    <row r="339" spans="2:10" x14ac:dyDescent="0.25">
      <c r="B339" s="3"/>
      <c r="C339" s="4"/>
      <c r="D339" s="7"/>
      <c r="E339" s="4"/>
      <c r="F339" s="55"/>
      <c r="G339" s="52">
        <f t="shared" si="5"/>
        <v>0</v>
      </c>
      <c r="H339" s="99"/>
      <c r="J339" s="108" t="e">
        <f>IF(Exposition!B339=0,AA=0,TEXT(Exposition!B339,"MMMM"))</f>
        <v>#NAME?</v>
      </c>
    </row>
    <row r="340" spans="2:10" x14ac:dyDescent="0.25">
      <c r="B340" s="3"/>
      <c r="C340" s="4"/>
      <c r="D340" s="7"/>
      <c r="E340" s="4"/>
      <c r="F340" s="55"/>
      <c r="G340" s="52">
        <f t="shared" si="5"/>
        <v>0</v>
      </c>
      <c r="H340" s="99"/>
      <c r="J340" s="108" t="e">
        <f>IF(Exposition!B340=0,AA=0,TEXT(Exposition!B340,"MMMM"))</f>
        <v>#NAME?</v>
      </c>
    </row>
    <row r="341" spans="2:10" x14ac:dyDescent="0.25">
      <c r="B341" s="3"/>
      <c r="C341" s="4"/>
      <c r="D341" s="7"/>
      <c r="E341" s="4"/>
      <c r="F341" s="55"/>
      <c r="G341" s="52">
        <f t="shared" si="5"/>
        <v>0</v>
      </c>
      <c r="H341" s="99"/>
      <c r="J341" s="108" t="e">
        <f>IF(Exposition!B341=0,AA=0,TEXT(Exposition!B341,"MMMM"))</f>
        <v>#NAME?</v>
      </c>
    </row>
    <row r="342" spans="2:10" x14ac:dyDescent="0.25">
      <c r="B342" s="3"/>
      <c r="C342" s="4"/>
      <c r="D342" s="7"/>
      <c r="E342" s="4"/>
      <c r="F342" s="55"/>
      <c r="G342" s="52">
        <f t="shared" si="5"/>
        <v>0</v>
      </c>
      <c r="H342" s="99"/>
      <c r="J342" s="108" t="e">
        <f>IF(Exposition!B342=0,AA=0,TEXT(Exposition!B342,"MMMM"))</f>
        <v>#NAME?</v>
      </c>
    </row>
    <row r="343" spans="2:10" x14ac:dyDescent="0.25">
      <c r="B343" s="3"/>
      <c r="C343" s="4"/>
      <c r="D343" s="7"/>
      <c r="E343" s="4"/>
      <c r="F343" s="55"/>
      <c r="G343" s="52">
        <f t="shared" si="5"/>
        <v>0</v>
      </c>
      <c r="H343" s="99"/>
      <c r="J343" s="108" t="e">
        <f>IF(Exposition!B343=0,AA=0,TEXT(Exposition!B343,"MMMM"))</f>
        <v>#NAME?</v>
      </c>
    </row>
    <row r="344" spans="2:10" x14ac:dyDescent="0.25">
      <c r="B344" s="3"/>
      <c r="C344" s="4"/>
      <c r="D344" s="7"/>
      <c r="E344" s="4"/>
      <c r="F344" s="55"/>
      <c r="G344" s="52">
        <f t="shared" si="5"/>
        <v>0</v>
      </c>
      <c r="H344" s="99"/>
      <c r="J344" s="108" t="e">
        <f>IF(Exposition!B344=0,AA=0,TEXT(Exposition!B344,"MMMM"))</f>
        <v>#NAME?</v>
      </c>
    </row>
    <row r="345" spans="2:10" x14ac:dyDescent="0.25">
      <c r="B345" s="3"/>
      <c r="C345" s="4"/>
      <c r="D345" s="7"/>
      <c r="E345" s="4"/>
      <c r="F345" s="55"/>
      <c r="G345" s="52">
        <f t="shared" si="5"/>
        <v>0</v>
      </c>
      <c r="H345" s="99"/>
      <c r="J345" s="108" t="e">
        <f>IF(Exposition!B345=0,AA=0,TEXT(Exposition!B345,"MMMM"))</f>
        <v>#NAME?</v>
      </c>
    </row>
    <row r="346" spans="2:10" x14ac:dyDescent="0.25">
      <c r="B346" s="3"/>
      <c r="C346" s="4"/>
      <c r="D346" s="7"/>
      <c r="E346" s="4"/>
      <c r="F346" s="55"/>
      <c r="G346" s="52">
        <f t="shared" si="5"/>
        <v>0</v>
      </c>
      <c r="H346" s="99"/>
      <c r="J346" s="108" t="e">
        <f>IF(Exposition!B346=0,AA=0,TEXT(Exposition!B346,"MMMM"))</f>
        <v>#NAME?</v>
      </c>
    </row>
    <row r="347" spans="2:10" x14ac:dyDescent="0.25">
      <c r="B347" s="3"/>
      <c r="C347" s="4"/>
      <c r="D347" s="7"/>
      <c r="E347" s="4"/>
      <c r="F347" s="55"/>
      <c r="G347" s="52">
        <f t="shared" si="5"/>
        <v>0</v>
      </c>
      <c r="H347" s="99"/>
      <c r="J347" s="108" t="e">
        <f>IF(Exposition!B347=0,AA=0,TEXT(Exposition!B347,"MMMM"))</f>
        <v>#NAME?</v>
      </c>
    </row>
    <row r="348" spans="2:10" x14ac:dyDescent="0.25">
      <c r="B348" s="3"/>
      <c r="C348" s="4"/>
      <c r="D348" s="7"/>
      <c r="E348" s="4"/>
      <c r="F348" s="55"/>
      <c r="G348" s="52">
        <f t="shared" si="5"/>
        <v>0</v>
      </c>
      <c r="H348" s="99"/>
      <c r="J348" s="108" t="e">
        <f>IF(Exposition!B348=0,AA=0,TEXT(Exposition!B348,"MMMM"))</f>
        <v>#NAME?</v>
      </c>
    </row>
    <row r="349" spans="2:10" x14ac:dyDescent="0.25">
      <c r="B349" s="3"/>
      <c r="C349" s="4"/>
      <c r="D349" s="7"/>
      <c r="E349" s="4"/>
      <c r="F349" s="55"/>
      <c r="G349" s="52">
        <f t="shared" si="5"/>
        <v>0</v>
      </c>
      <c r="H349" s="99"/>
      <c r="J349" s="108" t="e">
        <f>IF(Exposition!B349=0,AA=0,TEXT(Exposition!B349,"MMMM"))</f>
        <v>#NAME?</v>
      </c>
    </row>
    <row r="350" spans="2:10" x14ac:dyDescent="0.25">
      <c r="B350" s="3"/>
      <c r="C350" s="4"/>
      <c r="D350" s="7"/>
      <c r="E350" s="4"/>
      <c r="F350" s="55"/>
      <c r="G350" s="52">
        <f t="shared" si="5"/>
        <v>0</v>
      </c>
      <c r="H350" s="99"/>
      <c r="J350" s="108" t="e">
        <f>IF(Exposition!B350=0,AA=0,TEXT(Exposition!B350,"MMMM"))</f>
        <v>#NAME?</v>
      </c>
    </row>
    <row r="351" spans="2:10" x14ac:dyDescent="0.25">
      <c r="B351" s="3"/>
      <c r="C351" s="4"/>
      <c r="D351" s="7"/>
      <c r="E351" s="4"/>
      <c r="F351" s="55"/>
      <c r="G351" s="52">
        <f t="shared" si="5"/>
        <v>0</v>
      </c>
      <c r="H351" s="99"/>
      <c r="J351" s="108" t="e">
        <f>IF(Exposition!B351=0,AA=0,TEXT(Exposition!B351,"MMMM"))</f>
        <v>#NAME?</v>
      </c>
    </row>
    <row r="352" spans="2:10" x14ac:dyDescent="0.25">
      <c r="B352" s="3"/>
      <c r="C352" s="4"/>
      <c r="D352" s="7"/>
      <c r="E352" s="4"/>
      <c r="F352" s="55"/>
      <c r="G352" s="52">
        <f t="shared" si="5"/>
        <v>0</v>
      </c>
      <c r="H352" s="99"/>
      <c r="J352" s="108" t="e">
        <f>IF(Exposition!B352=0,AA=0,TEXT(Exposition!B352,"MMMM"))</f>
        <v>#NAME?</v>
      </c>
    </row>
    <row r="353" spans="2:10" x14ac:dyDescent="0.25">
      <c r="B353" s="3"/>
      <c r="C353" s="4"/>
      <c r="D353" s="7"/>
      <c r="E353" s="4"/>
      <c r="F353" s="55"/>
      <c r="G353" s="52">
        <f t="shared" si="5"/>
        <v>0</v>
      </c>
      <c r="H353" s="99"/>
      <c r="J353" s="108" t="e">
        <f>IF(Exposition!B353=0,AA=0,TEXT(Exposition!B353,"MMMM"))</f>
        <v>#NAME?</v>
      </c>
    </row>
    <row r="354" spans="2:10" x14ac:dyDescent="0.25">
      <c r="B354" s="3"/>
      <c r="C354" s="4"/>
      <c r="D354" s="7"/>
      <c r="E354" s="4"/>
      <c r="F354" s="55"/>
      <c r="G354" s="52">
        <f t="shared" si="5"/>
        <v>0</v>
      </c>
      <c r="H354" s="99"/>
      <c r="J354" s="108" t="e">
        <f>IF(Exposition!B354=0,AA=0,TEXT(Exposition!B354,"MMMM"))</f>
        <v>#NAME?</v>
      </c>
    </row>
    <row r="355" spans="2:10" x14ac:dyDescent="0.25">
      <c r="B355" s="3"/>
      <c r="C355" s="4"/>
      <c r="D355" s="7"/>
      <c r="E355" s="4"/>
      <c r="F355" s="55"/>
      <c r="G355" s="52">
        <f t="shared" si="5"/>
        <v>0</v>
      </c>
      <c r="H355" s="99"/>
      <c r="J355" s="108" t="e">
        <f>IF(Exposition!B355=0,AA=0,TEXT(Exposition!B355,"MMMM"))</f>
        <v>#NAME?</v>
      </c>
    </row>
    <row r="356" spans="2:10" x14ac:dyDescent="0.25">
      <c r="B356" s="3"/>
      <c r="C356" s="4"/>
      <c r="D356" s="7"/>
      <c r="E356" s="4"/>
      <c r="F356" s="55"/>
      <c r="G356" s="52">
        <f t="shared" si="5"/>
        <v>0</v>
      </c>
      <c r="H356" s="99"/>
      <c r="J356" s="108" t="e">
        <f>IF(Exposition!B356=0,AA=0,TEXT(Exposition!B356,"MMMM"))</f>
        <v>#NAME?</v>
      </c>
    </row>
    <row r="357" spans="2:10" x14ac:dyDescent="0.25">
      <c r="B357" s="3"/>
      <c r="C357" s="4"/>
      <c r="D357" s="7"/>
      <c r="E357" s="4"/>
      <c r="F357" s="55"/>
      <c r="G357" s="52">
        <f t="shared" si="5"/>
        <v>0</v>
      </c>
      <c r="H357" s="99"/>
      <c r="J357" s="108" t="e">
        <f>IF(Exposition!B357=0,AA=0,TEXT(Exposition!B357,"MMMM"))</f>
        <v>#NAME?</v>
      </c>
    </row>
    <row r="358" spans="2:10" x14ac:dyDescent="0.25">
      <c r="B358" s="3"/>
      <c r="C358" s="4"/>
      <c r="D358" s="7"/>
      <c r="E358" s="4"/>
      <c r="F358" s="55"/>
      <c r="G358" s="52">
        <f t="shared" si="5"/>
        <v>0</v>
      </c>
      <c r="H358" s="99"/>
      <c r="J358" s="108" t="e">
        <f>IF(Exposition!B358=0,AA=0,TEXT(Exposition!B358,"MMMM"))</f>
        <v>#NAME?</v>
      </c>
    </row>
    <row r="359" spans="2:10" x14ac:dyDescent="0.25">
      <c r="B359" s="3"/>
      <c r="C359" s="4"/>
      <c r="D359" s="7"/>
      <c r="E359" s="4"/>
      <c r="F359" s="55"/>
      <c r="G359" s="52">
        <f t="shared" si="5"/>
        <v>0</v>
      </c>
      <c r="H359" s="99"/>
      <c r="J359" s="108" t="e">
        <f>IF(Exposition!B359=0,AA=0,TEXT(Exposition!B359,"MMMM"))</f>
        <v>#NAME?</v>
      </c>
    </row>
    <row r="360" spans="2:10" x14ac:dyDescent="0.25">
      <c r="B360" s="3"/>
      <c r="C360" s="4"/>
      <c r="D360" s="7"/>
      <c r="E360" s="4"/>
      <c r="F360" s="55"/>
      <c r="G360" s="52">
        <f t="shared" si="5"/>
        <v>0</v>
      </c>
      <c r="H360" s="99"/>
      <c r="J360" s="108" t="e">
        <f>IF(Exposition!B360=0,AA=0,TEXT(Exposition!B360,"MMMM"))</f>
        <v>#NAME?</v>
      </c>
    </row>
    <row r="361" spans="2:10" x14ac:dyDescent="0.25">
      <c r="B361" s="3"/>
      <c r="C361" s="4"/>
      <c r="D361" s="7"/>
      <c r="E361" s="4"/>
      <c r="F361" s="55"/>
      <c r="G361" s="52">
        <f t="shared" si="5"/>
        <v>0</v>
      </c>
      <c r="H361" s="99"/>
      <c r="J361" s="108" t="e">
        <f>IF(Exposition!B361=0,AA=0,TEXT(Exposition!B361,"MMMM"))</f>
        <v>#NAME?</v>
      </c>
    </row>
    <row r="362" spans="2:10" x14ac:dyDescent="0.25">
      <c r="B362" s="3"/>
      <c r="C362" s="4"/>
      <c r="D362" s="7"/>
      <c r="E362" s="4"/>
      <c r="F362" s="55"/>
      <c r="G362" s="52">
        <f t="shared" si="5"/>
        <v>0</v>
      </c>
      <c r="H362" s="99"/>
      <c r="J362" s="108" t="e">
        <f>IF(Exposition!B362=0,AA=0,TEXT(Exposition!B362,"MMMM"))</f>
        <v>#NAME?</v>
      </c>
    </row>
    <row r="363" spans="2:10" x14ac:dyDescent="0.25">
      <c r="B363" s="3"/>
      <c r="C363" s="4"/>
      <c r="D363" s="7"/>
      <c r="E363" s="4"/>
      <c r="F363" s="55"/>
      <c r="G363" s="52">
        <f t="shared" si="5"/>
        <v>0</v>
      </c>
      <c r="H363" s="99"/>
      <c r="J363" s="108" t="e">
        <f>IF(Exposition!B363=0,AA=0,TEXT(Exposition!B363,"MMMM"))</f>
        <v>#NAME?</v>
      </c>
    </row>
    <row r="364" spans="2:10" x14ac:dyDescent="0.25">
      <c r="B364" s="3"/>
      <c r="C364" s="4"/>
      <c r="D364" s="7"/>
      <c r="E364" s="4"/>
      <c r="F364" s="55"/>
      <c r="G364" s="52">
        <f t="shared" si="5"/>
        <v>0</v>
      </c>
      <c r="H364" s="99"/>
      <c r="J364" s="108" t="e">
        <f>IF(Exposition!B364=0,AA=0,TEXT(Exposition!B364,"MMMM"))</f>
        <v>#NAME?</v>
      </c>
    </row>
    <row r="365" spans="2:10" x14ac:dyDescent="0.25">
      <c r="B365" s="3"/>
      <c r="C365" s="4"/>
      <c r="D365" s="7"/>
      <c r="E365" s="4"/>
      <c r="F365" s="55"/>
      <c r="G365" s="52">
        <f t="shared" si="5"/>
        <v>0</v>
      </c>
      <c r="H365" s="99"/>
      <c r="J365" s="108" t="e">
        <f>IF(Exposition!B365=0,AA=0,TEXT(Exposition!B365,"MMMM"))</f>
        <v>#NAME?</v>
      </c>
    </row>
    <row r="366" spans="2:10" x14ac:dyDescent="0.25">
      <c r="B366" s="3"/>
      <c r="C366" s="4"/>
      <c r="D366" s="7"/>
      <c r="E366" s="4"/>
      <c r="F366" s="55"/>
      <c r="G366" s="52">
        <f t="shared" si="5"/>
        <v>0</v>
      </c>
      <c r="H366" s="99"/>
      <c r="J366" s="108" t="e">
        <f>IF(Exposition!B366=0,AA=0,TEXT(Exposition!B366,"MMMM"))</f>
        <v>#NAME?</v>
      </c>
    </row>
    <row r="367" spans="2:10" x14ac:dyDescent="0.25">
      <c r="B367" s="3"/>
      <c r="C367" s="4"/>
      <c r="D367" s="7"/>
      <c r="E367" s="4"/>
      <c r="F367" s="55"/>
      <c r="G367" s="52">
        <f t="shared" si="5"/>
        <v>0</v>
      </c>
      <c r="H367" s="99"/>
      <c r="J367" s="108" t="e">
        <f>IF(Exposition!B367=0,AA=0,TEXT(Exposition!B367,"MMMM"))</f>
        <v>#NAME?</v>
      </c>
    </row>
    <row r="368" spans="2:10" x14ac:dyDescent="0.25">
      <c r="B368" s="3"/>
      <c r="C368" s="4"/>
      <c r="D368" s="7"/>
      <c r="E368" s="4"/>
      <c r="F368" s="55"/>
      <c r="G368" s="52">
        <f t="shared" si="5"/>
        <v>0</v>
      </c>
      <c r="H368" s="99"/>
      <c r="J368" s="108" t="e">
        <f>IF(Exposition!B368=0,AA=0,TEXT(Exposition!B368,"MMMM"))</f>
        <v>#NAME?</v>
      </c>
    </row>
    <row r="369" spans="2:10" x14ac:dyDescent="0.25">
      <c r="B369" s="3"/>
      <c r="C369" s="4"/>
      <c r="D369" s="7"/>
      <c r="E369" s="4"/>
      <c r="F369" s="55"/>
      <c r="G369" s="52">
        <f t="shared" si="5"/>
        <v>0</v>
      </c>
      <c r="H369" s="99"/>
      <c r="J369" s="108" t="e">
        <f>IF(Exposition!B369=0,AA=0,TEXT(Exposition!B369,"MMMM"))</f>
        <v>#NAME?</v>
      </c>
    </row>
    <row r="370" spans="2:10" x14ac:dyDescent="0.25">
      <c r="B370" s="3"/>
      <c r="C370" s="4"/>
      <c r="D370" s="7"/>
      <c r="E370" s="4"/>
      <c r="F370" s="55"/>
      <c r="G370" s="52">
        <f t="shared" si="5"/>
        <v>0</v>
      </c>
      <c r="H370" s="99"/>
      <c r="J370" s="108" t="e">
        <f>IF(Exposition!B370=0,AA=0,TEXT(Exposition!B370,"MMMM"))</f>
        <v>#NAME?</v>
      </c>
    </row>
    <row r="371" spans="2:10" x14ac:dyDescent="0.25">
      <c r="B371" s="3"/>
      <c r="C371" s="4"/>
      <c r="D371" s="7"/>
      <c r="E371" s="4"/>
      <c r="F371" s="55"/>
      <c r="G371" s="52">
        <f t="shared" si="5"/>
        <v>0</v>
      </c>
      <c r="H371" s="99"/>
      <c r="J371" s="108" t="e">
        <f>IF(Exposition!B371=0,AA=0,TEXT(Exposition!B371,"MMMM"))</f>
        <v>#NAME?</v>
      </c>
    </row>
    <row r="372" spans="2:10" x14ac:dyDescent="0.25">
      <c r="B372" s="3"/>
      <c r="C372" s="4"/>
      <c r="D372" s="7"/>
      <c r="E372" s="4"/>
      <c r="F372" s="55"/>
      <c r="G372" s="52">
        <f t="shared" si="5"/>
        <v>0</v>
      </c>
      <c r="H372" s="99"/>
      <c r="J372" s="108" t="e">
        <f>IF(Exposition!B372=0,AA=0,TEXT(Exposition!B372,"MMMM"))</f>
        <v>#NAME?</v>
      </c>
    </row>
    <row r="373" spans="2:10" x14ac:dyDescent="0.25">
      <c r="B373" s="3"/>
      <c r="C373" s="4"/>
      <c r="D373" s="7"/>
      <c r="E373" s="4"/>
      <c r="F373" s="55"/>
      <c r="G373" s="52">
        <f t="shared" si="5"/>
        <v>0</v>
      </c>
      <c r="H373" s="99"/>
      <c r="J373" s="108" t="e">
        <f>IF(Exposition!B373=0,AA=0,TEXT(Exposition!B373,"MMMM"))</f>
        <v>#NAME?</v>
      </c>
    </row>
    <row r="374" spans="2:10" x14ac:dyDescent="0.25">
      <c r="B374" s="3"/>
      <c r="C374" s="4"/>
      <c r="D374" s="7"/>
      <c r="E374" s="4"/>
      <c r="F374" s="55"/>
      <c r="G374" s="52">
        <f t="shared" si="5"/>
        <v>0</v>
      </c>
      <c r="H374" s="99"/>
      <c r="J374" s="108" t="e">
        <f>IF(Exposition!B374=0,AA=0,TEXT(Exposition!B374,"MMMM"))</f>
        <v>#NAME?</v>
      </c>
    </row>
    <row r="375" spans="2:10" x14ac:dyDescent="0.25">
      <c r="B375" s="3"/>
      <c r="C375" s="4"/>
      <c r="D375" s="7"/>
      <c r="E375" s="4"/>
      <c r="F375" s="55"/>
      <c r="G375" s="52">
        <f t="shared" si="5"/>
        <v>0</v>
      </c>
      <c r="H375" s="99"/>
      <c r="J375" s="108" t="e">
        <f>IF(Exposition!B375=0,AA=0,TEXT(Exposition!B375,"MMMM"))</f>
        <v>#NAME?</v>
      </c>
    </row>
    <row r="376" spans="2:10" x14ac:dyDescent="0.25">
      <c r="B376" s="3"/>
      <c r="C376" s="4"/>
      <c r="D376" s="7"/>
      <c r="E376" s="4"/>
      <c r="F376" s="55"/>
      <c r="G376" s="52">
        <f t="shared" si="5"/>
        <v>0</v>
      </c>
      <c r="H376" s="99"/>
      <c r="J376" s="108" t="e">
        <f>IF(Exposition!B376=0,AA=0,TEXT(Exposition!B376,"MMMM"))</f>
        <v>#NAME?</v>
      </c>
    </row>
    <row r="377" spans="2:10" x14ac:dyDescent="0.25">
      <c r="B377" s="3"/>
      <c r="C377" s="4"/>
      <c r="D377" s="7"/>
      <c r="E377" s="4"/>
      <c r="F377" s="55"/>
      <c r="G377" s="52">
        <f t="shared" si="5"/>
        <v>0</v>
      </c>
      <c r="H377" s="99"/>
      <c r="J377" s="108" t="e">
        <f>IF(Exposition!B377=0,AA=0,TEXT(Exposition!B377,"MMMM"))</f>
        <v>#NAME?</v>
      </c>
    </row>
    <row r="378" spans="2:10" x14ac:dyDescent="0.25">
      <c r="B378" s="3"/>
      <c r="C378" s="4"/>
      <c r="D378" s="7"/>
      <c r="E378" s="4"/>
      <c r="F378" s="55"/>
      <c r="G378" s="52">
        <f t="shared" si="5"/>
        <v>0</v>
      </c>
      <c r="H378" s="99"/>
      <c r="J378" s="108" t="e">
        <f>IF(Exposition!B378=0,AA=0,TEXT(Exposition!B378,"MMMM"))</f>
        <v>#NAME?</v>
      </c>
    </row>
    <row r="379" spans="2:10" x14ac:dyDescent="0.25">
      <c r="B379" s="3"/>
      <c r="C379" s="4"/>
      <c r="D379" s="7"/>
      <c r="E379" s="4"/>
      <c r="F379" s="55"/>
      <c r="G379" s="52">
        <f t="shared" si="5"/>
        <v>0</v>
      </c>
      <c r="H379" s="99"/>
      <c r="J379" s="108" t="e">
        <f>IF(Exposition!B379=0,AA=0,TEXT(Exposition!B379,"MMMM"))</f>
        <v>#NAME?</v>
      </c>
    </row>
    <row r="380" spans="2:10" x14ac:dyDescent="0.25">
      <c r="B380" s="3"/>
      <c r="C380" s="4"/>
      <c r="D380" s="7"/>
      <c r="E380" s="4"/>
      <c r="F380" s="55"/>
      <c r="G380" s="52">
        <f t="shared" si="5"/>
        <v>0</v>
      </c>
      <c r="H380" s="99"/>
      <c r="J380" s="108" t="e">
        <f>IF(Exposition!B380=0,AA=0,TEXT(Exposition!B380,"MMMM"))</f>
        <v>#NAME?</v>
      </c>
    </row>
    <row r="381" spans="2:10" x14ac:dyDescent="0.25">
      <c r="B381" s="3"/>
      <c r="C381" s="4"/>
      <c r="D381" s="7"/>
      <c r="E381" s="4"/>
      <c r="F381" s="55"/>
      <c r="G381" s="52">
        <f t="shared" si="5"/>
        <v>0</v>
      </c>
      <c r="H381" s="99"/>
      <c r="J381" s="108" t="e">
        <f>IF(Exposition!B381=0,AA=0,TEXT(Exposition!B381,"MMMM"))</f>
        <v>#NAME?</v>
      </c>
    </row>
    <row r="382" spans="2:10" x14ac:dyDescent="0.25">
      <c r="B382" s="3"/>
      <c r="C382" s="4"/>
      <c r="D382" s="7"/>
      <c r="E382" s="4"/>
      <c r="F382" s="55"/>
      <c r="G382" s="52">
        <f t="shared" si="5"/>
        <v>0</v>
      </c>
      <c r="H382" s="99"/>
      <c r="J382" s="108" t="e">
        <f>IF(Exposition!B382=0,AA=0,TEXT(Exposition!B382,"MMMM"))</f>
        <v>#NAME?</v>
      </c>
    </row>
    <row r="383" spans="2:10" x14ac:dyDescent="0.25">
      <c r="B383" s="3"/>
      <c r="C383" s="4"/>
      <c r="D383" s="7"/>
      <c r="E383" s="4"/>
      <c r="F383" s="55"/>
      <c r="G383" s="52">
        <f t="shared" si="5"/>
        <v>0</v>
      </c>
      <c r="H383" s="99"/>
      <c r="J383" s="108" t="e">
        <f>IF(Exposition!B383=0,AA=0,TEXT(Exposition!B383,"MMMM"))</f>
        <v>#NAME?</v>
      </c>
    </row>
    <row r="384" spans="2:10" x14ac:dyDescent="0.25">
      <c r="B384" s="3"/>
      <c r="C384" s="4"/>
      <c r="D384" s="7"/>
      <c r="E384" s="4"/>
      <c r="F384" s="55"/>
      <c r="G384" s="52">
        <f t="shared" si="5"/>
        <v>0</v>
      </c>
      <c r="H384" s="99"/>
      <c r="J384" s="108" t="e">
        <f>IF(Exposition!B384=0,AA=0,TEXT(Exposition!B384,"MMMM"))</f>
        <v>#NAME?</v>
      </c>
    </row>
    <row r="385" spans="2:10" x14ac:dyDescent="0.25">
      <c r="B385" s="3"/>
      <c r="C385" s="4"/>
      <c r="D385" s="7"/>
      <c r="E385" s="4"/>
      <c r="F385" s="55"/>
      <c r="G385" s="52">
        <f t="shared" si="5"/>
        <v>0</v>
      </c>
      <c r="H385" s="99"/>
      <c r="J385" s="108" t="e">
        <f>IF(Exposition!B385=0,AA=0,TEXT(Exposition!B385,"MMMM"))</f>
        <v>#NAME?</v>
      </c>
    </row>
    <row r="386" spans="2:10" x14ac:dyDescent="0.25">
      <c r="B386" s="3"/>
      <c r="C386" s="4"/>
      <c r="D386" s="7"/>
      <c r="E386" s="4"/>
      <c r="F386" s="55"/>
      <c r="G386" s="52">
        <f t="shared" si="5"/>
        <v>0</v>
      </c>
      <c r="H386" s="99"/>
      <c r="J386" s="108" t="e">
        <f>IF(Exposition!B386=0,AA=0,TEXT(Exposition!B386,"MMMM"))</f>
        <v>#NAME?</v>
      </c>
    </row>
    <row r="387" spans="2:10" x14ac:dyDescent="0.25">
      <c r="B387" s="3"/>
      <c r="C387" s="4"/>
      <c r="D387" s="7"/>
      <c r="E387" s="4"/>
      <c r="F387" s="55"/>
      <c r="G387" s="52">
        <f t="shared" si="5"/>
        <v>0</v>
      </c>
      <c r="H387" s="99"/>
      <c r="J387" s="108" t="e">
        <f>IF(Exposition!B387=0,AA=0,TEXT(Exposition!B387,"MMMM"))</f>
        <v>#NAME?</v>
      </c>
    </row>
    <row r="388" spans="2:10" x14ac:dyDescent="0.25">
      <c r="B388" s="3"/>
      <c r="C388" s="4"/>
      <c r="D388" s="7"/>
      <c r="E388" s="4"/>
      <c r="F388" s="55"/>
      <c r="G388" s="52">
        <f t="shared" si="5"/>
        <v>0</v>
      </c>
      <c r="H388" s="99"/>
      <c r="J388" s="108" t="e">
        <f>IF(Exposition!B388=0,AA=0,TEXT(Exposition!B388,"MMMM"))</f>
        <v>#NAME?</v>
      </c>
    </row>
    <row r="389" spans="2:10" x14ac:dyDescent="0.25">
      <c r="B389" s="3"/>
      <c r="C389" s="4"/>
      <c r="D389" s="7"/>
      <c r="E389" s="4"/>
      <c r="F389" s="55"/>
      <c r="G389" s="52">
        <f t="shared" si="5"/>
        <v>0</v>
      </c>
      <c r="H389" s="99"/>
      <c r="J389" s="108" t="e">
        <f>IF(Exposition!B389=0,AA=0,TEXT(Exposition!B389,"MMMM"))</f>
        <v>#NAME?</v>
      </c>
    </row>
    <row r="390" spans="2:10" x14ac:dyDescent="0.25">
      <c r="B390" s="3"/>
      <c r="C390" s="4"/>
      <c r="D390" s="7"/>
      <c r="E390" s="4"/>
      <c r="F390" s="55"/>
      <c r="G390" s="52">
        <f t="shared" si="5"/>
        <v>0</v>
      </c>
      <c r="H390" s="99"/>
      <c r="J390" s="108" t="e">
        <f>IF(Exposition!B390=0,AA=0,TEXT(Exposition!B390,"MMMM"))</f>
        <v>#NAME?</v>
      </c>
    </row>
    <row r="391" spans="2:10" x14ac:dyDescent="0.25">
      <c r="B391" s="3"/>
      <c r="C391" s="4"/>
      <c r="D391" s="7"/>
      <c r="E391" s="4"/>
      <c r="F391" s="55"/>
      <c r="G391" s="52">
        <f t="shared" si="5"/>
        <v>0</v>
      </c>
      <c r="H391" s="99"/>
      <c r="J391" s="108" t="e">
        <f>IF(Exposition!B391=0,AA=0,TEXT(Exposition!B391,"MMMM"))</f>
        <v>#NAME?</v>
      </c>
    </row>
    <row r="392" spans="2:10" x14ac:dyDescent="0.25">
      <c r="B392" s="3"/>
      <c r="C392" s="4"/>
      <c r="D392" s="7"/>
      <c r="E392" s="4"/>
      <c r="F392" s="55"/>
      <c r="G392" s="52">
        <f t="shared" si="5"/>
        <v>0</v>
      </c>
      <c r="H392" s="99"/>
      <c r="J392" s="108" t="e">
        <f>IF(Exposition!B392=0,AA=0,TEXT(Exposition!B392,"MMMM"))</f>
        <v>#NAME?</v>
      </c>
    </row>
    <row r="393" spans="2:10" x14ac:dyDescent="0.25">
      <c r="B393" s="3"/>
      <c r="C393" s="4"/>
      <c r="D393" s="7"/>
      <c r="E393" s="4"/>
      <c r="F393" s="55"/>
      <c r="G393" s="52">
        <f t="shared" si="5"/>
        <v>0</v>
      </c>
      <c r="H393" s="99"/>
      <c r="J393" s="108" t="e">
        <f>IF(Exposition!B393=0,AA=0,TEXT(Exposition!B393,"MMMM"))</f>
        <v>#NAME?</v>
      </c>
    </row>
    <row r="394" spans="2:10" x14ac:dyDescent="0.25">
      <c r="B394" s="3"/>
      <c r="C394" s="4"/>
      <c r="D394" s="7"/>
      <c r="E394" s="4"/>
      <c r="F394" s="55"/>
      <c r="G394" s="52">
        <f t="shared" si="5"/>
        <v>0</v>
      </c>
      <c r="H394" s="99"/>
      <c r="J394" s="108" t="e">
        <f>IF(Exposition!B394=0,AA=0,TEXT(Exposition!B394,"MMMM"))</f>
        <v>#NAME?</v>
      </c>
    </row>
    <row r="395" spans="2:10" x14ac:dyDescent="0.25">
      <c r="B395" s="3"/>
      <c r="C395" s="4"/>
      <c r="D395" s="7"/>
      <c r="E395" s="4"/>
      <c r="F395" s="55"/>
      <c r="G395" s="52">
        <f t="shared" ref="G395:G458" si="6">E395*F395</f>
        <v>0</v>
      </c>
      <c r="H395" s="99"/>
      <c r="J395" s="108" t="e">
        <f>IF(Exposition!B395=0,AA=0,TEXT(Exposition!B395,"MMMM"))</f>
        <v>#NAME?</v>
      </c>
    </row>
    <row r="396" spans="2:10" x14ac:dyDescent="0.25">
      <c r="B396" s="3"/>
      <c r="C396" s="4"/>
      <c r="D396" s="7"/>
      <c r="E396" s="4"/>
      <c r="F396" s="55"/>
      <c r="G396" s="52">
        <f t="shared" si="6"/>
        <v>0</v>
      </c>
      <c r="H396" s="99"/>
      <c r="J396" s="108" t="e">
        <f>IF(Exposition!B396=0,AA=0,TEXT(Exposition!B396,"MMMM"))</f>
        <v>#NAME?</v>
      </c>
    </row>
    <row r="397" spans="2:10" x14ac:dyDescent="0.25">
      <c r="B397" s="3"/>
      <c r="C397" s="4"/>
      <c r="D397" s="7"/>
      <c r="E397" s="4"/>
      <c r="F397" s="55"/>
      <c r="G397" s="52">
        <f t="shared" si="6"/>
        <v>0</v>
      </c>
      <c r="H397" s="99"/>
      <c r="J397" s="108" t="e">
        <f>IF(Exposition!B397=0,AA=0,TEXT(Exposition!B397,"MMMM"))</f>
        <v>#NAME?</v>
      </c>
    </row>
    <row r="398" spans="2:10" x14ac:dyDescent="0.25">
      <c r="B398" s="3"/>
      <c r="C398" s="4"/>
      <c r="D398" s="7"/>
      <c r="E398" s="4"/>
      <c r="F398" s="55"/>
      <c r="G398" s="52">
        <f t="shared" si="6"/>
        <v>0</v>
      </c>
      <c r="H398" s="99"/>
      <c r="J398" s="108" t="e">
        <f>IF(Exposition!B398=0,AA=0,TEXT(Exposition!B398,"MMMM"))</f>
        <v>#NAME?</v>
      </c>
    </row>
    <row r="399" spans="2:10" x14ac:dyDescent="0.25">
      <c r="B399" s="3"/>
      <c r="C399" s="4"/>
      <c r="D399" s="7"/>
      <c r="E399" s="4"/>
      <c r="F399" s="55"/>
      <c r="G399" s="52">
        <f t="shared" si="6"/>
        <v>0</v>
      </c>
      <c r="H399" s="99"/>
      <c r="J399" s="108" t="e">
        <f>IF(Exposition!B399=0,AA=0,TEXT(Exposition!B399,"MMMM"))</f>
        <v>#NAME?</v>
      </c>
    </row>
    <row r="400" spans="2:10" x14ac:dyDescent="0.25">
      <c r="B400" s="3"/>
      <c r="C400" s="4"/>
      <c r="D400" s="7"/>
      <c r="E400" s="4"/>
      <c r="F400" s="55"/>
      <c r="G400" s="52">
        <f t="shared" si="6"/>
        <v>0</v>
      </c>
      <c r="H400" s="99"/>
      <c r="J400" s="108" t="e">
        <f>IF(Exposition!B400=0,AA=0,TEXT(Exposition!B400,"MMMM"))</f>
        <v>#NAME?</v>
      </c>
    </row>
    <row r="401" spans="2:10" x14ac:dyDescent="0.25">
      <c r="B401" s="3"/>
      <c r="C401" s="4"/>
      <c r="D401" s="7"/>
      <c r="E401" s="4"/>
      <c r="F401" s="55"/>
      <c r="G401" s="52">
        <f t="shared" si="6"/>
        <v>0</v>
      </c>
      <c r="H401" s="99"/>
      <c r="J401" s="108" t="e">
        <f>IF(Exposition!B401=0,AA=0,TEXT(Exposition!B401,"MMMM"))</f>
        <v>#NAME?</v>
      </c>
    </row>
    <row r="402" spans="2:10" x14ac:dyDescent="0.25">
      <c r="B402" s="3"/>
      <c r="C402" s="4"/>
      <c r="D402" s="7"/>
      <c r="E402" s="4"/>
      <c r="F402" s="55"/>
      <c r="G402" s="52">
        <f t="shared" si="6"/>
        <v>0</v>
      </c>
      <c r="H402" s="99"/>
      <c r="J402" s="108" t="e">
        <f>IF(Exposition!B402=0,AA=0,TEXT(Exposition!B402,"MMMM"))</f>
        <v>#NAME?</v>
      </c>
    </row>
    <row r="403" spans="2:10" x14ac:dyDescent="0.25">
      <c r="B403" s="3"/>
      <c r="C403" s="4"/>
      <c r="D403" s="7"/>
      <c r="E403" s="4"/>
      <c r="F403" s="55"/>
      <c r="G403" s="52">
        <f t="shared" si="6"/>
        <v>0</v>
      </c>
      <c r="H403" s="99"/>
      <c r="J403" s="108" t="e">
        <f>IF(Exposition!B403=0,AA=0,TEXT(Exposition!B403,"MMMM"))</f>
        <v>#NAME?</v>
      </c>
    </row>
    <row r="404" spans="2:10" x14ac:dyDescent="0.25">
      <c r="B404" s="3"/>
      <c r="C404" s="4"/>
      <c r="D404" s="7"/>
      <c r="E404" s="4"/>
      <c r="F404" s="55"/>
      <c r="G404" s="52">
        <f t="shared" si="6"/>
        <v>0</v>
      </c>
      <c r="H404" s="99"/>
      <c r="J404" s="108" t="e">
        <f>IF(Exposition!B404=0,AA=0,TEXT(Exposition!B404,"MMMM"))</f>
        <v>#NAME?</v>
      </c>
    </row>
    <row r="405" spans="2:10" x14ac:dyDescent="0.25">
      <c r="B405" s="3"/>
      <c r="C405" s="4"/>
      <c r="D405" s="7"/>
      <c r="E405" s="4"/>
      <c r="F405" s="55"/>
      <c r="G405" s="52">
        <f t="shared" si="6"/>
        <v>0</v>
      </c>
      <c r="H405" s="99"/>
      <c r="J405" s="108" t="e">
        <f>IF(Exposition!B405=0,AA=0,TEXT(Exposition!B405,"MMMM"))</f>
        <v>#NAME?</v>
      </c>
    </row>
    <row r="406" spans="2:10" x14ac:dyDescent="0.25">
      <c r="B406" s="3"/>
      <c r="C406" s="4"/>
      <c r="D406" s="7"/>
      <c r="E406" s="4"/>
      <c r="F406" s="55"/>
      <c r="G406" s="52">
        <f t="shared" si="6"/>
        <v>0</v>
      </c>
      <c r="H406" s="99"/>
      <c r="J406" s="108" t="e">
        <f>IF(Exposition!B406=0,AA=0,TEXT(Exposition!B406,"MMMM"))</f>
        <v>#NAME?</v>
      </c>
    </row>
    <row r="407" spans="2:10" x14ac:dyDescent="0.25">
      <c r="B407" s="3"/>
      <c r="C407" s="4"/>
      <c r="D407" s="7"/>
      <c r="E407" s="4"/>
      <c r="F407" s="55"/>
      <c r="G407" s="52">
        <f t="shared" si="6"/>
        <v>0</v>
      </c>
      <c r="H407" s="99"/>
      <c r="J407" s="108" t="e">
        <f>IF(Exposition!B407=0,AA=0,TEXT(Exposition!B407,"MMMM"))</f>
        <v>#NAME?</v>
      </c>
    </row>
    <row r="408" spans="2:10" x14ac:dyDescent="0.25">
      <c r="B408" s="3"/>
      <c r="C408" s="4"/>
      <c r="D408" s="7"/>
      <c r="E408" s="4"/>
      <c r="F408" s="55"/>
      <c r="G408" s="52">
        <f t="shared" si="6"/>
        <v>0</v>
      </c>
      <c r="H408" s="99"/>
      <c r="J408" s="108" t="e">
        <f>IF(Exposition!B408=0,AA=0,TEXT(Exposition!B408,"MMMM"))</f>
        <v>#NAME?</v>
      </c>
    </row>
    <row r="409" spans="2:10" x14ac:dyDescent="0.25">
      <c r="B409" s="3"/>
      <c r="C409" s="4"/>
      <c r="D409" s="7"/>
      <c r="E409" s="4"/>
      <c r="F409" s="55"/>
      <c r="G409" s="52">
        <f t="shared" si="6"/>
        <v>0</v>
      </c>
      <c r="H409" s="99"/>
      <c r="J409" s="108" t="e">
        <f>IF(Exposition!B409=0,AA=0,TEXT(Exposition!B409,"MMMM"))</f>
        <v>#NAME?</v>
      </c>
    </row>
    <row r="410" spans="2:10" x14ac:dyDescent="0.25">
      <c r="B410" s="3"/>
      <c r="C410" s="4"/>
      <c r="D410" s="7"/>
      <c r="E410" s="4"/>
      <c r="F410" s="55"/>
      <c r="G410" s="52">
        <f t="shared" si="6"/>
        <v>0</v>
      </c>
      <c r="H410" s="99"/>
      <c r="J410" s="108" t="e">
        <f>IF(Exposition!B410=0,AA=0,TEXT(Exposition!B410,"MMMM"))</f>
        <v>#NAME?</v>
      </c>
    </row>
    <row r="411" spans="2:10" x14ac:dyDescent="0.25">
      <c r="B411" s="3"/>
      <c r="C411" s="4"/>
      <c r="D411" s="7"/>
      <c r="E411" s="4"/>
      <c r="F411" s="55"/>
      <c r="G411" s="52">
        <f t="shared" si="6"/>
        <v>0</v>
      </c>
      <c r="H411" s="99"/>
      <c r="J411" s="108" t="e">
        <f>IF(Exposition!B411=0,AA=0,TEXT(Exposition!B411,"MMMM"))</f>
        <v>#NAME?</v>
      </c>
    </row>
    <row r="412" spans="2:10" x14ac:dyDescent="0.25">
      <c r="B412" s="3"/>
      <c r="C412" s="4"/>
      <c r="D412" s="7"/>
      <c r="E412" s="4"/>
      <c r="F412" s="55"/>
      <c r="G412" s="52">
        <f t="shared" si="6"/>
        <v>0</v>
      </c>
      <c r="H412" s="99"/>
      <c r="J412" s="108" t="e">
        <f>IF(Exposition!B412=0,AA=0,TEXT(Exposition!B412,"MMMM"))</f>
        <v>#NAME?</v>
      </c>
    </row>
    <row r="413" spans="2:10" x14ac:dyDescent="0.25">
      <c r="B413" s="3"/>
      <c r="C413" s="4"/>
      <c r="D413" s="7"/>
      <c r="E413" s="4"/>
      <c r="F413" s="55"/>
      <c r="G413" s="52">
        <f t="shared" si="6"/>
        <v>0</v>
      </c>
      <c r="H413" s="99"/>
      <c r="J413" s="108" t="e">
        <f>IF(Exposition!B413=0,AA=0,TEXT(Exposition!B413,"MMMM"))</f>
        <v>#NAME?</v>
      </c>
    </row>
    <row r="414" spans="2:10" x14ac:dyDescent="0.25">
      <c r="B414" s="3"/>
      <c r="C414" s="4"/>
      <c r="D414" s="7"/>
      <c r="E414" s="4"/>
      <c r="F414" s="55"/>
      <c r="G414" s="52">
        <f t="shared" si="6"/>
        <v>0</v>
      </c>
      <c r="H414" s="99"/>
      <c r="J414" s="108" t="e">
        <f>IF(Exposition!B414=0,AA=0,TEXT(Exposition!B414,"MMMM"))</f>
        <v>#NAME?</v>
      </c>
    </row>
    <row r="415" spans="2:10" x14ac:dyDescent="0.25">
      <c r="B415" s="3"/>
      <c r="C415" s="4"/>
      <c r="D415" s="7"/>
      <c r="E415" s="4"/>
      <c r="F415" s="55"/>
      <c r="G415" s="52">
        <f t="shared" si="6"/>
        <v>0</v>
      </c>
      <c r="H415" s="99"/>
      <c r="J415" s="108" t="e">
        <f>IF(Exposition!B415=0,AA=0,TEXT(Exposition!B415,"MMMM"))</f>
        <v>#NAME?</v>
      </c>
    </row>
    <row r="416" spans="2:10" x14ac:dyDescent="0.25">
      <c r="B416" s="3"/>
      <c r="C416" s="4"/>
      <c r="D416" s="7"/>
      <c r="E416" s="4"/>
      <c r="F416" s="55"/>
      <c r="G416" s="52">
        <f t="shared" si="6"/>
        <v>0</v>
      </c>
      <c r="H416" s="99"/>
      <c r="J416" s="108" t="e">
        <f>IF(Exposition!B416=0,AA=0,TEXT(Exposition!B416,"MMMM"))</f>
        <v>#NAME?</v>
      </c>
    </row>
    <row r="417" spans="2:10" x14ac:dyDescent="0.25">
      <c r="B417" s="3"/>
      <c r="C417" s="4"/>
      <c r="D417" s="7"/>
      <c r="E417" s="4"/>
      <c r="F417" s="55"/>
      <c r="G417" s="52">
        <f t="shared" si="6"/>
        <v>0</v>
      </c>
      <c r="H417" s="99"/>
      <c r="J417" s="108" t="e">
        <f>IF(Exposition!B417=0,AA=0,TEXT(Exposition!B417,"MMMM"))</f>
        <v>#NAME?</v>
      </c>
    </row>
    <row r="418" spans="2:10" x14ac:dyDescent="0.25">
      <c r="B418" s="3"/>
      <c r="C418" s="4"/>
      <c r="D418" s="7"/>
      <c r="E418" s="4"/>
      <c r="F418" s="55"/>
      <c r="G418" s="52">
        <f t="shared" si="6"/>
        <v>0</v>
      </c>
      <c r="H418" s="99"/>
      <c r="J418" s="108" t="e">
        <f>IF(Exposition!B418=0,AA=0,TEXT(Exposition!B418,"MMMM"))</f>
        <v>#NAME?</v>
      </c>
    </row>
    <row r="419" spans="2:10" x14ac:dyDescent="0.25">
      <c r="B419" s="3"/>
      <c r="C419" s="4"/>
      <c r="D419" s="7"/>
      <c r="E419" s="4"/>
      <c r="F419" s="55"/>
      <c r="G419" s="52">
        <f t="shared" si="6"/>
        <v>0</v>
      </c>
      <c r="H419" s="99"/>
      <c r="J419" s="108" t="e">
        <f>IF(Exposition!B419=0,AA=0,TEXT(Exposition!B419,"MMMM"))</f>
        <v>#NAME?</v>
      </c>
    </row>
    <row r="420" spans="2:10" x14ac:dyDescent="0.25">
      <c r="B420" s="3"/>
      <c r="C420" s="4"/>
      <c r="D420" s="7"/>
      <c r="E420" s="4"/>
      <c r="F420" s="55"/>
      <c r="G420" s="52">
        <f t="shared" si="6"/>
        <v>0</v>
      </c>
      <c r="H420" s="99"/>
      <c r="J420" s="108" t="e">
        <f>IF(Exposition!B420=0,AA=0,TEXT(Exposition!B420,"MMMM"))</f>
        <v>#NAME?</v>
      </c>
    </row>
    <row r="421" spans="2:10" x14ac:dyDescent="0.25">
      <c r="B421" s="3"/>
      <c r="C421" s="4"/>
      <c r="D421" s="7"/>
      <c r="E421" s="4"/>
      <c r="F421" s="55"/>
      <c r="G421" s="52">
        <f t="shared" si="6"/>
        <v>0</v>
      </c>
      <c r="H421" s="99"/>
      <c r="J421" s="108" t="e">
        <f>IF(Exposition!B421=0,AA=0,TEXT(Exposition!B421,"MMMM"))</f>
        <v>#NAME?</v>
      </c>
    </row>
    <row r="422" spans="2:10" x14ac:dyDescent="0.25">
      <c r="B422" s="3"/>
      <c r="C422" s="4"/>
      <c r="D422" s="7"/>
      <c r="E422" s="4"/>
      <c r="F422" s="55"/>
      <c r="G422" s="52">
        <f t="shared" si="6"/>
        <v>0</v>
      </c>
      <c r="H422" s="99"/>
      <c r="J422" s="108" t="e">
        <f>IF(Exposition!B422=0,AA=0,TEXT(Exposition!B422,"MMMM"))</f>
        <v>#NAME?</v>
      </c>
    </row>
    <row r="423" spans="2:10" x14ac:dyDescent="0.25">
      <c r="B423" s="3"/>
      <c r="C423" s="4"/>
      <c r="D423" s="7"/>
      <c r="E423" s="4"/>
      <c r="F423" s="55"/>
      <c r="G423" s="52">
        <f t="shared" si="6"/>
        <v>0</v>
      </c>
      <c r="H423" s="99"/>
      <c r="J423" s="108" t="e">
        <f>IF(Exposition!B423=0,AA=0,TEXT(Exposition!B423,"MMMM"))</f>
        <v>#NAME?</v>
      </c>
    </row>
    <row r="424" spans="2:10" x14ac:dyDescent="0.25">
      <c r="B424" s="3"/>
      <c r="C424" s="4"/>
      <c r="D424" s="7"/>
      <c r="E424" s="4"/>
      <c r="F424" s="55"/>
      <c r="G424" s="52">
        <f t="shared" si="6"/>
        <v>0</v>
      </c>
      <c r="H424" s="99"/>
      <c r="J424" s="108" t="e">
        <f>IF(Exposition!B424=0,AA=0,TEXT(Exposition!B424,"MMMM"))</f>
        <v>#NAME?</v>
      </c>
    </row>
    <row r="425" spans="2:10" x14ac:dyDescent="0.25">
      <c r="B425" s="3"/>
      <c r="C425" s="4"/>
      <c r="D425" s="7"/>
      <c r="E425" s="4"/>
      <c r="F425" s="55"/>
      <c r="G425" s="52">
        <f t="shared" si="6"/>
        <v>0</v>
      </c>
      <c r="H425" s="99"/>
      <c r="J425" s="108" t="e">
        <f>IF(Exposition!B425=0,AA=0,TEXT(Exposition!B425,"MMMM"))</f>
        <v>#NAME?</v>
      </c>
    </row>
    <row r="426" spans="2:10" x14ac:dyDescent="0.25">
      <c r="B426" s="3"/>
      <c r="C426" s="4"/>
      <c r="D426" s="7"/>
      <c r="E426" s="4"/>
      <c r="F426" s="55"/>
      <c r="G426" s="52">
        <f t="shared" si="6"/>
        <v>0</v>
      </c>
      <c r="H426" s="99"/>
      <c r="J426" s="108" t="e">
        <f>IF(Exposition!B426=0,AA=0,TEXT(Exposition!B426,"MMMM"))</f>
        <v>#NAME?</v>
      </c>
    </row>
    <row r="427" spans="2:10" x14ac:dyDescent="0.25">
      <c r="B427" s="3"/>
      <c r="C427" s="4"/>
      <c r="D427" s="7"/>
      <c r="E427" s="4"/>
      <c r="F427" s="55"/>
      <c r="G427" s="52">
        <f t="shared" si="6"/>
        <v>0</v>
      </c>
      <c r="H427" s="99"/>
      <c r="J427" s="108" t="e">
        <f>IF(Exposition!B427=0,AA=0,TEXT(Exposition!B427,"MMMM"))</f>
        <v>#NAME?</v>
      </c>
    </row>
    <row r="428" spans="2:10" x14ac:dyDescent="0.25">
      <c r="B428" s="3"/>
      <c r="C428" s="4"/>
      <c r="D428" s="7"/>
      <c r="E428" s="4"/>
      <c r="F428" s="55"/>
      <c r="G428" s="52">
        <f t="shared" si="6"/>
        <v>0</v>
      </c>
      <c r="H428" s="99"/>
      <c r="J428" s="108" t="e">
        <f>IF(Exposition!B428=0,AA=0,TEXT(Exposition!B428,"MMMM"))</f>
        <v>#NAME?</v>
      </c>
    </row>
    <row r="429" spans="2:10" x14ac:dyDescent="0.25">
      <c r="B429" s="3"/>
      <c r="C429" s="4"/>
      <c r="D429" s="7"/>
      <c r="E429" s="4"/>
      <c r="F429" s="55"/>
      <c r="G429" s="52">
        <f t="shared" si="6"/>
        <v>0</v>
      </c>
      <c r="H429" s="99"/>
      <c r="J429" s="108" t="e">
        <f>IF(Exposition!B429=0,AA=0,TEXT(Exposition!B429,"MMMM"))</f>
        <v>#NAME?</v>
      </c>
    </row>
    <row r="430" spans="2:10" x14ac:dyDescent="0.25">
      <c r="B430" s="3"/>
      <c r="C430" s="4"/>
      <c r="D430" s="7"/>
      <c r="E430" s="4"/>
      <c r="F430" s="55"/>
      <c r="G430" s="52">
        <f t="shared" si="6"/>
        <v>0</v>
      </c>
      <c r="H430" s="99"/>
      <c r="J430" s="108" t="e">
        <f>IF(Exposition!B430=0,AA=0,TEXT(Exposition!B430,"MMMM"))</f>
        <v>#NAME?</v>
      </c>
    </row>
    <row r="431" spans="2:10" x14ac:dyDescent="0.25">
      <c r="B431" s="3"/>
      <c r="C431" s="4"/>
      <c r="D431" s="7"/>
      <c r="E431" s="4"/>
      <c r="F431" s="55"/>
      <c r="G431" s="52">
        <f t="shared" si="6"/>
        <v>0</v>
      </c>
      <c r="H431" s="99"/>
      <c r="J431" s="108" t="e">
        <f>IF(Exposition!B431=0,AA=0,TEXT(Exposition!B431,"MMMM"))</f>
        <v>#NAME?</v>
      </c>
    </row>
    <row r="432" spans="2:10" x14ac:dyDescent="0.25">
      <c r="B432" s="3"/>
      <c r="C432" s="4"/>
      <c r="D432" s="7"/>
      <c r="E432" s="4"/>
      <c r="F432" s="55"/>
      <c r="G432" s="52">
        <f t="shared" si="6"/>
        <v>0</v>
      </c>
      <c r="H432" s="99"/>
      <c r="J432" s="108" t="e">
        <f>IF(Exposition!B432=0,AA=0,TEXT(Exposition!B432,"MMMM"))</f>
        <v>#NAME?</v>
      </c>
    </row>
    <row r="433" spans="2:10" x14ac:dyDescent="0.25">
      <c r="B433" s="3"/>
      <c r="C433" s="4"/>
      <c r="D433" s="7"/>
      <c r="E433" s="4"/>
      <c r="F433" s="55"/>
      <c r="G433" s="52">
        <f t="shared" si="6"/>
        <v>0</v>
      </c>
      <c r="H433" s="99"/>
      <c r="J433" s="108" t="e">
        <f>IF(Exposition!B433=0,AA=0,TEXT(Exposition!B433,"MMMM"))</f>
        <v>#NAME?</v>
      </c>
    </row>
    <row r="434" spans="2:10" x14ac:dyDescent="0.25">
      <c r="B434" s="3"/>
      <c r="C434" s="4"/>
      <c r="D434" s="7"/>
      <c r="E434" s="4"/>
      <c r="F434" s="55"/>
      <c r="G434" s="52">
        <f t="shared" si="6"/>
        <v>0</v>
      </c>
      <c r="H434" s="99"/>
      <c r="J434" s="108" t="e">
        <f>IF(Exposition!B434=0,AA=0,TEXT(Exposition!B434,"MMMM"))</f>
        <v>#NAME?</v>
      </c>
    </row>
    <row r="435" spans="2:10" x14ac:dyDescent="0.25">
      <c r="B435" s="3"/>
      <c r="C435" s="4"/>
      <c r="D435" s="7"/>
      <c r="E435" s="4"/>
      <c r="F435" s="55"/>
      <c r="G435" s="52">
        <f t="shared" si="6"/>
        <v>0</v>
      </c>
      <c r="H435" s="99"/>
      <c r="J435" s="108" t="e">
        <f>IF(Exposition!B435=0,AA=0,TEXT(Exposition!B435,"MMMM"))</f>
        <v>#NAME?</v>
      </c>
    </row>
    <row r="436" spans="2:10" x14ac:dyDescent="0.25">
      <c r="B436" s="3"/>
      <c r="C436" s="4"/>
      <c r="D436" s="7"/>
      <c r="E436" s="4"/>
      <c r="F436" s="55"/>
      <c r="G436" s="52">
        <f t="shared" si="6"/>
        <v>0</v>
      </c>
      <c r="H436" s="99"/>
      <c r="J436" s="108" t="e">
        <f>IF(Exposition!B436=0,AA=0,TEXT(Exposition!B436,"MMMM"))</f>
        <v>#NAME?</v>
      </c>
    </row>
    <row r="437" spans="2:10" x14ac:dyDescent="0.25">
      <c r="B437" s="3"/>
      <c r="C437" s="4"/>
      <c r="D437" s="7"/>
      <c r="E437" s="4"/>
      <c r="F437" s="55"/>
      <c r="G437" s="52">
        <f t="shared" si="6"/>
        <v>0</v>
      </c>
      <c r="H437" s="99"/>
      <c r="J437" s="108" t="e">
        <f>IF(Exposition!B437=0,AA=0,TEXT(Exposition!B437,"MMMM"))</f>
        <v>#NAME?</v>
      </c>
    </row>
    <row r="438" spans="2:10" x14ac:dyDescent="0.25">
      <c r="B438" s="3"/>
      <c r="C438" s="4"/>
      <c r="D438" s="7"/>
      <c r="E438" s="4"/>
      <c r="F438" s="55"/>
      <c r="G438" s="52">
        <f t="shared" si="6"/>
        <v>0</v>
      </c>
      <c r="H438" s="99"/>
      <c r="J438" s="108" t="e">
        <f>IF(Exposition!B438=0,AA=0,TEXT(Exposition!B438,"MMMM"))</f>
        <v>#NAME?</v>
      </c>
    </row>
    <row r="439" spans="2:10" x14ac:dyDescent="0.25">
      <c r="B439" s="3"/>
      <c r="C439" s="4"/>
      <c r="D439" s="7"/>
      <c r="E439" s="4"/>
      <c r="F439" s="55"/>
      <c r="G439" s="52">
        <f t="shared" si="6"/>
        <v>0</v>
      </c>
      <c r="H439" s="99"/>
      <c r="J439" s="108" t="e">
        <f>IF(Exposition!B439=0,AA=0,TEXT(Exposition!B439,"MMMM"))</f>
        <v>#NAME?</v>
      </c>
    </row>
    <row r="440" spans="2:10" x14ac:dyDescent="0.25">
      <c r="B440" s="3"/>
      <c r="C440" s="4"/>
      <c r="D440" s="7"/>
      <c r="E440" s="4"/>
      <c r="F440" s="55"/>
      <c r="G440" s="52">
        <f t="shared" si="6"/>
        <v>0</v>
      </c>
      <c r="H440" s="99"/>
      <c r="J440" s="108" t="e">
        <f>IF(Exposition!B440=0,AA=0,TEXT(Exposition!B440,"MMMM"))</f>
        <v>#NAME?</v>
      </c>
    </row>
    <row r="441" spans="2:10" x14ac:dyDescent="0.25">
      <c r="B441" s="3"/>
      <c r="C441" s="4"/>
      <c r="D441" s="7"/>
      <c r="E441" s="4"/>
      <c r="F441" s="55"/>
      <c r="G441" s="52">
        <f t="shared" si="6"/>
        <v>0</v>
      </c>
      <c r="H441" s="99"/>
      <c r="J441" s="108" t="e">
        <f>IF(Exposition!B441=0,AA=0,TEXT(Exposition!B441,"MMMM"))</f>
        <v>#NAME?</v>
      </c>
    </row>
    <row r="442" spans="2:10" x14ac:dyDescent="0.25">
      <c r="B442" s="3"/>
      <c r="C442" s="4"/>
      <c r="D442" s="7"/>
      <c r="E442" s="4"/>
      <c r="F442" s="55"/>
      <c r="G442" s="52">
        <f t="shared" si="6"/>
        <v>0</v>
      </c>
      <c r="H442" s="99"/>
      <c r="J442" s="108" t="e">
        <f>IF(Exposition!B442=0,AA=0,TEXT(Exposition!B442,"MMMM"))</f>
        <v>#NAME?</v>
      </c>
    </row>
    <row r="443" spans="2:10" x14ac:dyDescent="0.25">
      <c r="B443" s="3"/>
      <c r="C443" s="4"/>
      <c r="D443" s="7"/>
      <c r="E443" s="4"/>
      <c r="F443" s="55"/>
      <c r="G443" s="52">
        <f t="shared" si="6"/>
        <v>0</v>
      </c>
      <c r="H443" s="99"/>
      <c r="J443" s="108" t="e">
        <f>IF(Exposition!B443=0,AA=0,TEXT(Exposition!B443,"MMMM"))</f>
        <v>#NAME?</v>
      </c>
    </row>
    <row r="444" spans="2:10" x14ac:dyDescent="0.25">
      <c r="B444" s="3"/>
      <c r="C444" s="4"/>
      <c r="D444" s="7"/>
      <c r="E444" s="4"/>
      <c r="F444" s="55"/>
      <c r="G444" s="52">
        <f t="shared" si="6"/>
        <v>0</v>
      </c>
      <c r="H444" s="99"/>
      <c r="J444" s="108" t="e">
        <f>IF(Exposition!B444=0,AA=0,TEXT(Exposition!B444,"MMMM"))</f>
        <v>#NAME?</v>
      </c>
    </row>
    <row r="445" spans="2:10" x14ac:dyDescent="0.25">
      <c r="B445" s="3"/>
      <c r="C445" s="4"/>
      <c r="D445" s="7"/>
      <c r="E445" s="4"/>
      <c r="F445" s="55"/>
      <c r="G445" s="52">
        <f t="shared" si="6"/>
        <v>0</v>
      </c>
      <c r="H445" s="99"/>
      <c r="J445" s="108" t="e">
        <f>IF(Exposition!B445=0,AA=0,TEXT(Exposition!B445,"MMMM"))</f>
        <v>#NAME?</v>
      </c>
    </row>
    <row r="446" spans="2:10" x14ac:dyDescent="0.25">
      <c r="B446" s="3"/>
      <c r="C446" s="4"/>
      <c r="D446" s="7"/>
      <c r="E446" s="4"/>
      <c r="F446" s="55"/>
      <c r="G446" s="52">
        <f t="shared" si="6"/>
        <v>0</v>
      </c>
      <c r="H446" s="99"/>
      <c r="J446" s="108" t="e">
        <f>IF(Exposition!B446=0,AA=0,TEXT(Exposition!B446,"MMMM"))</f>
        <v>#NAME?</v>
      </c>
    </row>
    <row r="447" spans="2:10" x14ac:dyDescent="0.25">
      <c r="B447" s="3"/>
      <c r="C447" s="4"/>
      <c r="D447" s="7"/>
      <c r="E447" s="4"/>
      <c r="F447" s="55"/>
      <c r="G447" s="52">
        <f t="shared" si="6"/>
        <v>0</v>
      </c>
      <c r="H447" s="99"/>
      <c r="J447" s="108" t="e">
        <f>IF(Exposition!B447=0,AA=0,TEXT(Exposition!B447,"MMMM"))</f>
        <v>#NAME?</v>
      </c>
    </row>
    <row r="448" spans="2:10" x14ac:dyDescent="0.25">
      <c r="B448" s="3"/>
      <c r="C448" s="4"/>
      <c r="D448" s="7"/>
      <c r="E448" s="4"/>
      <c r="F448" s="55"/>
      <c r="G448" s="52">
        <f t="shared" si="6"/>
        <v>0</v>
      </c>
      <c r="H448" s="99"/>
      <c r="J448" s="108" t="e">
        <f>IF(Exposition!B448=0,AA=0,TEXT(Exposition!B448,"MMMM"))</f>
        <v>#NAME?</v>
      </c>
    </row>
    <row r="449" spans="2:10" x14ac:dyDescent="0.25">
      <c r="B449" s="3"/>
      <c r="C449" s="4"/>
      <c r="D449" s="7"/>
      <c r="E449" s="4"/>
      <c r="F449" s="55"/>
      <c r="G449" s="52">
        <f t="shared" si="6"/>
        <v>0</v>
      </c>
      <c r="H449" s="99"/>
      <c r="J449" s="108" t="e">
        <f>IF(Exposition!B449=0,AA=0,TEXT(Exposition!B449,"MMMM"))</f>
        <v>#NAME?</v>
      </c>
    </row>
    <row r="450" spans="2:10" x14ac:dyDescent="0.25">
      <c r="B450" s="3"/>
      <c r="C450" s="4"/>
      <c r="D450" s="7"/>
      <c r="E450" s="4"/>
      <c r="F450" s="55"/>
      <c r="G450" s="52">
        <f t="shared" si="6"/>
        <v>0</v>
      </c>
      <c r="H450" s="99"/>
      <c r="J450" s="108" t="e">
        <f>IF(Exposition!B450=0,AA=0,TEXT(Exposition!B450,"MMMM"))</f>
        <v>#NAME?</v>
      </c>
    </row>
    <row r="451" spans="2:10" x14ac:dyDescent="0.25">
      <c r="B451" s="3"/>
      <c r="C451" s="4"/>
      <c r="D451" s="7"/>
      <c r="E451" s="4"/>
      <c r="F451" s="55"/>
      <c r="G451" s="52">
        <f t="shared" si="6"/>
        <v>0</v>
      </c>
      <c r="H451" s="99"/>
      <c r="J451" s="108" t="e">
        <f>IF(Exposition!B451=0,AA=0,TEXT(Exposition!B451,"MMMM"))</f>
        <v>#NAME?</v>
      </c>
    </row>
    <row r="452" spans="2:10" x14ac:dyDescent="0.25">
      <c r="B452" s="3"/>
      <c r="C452" s="4"/>
      <c r="D452" s="7"/>
      <c r="E452" s="4"/>
      <c r="F452" s="55"/>
      <c r="G452" s="52">
        <f t="shared" si="6"/>
        <v>0</v>
      </c>
      <c r="H452" s="99"/>
      <c r="J452" s="108" t="e">
        <f>IF(Exposition!B452=0,AA=0,TEXT(Exposition!B452,"MMMM"))</f>
        <v>#NAME?</v>
      </c>
    </row>
    <row r="453" spans="2:10" x14ac:dyDescent="0.25">
      <c r="B453" s="3"/>
      <c r="C453" s="4"/>
      <c r="D453" s="7"/>
      <c r="E453" s="4"/>
      <c r="F453" s="55"/>
      <c r="G453" s="52">
        <f t="shared" si="6"/>
        <v>0</v>
      </c>
      <c r="H453" s="99"/>
      <c r="J453" s="108" t="e">
        <f>IF(Exposition!B453=0,AA=0,TEXT(Exposition!B453,"MMMM"))</f>
        <v>#NAME?</v>
      </c>
    </row>
    <row r="454" spans="2:10" x14ac:dyDescent="0.25">
      <c r="B454" s="3"/>
      <c r="C454" s="4"/>
      <c r="D454" s="7"/>
      <c r="E454" s="4"/>
      <c r="F454" s="55"/>
      <c r="G454" s="52">
        <f t="shared" si="6"/>
        <v>0</v>
      </c>
      <c r="H454" s="99"/>
      <c r="J454" s="108" t="e">
        <f>IF(Exposition!B454=0,AA=0,TEXT(Exposition!B454,"MMMM"))</f>
        <v>#NAME?</v>
      </c>
    </row>
    <row r="455" spans="2:10" x14ac:dyDescent="0.25">
      <c r="B455" s="3"/>
      <c r="C455" s="4"/>
      <c r="D455" s="7"/>
      <c r="E455" s="4"/>
      <c r="F455" s="55"/>
      <c r="G455" s="52">
        <f t="shared" si="6"/>
        <v>0</v>
      </c>
      <c r="H455" s="99"/>
      <c r="J455" s="108" t="e">
        <f>IF(Exposition!B455=0,AA=0,TEXT(Exposition!B455,"MMMM"))</f>
        <v>#NAME?</v>
      </c>
    </row>
    <row r="456" spans="2:10" x14ac:dyDescent="0.25">
      <c r="B456" s="3"/>
      <c r="C456" s="4"/>
      <c r="D456" s="7"/>
      <c r="E456" s="4"/>
      <c r="F456" s="55"/>
      <c r="G456" s="52">
        <f t="shared" si="6"/>
        <v>0</v>
      </c>
      <c r="H456" s="99"/>
      <c r="J456" s="108" t="e">
        <f>IF(Exposition!B456=0,AA=0,TEXT(Exposition!B456,"MMMM"))</f>
        <v>#NAME?</v>
      </c>
    </row>
    <row r="457" spans="2:10" x14ac:dyDescent="0.25">
      <c r="B457" s="3"/>
      <c r="C457" s="4"/>
      <c r="D457" s="7"/>
      <c r="E457" s="4"/>
      <c r="F457" s="55"/>
      <c r="G457" s="52">
        <f t="shared" si="6"/>
        <v>0</v>
      </c>
      <c r="H457" s="99"/>
      <c r="J457" s="108" t="e">
        <f>IF(Exposition!B457=0,AA=0,TEXT(Exposition!B457,"MMMM"))</f>
        <v>#NAME?</v>
      </c>
    </row>
    <row r="458" spans="2:10" x14ac:dyDescent="0.25">
      <c r="B458" s="3"/>
      <c r="C458" s="4"/>
      <c r="D458" s="7"/>
      <c r="E458" s="4"/>
      <c r="F458" s="55"/>
      <c r="G458" s="52">
        <f t="shared" si="6"/>
        <v>0</v>
      </c>
      <c r="H458" s="99"/>
      <c r="J458" s="108" t="e">
        <f>IF(Exposition!B458=0,AA=0,TEXT(Exposition!B458,"MMMM"))</f>
        <v>#NAME?</v>
      </c>
    </row>
    <row r="459" spans="2:10" x14ac:dyDescent="0.25">
      <c r="B459" s="3"/>
      <c r="C459" s="4"/>
      <c r="D459" s="7"/>
      <c r="E459" s="4"/>
      <c r="F459" s="55"/>
      <c r="G459" s="52">
        <f t="shared" ref="G459:G522" si="7">E459*F459</f>
        <v>0</v>
      </c>
      <c r="H459" s="99"/>
      <c r="J459" s="108" t="e">
        <f>IF(Exposition!B459=0,AA=0,TEXT(Exposition!B459,"MMMM"))</f>
        <v>#NAME?</v>
      </c>
    </row>
    <row r="460" spans="2:10" x14ac:dyDescent="0.25">
      <c r="B460" s="3"/>
      <c r="C460" s="4"/>
      <c r="D460" s="7"/>
      <c r="E460" s="4"/>
      <c r="F460" s="55"/>
      <c r="G460" s="52">
        <f t="shared" si="7"/>
        <v>0</v>
      </c>
      <c r="H460" s="99"/>
      <c r="J460" s="108" t="e">
        <f>IF(Exposition!B460=0,AA=0,TEXT(Exposition!B460,"MMMM"))</f>
        <v>#NAME?</v>
      </c>
    </row>
    <row r="461" spans="2:10" x14ac:dyDescent="0.25">
      <c r="B461" s="3"/>
      <c r="C461" s="4"/>
      <c r="D461" s="7"/>
      <c r="E461" s="4"/>
      <c r="F461" s="55"/>
      <c r="G461" s="52">
        <f t="shared" si="7"/>
        <v>0</v>
      </c>
      <c r="H461" s="99"/>
      <c r="J461" s="108" t="e">
        <f>IF(Exposition!B461=0,AA=0,TEXT(Exposition!B461,"MMMM"))</f>
        <v>#NAME?</v>
      </c>
    </row>
    <row r="462" spans="2:10" x14ac:dyDescent="0.25">
      <c r="B462" s="3"/>
      <c r="C462" s="4"/>
      <c r="D462" s="7"/>
      <c r="E462" s="4"/>
      <c r="F462" s="55"/>
      <c r="G462" s="52">
        <f t="shared" si="7"/>
        <v>0</v>
      </c>
      <c r="H462" s="99"/>
      <c r="J462" s="108" t="e">
        <f>IF(Exposition!B462=0,AA=0,TEXT(Exposition!B462,"MMMM"))</f>
        <v>#NAME?</v>
      </c>
    </row>
    <row r="463" spans="2:10" x14ac:dyDescent="0.25">
      <c r="B463" s="3"/>
      <c r="C463" s="4"/>
      <c r="D463" s="7"/>
      <c r="E463" s="4"/>
      <c r="F463" s="55"/>
      <c r="G463" s="52">
        <f t="shared" si="7"/>
        <v>0</v>
      </c>
      <c r="H463" s="99"/>
      <c r="J463" s="108" t="e">
        <f>IF(Exposition!B463=0,AA=0,TEXT(Exposition!B463,"MMMM"))</f>
        <v>#NAME?</v>
      </c>
    </row>
    <row r="464" spans="2:10" x14ac:dyDescent="0.25">
      <c r="B464" s="3"/>
      <c r="C464" s="4"/>
      <c r="D464" s="7"/>
      <c r="E464" s="4"/>
      <c r="F464" s="55"/>
      <c r="G464" s="52">
        <f t="shared" si="7"/>
        <v>0</v>
      </c>
      <c r="H464" s="99"/>
      <c r="J464" s="108" t="e">
        <f>IF(Exposition!B464=0,AA=0,TEXT(Exposition!B464,"MMMM"))</f>
        <v>#NAME?</v>
      </c>
    </row>
    <row r="465" spans="2:10" x14ac:dyDescent="0.25">
      <c r="B465" s="3"/>
      <c r="C465" s="4"/>
      <c r="D465" s="7"/>
      <c r="E465" s="4"/>
      <c r="F465" s="55"/>
      <c r="G465" s="52">
        <f t="shared" si="7"/>
        <v>0</v>
      </c>
      <c r="H465" s="99"/>
      <c r="J465" s="108" t="e">
        <f>IF(Exposition!B465=0,AA=0,TEXT(Exposition!B465,"MMMM"))</f>
        <v>#NAME?</v>
      </c>
    </row>
    <row r="466" spans="2:10" x14ac:dyDescent="0.25">
      <c r="B466" s="3"/>
      <c r="C466" s="4"/>
      <c r="D466" s="7"/>
      <c r="E466" s="4"/>
      <c r="F466" s="55"/>
      <c r="G466" s="52">
        <f t="shared" si="7"/>
        <v>0</v>
      </c>
      <c r="H466" s="99"/>
      <c r="J466" s="108" t="e">
        <f>IF(Exposition!B466=0,AA=0,TEXT(Exposition!B466,"MMMM"))</f>
        <v>#NAME?</v>
      </c>
    </row>
    <row r="467" spans="2:10" x14ac:dyDescent="0.25">
      <c r="B467" s="3"/>
      <c r="C467" s="4"/>
      <c r="D467" s="7"/>
      <c r="E467" s="4"/>
      <c r="F467" s="55"/>
      <c r="G467" s="52">
        <f t="shared" si="7"/>
        <v>0</v>
      </c>
      <c r="H467" s="99"/>
      <c r="J467" s="108" t="e">
        <f>IF(Exposition!B467=0,AA=0,TEXT(Exposition!B467,"MMMM"))</f>
        <v>#NAME?</v>
      </c>
    </row>
    <row r="468" spans="2:10" x14ac:dyDescent="0.25">
      <c r="B468" s="3"/>
      <c r="C468" s="4"/>
      <c r="D468" s="7"/>
      <c r="E468" s="4"/>
      <c r="F468" s="55"/>
      <c r="G468" s="52">
        <f t="shared" si="7"/>
        <v>0</v>
      </c>
      <c r="H468" s="99"/>
      <c r="J468" s="108" t="e">
        <f>IF(Exposition!B468=0,AA=0,TEXT(Exposition!B468,"MMMM"))</f>
        <v>#NAME?</v>
      </c>
    </row>
    <row r="469" spans="2:10" x14ac:dyDescent="0.25">
      <c r="B469" s="3"/>
      <c r="C469" s="4"/>
      <c r="D469" s="7"/>
      <c r="E469" s="4"/>
      <c r="F469" s="55"/>
      <c r="G469" s="52">
        <f t="shared" si="7"/>
        <v>0</v>
      </c>
      <c r="H469" s="99"/>
      <c r="J469" s="108" t="e">
        <f>IF(Exposition!B469=0,AA=0,TEXT(Exposition!B469,"MMMM"))</f>
        <v>#NAME?</v>
      </c>
    </row>
    <row r="470" spans="2:10" x14ac:dyDescent="0.25">
      <c r="B470" s="3"/>
      <c r="C470" s="4"/>
      <c r="D470" s="7"/>
      <c r="E470" s="4"/>
      <c r="F470" s="55"/>
      <c r="G470" s="52">
        <f t="shared" si="7"/>
        <v>0</v>
      </c>
      <c r="H470" s="99"/>
      <c r="J470" s="108" t="e">
        <f>IF(Exposition!B470=0,AA=0,TEXT(Exposition!B470,"MMMM"))</f>
        <v>#NAME?</v>
      </c>
    </row>
    <row r="471" spans="2:10" x14ac:dyDescent="0.25">
      <c r="B471" s="3"/>
      <c r="C471" s="4"/>
      <c r="D471" s="7"/>
      <c r="E471" s="4"/>
      <c r="F471" s="55"/>
      <c r="G471" s="52">
        <f t="shared" si="7"/>
        <v>0</v>
      </c>
      <c r="H471" s="99"/>
      <c r="J471" s="108" t="e">
        <f>IF(Exposition!B471=0,AA=0,TEXT(Exposition!B471,"MMMM"))</f>
        <v>#NAME?</v>
      </c>
    </row>
    <row r="472" spans="2:10" x14ac:dyDescent="0.25">
      <c r="B472" s="3"/>
      <c r="C472" s="4"/>
      <c r="D472" s="7"/>
      <c r="E472" s="4"/>
      <c r="F472" s="55"/>
      <c r="G472" s="52">
        <f t="shared" si="7"/>
        <v>0</v>
      </c>
      <c r="H472" s="99"/>
      <c r="J472" s="108" t="e">
        <f>IF(Exposition!B472=0,AA=0,TEXT(Exposition!B472,"MMMM"))</f>
        <v>#NAME?</v>
      </c>
    </row>
    <row r="473" spans="2:10" x14ac:dyDescent="0.25">
      <c r="B473" s="3"/>
      <c r="C473" s="4"/>
      <c r="D473" s="7"/>
      <c r="E473" s="4"/>
      <c r="F473" s="55"/>
      <c r="G473" s="52">
        <f t="shared" si="7"/>
        <v>0</v>
      </c>
      <c r="H473" s="99"/>
      <c r="J473" s="108" t="e">
        <f>IF(Exposition!B473=0,AA=0,TEXT(Exposition!B473,"MMMM"))</f>
        <v>#NAME?</v>
      </c>
    </row>
    <row r="474" spans="2:10" x14ac:dyDescent="0.25">
      <c r="B474" s="3"/>
      <c r="C474" s="4"/>
      <c r="D474" s="7"/>
      <c r="E474" s="4"/>
      <c r="F474" s="55"/>
      <c r="G474" s="52">
        <f t="shared" si="7"/>
        <v>0</v>
      </c>
      <c r="H474" s="99"/>
      <c r="J474" s="108" t="e">
        <f>IF(Exposition!B474=0,AA=0,TEXT(Exposition!B474,"MMMM"))</f>
        <v>#NAME?</v>
      </c>
    </row>
    <row r="475" spans="2:10" x14ac:dyDescent="0.25">
      <c r="B475" s="3"/>
      <c r="C475" s="4"/>
      <c r="D475" s="7"/>
      <c r="E475" s="4"/>
      <c r="F475" s="55"/>
      <c r="G475" s="52">
        <f t="shared" si="7"/>
        <v>0</v>
      </c>
      <c r="H475" s="99"/>
      <c r="J475" s="108" t="e">
        <f>IF(Exposition!B475=0,AA=0,TEXT(Exposition!B475,"MMMM"))</f>
        <v>#NAME?</v>
      </c>
    </row>
    <row r="476" spans="2:10" x14ac:dyDescent="0.25">
      <c r="B476" s="3"/>
      <c r="C476" s="4"/>
      <c r="D476" s="7"/>
      <c r="E476" s="4"/>
      <c r="F476" s="55"/>
      <c r="G476" s="52">
        <f t="shared" si="7"/>
        <v>0</v>
      </c>
      <c r="H476" s="99"/>
      <c r="J476" s="108" t="e">
        <f>IF(Exposition!B476=0,AA=0,TEXT(Exposition!B476,"MMMM"))</f>
        <v>#NAME?</v>
      </c>
    </row>
    <row r="477" spans="2:10" x14ac:dyDescent="0.25">
      <c r="B477" s="3"/>
      <c r="C477" s="4"/>
      <c r="D477" s="7"/>
      <c r="E477" s="4"/>
      <c r="F477" s="55"/>
      <c r="G477" s="52">
        <f t="shared" si="7"/>
        <v>0</v>
      </c>
      <c r="H477" s="99"/>
      <c r="J477" s="108" t="e">
        <f>IF(Exposition!B477=0,AA=0,TEXT(Exposition!B477,"MMMM"))</f>
        <v>#NAME?</v>
      </c>
    </row>
    <row r="478" spans="2:10" x14ac:dyDescent="0.25">
      <c r="B478" s="3"/>
      <c r="C478" s="4"/>
      <c r="D478" s="7"/>
      <c r="E478" s="4"/>
      <c r="F478" s="55"/>
      <c r="G478" s="52">
        <f t="shared" si="7"/>
        <v>0</v>
      </c>
      <c r="H478" s="99"/>
      <c r="J478" s="108" t="e">
        <f>IF(Exposition!B478=0,AA=0,TEXT(Exposition!B478,"MMMM"))</f>
        <v>#NAME?</v>
      </c>
    </row>
    <row r="479" spans="2:10" x14ac:dyDescent="0.25">
      <c r="B479" s="3"/>
      <c r="C479" s="4"/>
      <c r="D479" s="7"/>
      <c r="E479" s="4"/>
      <c r="F479" s="55"/>
      <c r="G479" s="52">
        <f t="shared" si="7"/>
        <v>0</v>
      </c>
      <c r="H479" s="99"/>
      <c r="J479" s="108" t="e">
        <f>IF(Exposition!B479=0,AA=0,TEXT(Exposition!B479,"MMMM"))</f>
        <v>#NAME?</v>
      </c>
    </row>
    <row r="480" spans="2:10" x14ac:dyDescent="0.25">
      <c r="B480" s="3"/>
      <c r="C480" s="4"/>
      <c r="D480" s="7"/>
      <c r="E480" s="4"/>
      <c r="F480" s="55"/>
      <c r="G480" s="52">
        <f t="shared" si="7"/>
        <v>0</v>
      </c>
      <c r="H480" s="99"/>
      <c r="J480" s="108" t="e">
        <f>IF(Exposition!B480=0,AA=0,TEXT(Exposition!B480,"MMMM"))</f>
        <v>#NAME?</v>
      </c>
    </row>
    <row r="481" spans="2:10" x14ac:dyDescent="0.25">
      <c r="B481" s="3"/>
      <c r="C481" s="4"/>
      <c r="D481" s="7"/>
      <c r="E481" s="4"/>
      <c r="F481" s="55"/>
      <c r="G481" s="52">
        <f t="shared" si="7"/>
        <v>0</v>
      </c>
      <c r="H481" s="99"/>
      <c r="J481" s="108" t="e">
        <f>IF(Exposition!B481=0,AA=0,TEXT(Exposition!B481,"MMMM"))</f>
        <v>#NAME?</v>
      </c>
    </row>
    <row r="482" spans="2:10" x14ac:dyDescent="0.25">
      <c r="B482" s="3"/>
      <c r="C482" s="4"/>
      <c r="D482" s="7"/>
      <c r="E482" s="4"/>
      <c r="F482" s="55"/>
      <c r="G482" s="52">
        <f t="shared" si="7"/>
        <v>0</v>
      </c>
      <c r="H482" s="99"/>
      <c r="J482" s="108" t="e">
        <f>IF(Exposition!B482=0,AA=0,TEXT(Exposition!B482,"MMMM"))</f>
        <v>#NAME?</v>
      </c>
    </row>
    <row r="483" spans="2:10" x14ac:dyDescent="0.25">
      <c r="B483" s="3"/>
      <c r="C483" s="4"/>
      <c r="D483" s="7"/>
      <c r="E483" s="4"/>
      <c r="F483" s="55"/>
      <c r="G483" s="52">
        <f t="shared" si="7"/>
        <v>0</v>
      </c>
      <c r="H483" s="99"/>
      <c r="J483" s="108" t="e">
        <f>IF(Exposition!B483=0,AA=0,TEXT(Exposition!B483,"MMMM"))</f>
        <v>#NAME?</v>
      </c>
    </row>
    <row r="484" spans="2:10" x14ac:dyDescent="0.25">
      <c r="B484" s="3"/>
      <c r="C484" s="4"/>
      <c r="D484" s="7"/>
      <c r="E484" s="4"/>
      <c r="F484" s="55"/>
      <c r="G484" s="52">
        <f t="shared" si="7"/>
        <v>0</v>
      </c>
      <c r="H484" s="99"/>
      <c r="J484" s="108" t="e">
        <f>IF(Exposition!B484=0,AA=0,TEXT(Exposition!B484,"MMMM"))</f>
        <v>#NAME?</v>
      </c>
    </row>
    <row r="485" spans="2:10" x14ac:dyDescent="0.25">
      <c r="B485" s="3"/>
      <c r="C485" s="4"/>
      <c r="D485" s="7"/>
      <c r="E485" s="4"/>
      <c r="F485" s="55"/>
      <c r="G485" s="52">
        <f t="shared" si="7"/>
        <v>0</v>
      </c>
      <c r="H485" s="99"/>
      <c r="J485" s="108" t="e">
        <f>IF(Exposition!B485=0,AA=0,TEXT(Exposition!B485,"MMMM"))</f>
        <v>#NAME?</v>
      </c>
    </row>
    <row r="486" spans="2:10" x14ac:dyDescent="0.25">
      <c r="B486" s="3"/>
      <c r="C486" s="4"/>
      <c r="D486" s="7"/>
      <c r="E486" s="4"/>
      <c r="F486" s="55"/>
      <c r="G486" s="52">
        <f t="shared" si="7"/>
        <v>0</v>
      </c>
      <c r="H486" s="99"/>
      <c r="J486" s="108" t="e">
        <f>IF(Exposition!B486=0,AA=0,TEXT(Exposition!B486,"MMMM"))</f>
        <v>#NAME?</v>
      </c>
    </row>
    <row r="487" spans="2:10" x14ac:dyDescent="0.25">
      <c r="B487" s="3"/>
      <c r="C487" s="4"/>
      <c r="D487" s="7"/>
      <c r="E487" s="4"/>
      <c r="F487" s="55"/>
      <c r="G487" s="52">
        <f t="shared" si="7"/>
        <v>0</v>
      </c>
      <c r="H487" s="99"/>
      <c r="J487" s="108" t="e">
        <f>IF(Exposition!B487=0,AA=0,TEXT(Exposition!B487,"MMMM"))</f>
        <v>#NAME?</v>
      </c>
    </row>
    <row r="488" spans="2:10" x14ac:dyDescent="0.25">
      <c r="B488" s="3"/>
      <c r="C488" s="4"/>
      <c r="D488" s="7"/>
      <c r="E488" s="4"/>
      <c r="F488" s="55"/>
      <c r="G488" s="52">
        <f t="shared" si="7"/>
        <v>0</v>
      </c>
      <c r="H488" s="99"/>
      <c r="J488" s="108" t="e">
        <f>IF(Exposition!B488=0,AA=0,TEXT(Exposition!B488,"MMMM"))</f>
        <v>#NAME?</v>
      </c>
    </row>
    <row r="489" spans="2:10" x14ac:dyDescent="0.25">
      <c r="B489" s="3"/>
      <c r="C489" s="4"/>
      <c r="D489" s="7"/>
      <c r="E489" s="4"/>
      <c r="F489" s="55"/>
      <c r="G489" s="52">
        <f t="shared" si="7"/>
        <v>0</v>
      </c>
      <c r="H489" s="99"/>
      <c r="J489" s="108" t="e">
        <f>IF(Exposition!B489=0,AA=0,TEXT(Exposition!B489,"MMMM"))</f>
        <v>#NAME?</v>
      </c>
    </row>
    <row r="490" spans="2:10" x14ac:dyDescent="0.25">
      <c r="B490" s="3"/>
      <c r="C490" s="4"/>
      <c r="D490" s="7"/>
      <c r="E490" s="4"/>
      <c r="F490" s="55"/>
      <c r="G490" s="52">
        <f t="shared" si="7"/>
        <v>0</v>
      </c>
      <c r="H490" s="99"/>
      <c r="J490" s="108" t="e">
        <f>IF(Exposition!B490=0,AA=0,TEXT(Exposition!B490,"MMMM"))</f>
        <v>#NAME?</v>
      </c>
    </row>
    <row r="491" spans="2:10" x14ac:dyDescent="0.25">
      <c r="B491" s="3"/>
      <c r="C491" s="4"/>
      <c r="D491" s="7"/>
      <c r="E491" s="4"/>
      <c r="F491" s="55"/>
      <c r="G491" s="52">
        <f t="shared" si="7"/>
        <v>0</v>
      </c>
      <c r="H491" s="99"/>
      <c r="J491" s="108" t="e">
        <f>IF(Exposition!B491=0,AA=0,TEXT(Exposition!B491,"MMMM"))</f>
        <v>#NAME?</v>
      </c>
    </row>
    <row r="492" spans="2:10" x14ac:dyDescent="0.25">
      <c r="B492" s="3"/>
      <c r="C492" s="4"/>
      <c r="D492" s="7"/>
      <c r="E492" s="4"/>
      <c r="F492" s="55"/>
      <c r="G492" s="52">
        <f t="shared" si="7"/>
        <v>0</v>
      </c>
      <c r="H492" s="99"/>
      <c r="J492" s="108" t="e">
        <f>IF(Exposition!B492=0,AA=0,TEXT(Exposition!B492,"MMMM"))</f>
        <v>#NAME?</v>
      </c>
    </row>
    <row r="493" spans="2:10" x14ac:dyDescent="0.25">
      <c r="B493" s="3"/>
      <c r="C493" s="4"/>
      <c r="D493" s="7"/>
      <c r="E493" s="4"/>
      <c r="F493" s="55"/>
      <c r="G493" s="52">
        <f t="shared" si="7"/>
        <v>0</v>
      </c>
      <c r="H493" s="99"/>
      <c r="J493" s="108" t="e">
        <f>IF(Exposition!B493=0,AA=0,TEXT(Exposition!B493,"MMMM"))</f>
        <v>#NAME?</v>
      </c>
    </row>
    <row r="494" spans="2:10" x14ac:dyDescent="0.25">
      <c r="B494" s="3"/>
      <c r="C494" s="4"/>
      <c r="D494" s="7"/>
      <c r="E494" s="4"/>
      <c r="F494" s="55"/>
      <c r="G494" s="52">
        <f t="shared" si="7"/>
        <v>0</v>
      </c>
      <c r="H494" s="99"/>
      <c r="J494" s="108" t="e">
        <f>IF(Exposition!B494=0,AA=0,TEXT(Exposition!B494,"MMMM"))</f>
        <v>#NAME?</v>
      </c>
    </row>
    <row r="495" spans="2:10" x14ac:dyDescent="0.25">
      <c r="B495" s="3"/>
      <c r="C495" s="4"/>
      <c r="D495" s="7"/>
      <c r="E495" s="4"/>
      <c r="F495" s="55"/>
      <c r="G495" s="52">
        <f t="shared" si="7"/>
        <v>0</v>
      </c>
      <c r="H495" s="99"/>
      <c r="J495" s="108" t="e">
        <f>IF(Exposition!B495=0,AA=0,TEXT(Exposition!B495,"MMMM"))</f>
        <v>#NAME?</v>
      </c>
    </row>
    <row r="496" spans="2:10" x14ac:dyDescent="0.25">
      <c r="B496" s="3"/>
      <c r="C496" s="4"/>
      <c r="D496" s="7"/>
      <c r="E496" s="4"/>
      <c r="F496" s="55"/>
      <c r="G496" s="52">
        <f t="shared" si="7"/>
        <v>0</v>
      </c>
      <c r="H496" s="99"/>
      <c r="J496" s="108" t="e">
        <f>IF(Exposition!B496=0,AA=0,TEXT(Exposition!B496,"MMMM"))</f>
        <v>#NAME?</v>
      </c>
    </row>
    <row r="497" spans="2:10" x14ac:dyDescent="0.25">
      <c r="B497" s="3"/>
      <c r="C497" s="4"/>
      <c r="D497" s="7"/>
      <c r="E497" s="4"/>
      <c r="F497" s="55"/>
      <c r="G497" s="52">
        <f t="shared" si="7"/>
        <v>0</v>
      </c>
      <c r="H497" s="99"/>
      <c r="J497" s="108" t="e">
        <f>IF(Exposition!B497=0,AA=0,TEXT(Exposition!B497,"MMMM"))</f>
        <v>#NAME?</v>
      </c>
    </row>
    <row r="498" spans="2:10" x14ac:dyDescent="0.25">
      <c r="B498" s="3"/>
      <c r="C498" s="4"/>
      <c r="D498" s="7"/>
      <c r="E498" s="4"/>
      <c r="F498" s="55"/>
      <c r="G498" s="52">
        <f t="shared" si="7"/>
        <v>0</v>
      </c>
      <c r="H498" s="99"/>
      <c r="J498" s="108" t="e">
        <f>IF(Exposition!B498=0,AA=0,TEXT(Exposition!B498,"MMMM"))</f>
        <v>#NAME?</v>
      </c>
    </row>
    <row r="499" spans="2:10" x14ac:dyDescent="0.25">
      <c r="B499" s="3"/>
      <c r="C499" s="4"/>
      <c r="D499" s="7"/>
      <c r="E499" s="4"/>
      <c r="F499" s="55"/>
      <c r="G499" s="52">
        <f t="shared" si="7"/>
        <v>0</v>
      </c>
      <c r="H499" s="99"/>
      <c r="J499" s="108" t="e">
        <f>IF(Exposition!B499=0,AA=0,TEXT(Exposition!B499,"MMMM"))</f>
        <v>#NAME?</v>
      </c>
    </row>
    <row r="500" spans="2:10" x14ac:dyDescent="0.25">
      <c r="B500" s="3"/>
      <c r="C500" s="4"/>
      <c r="D500" s="7"/>
      <c r="E500" s="4"/>
      <c r="F500" s="55"/>
      <c r="G500" s="52">
        <f t="shared" si="7"/>
        <v>0</v>
      </c>
      <c r="H500" s="99"/>
      <c r="J500" s="108" t="e">
        <f>IF(Exposition!B500=0,AA=0,TEXT(Exposition!B500,"MMMM"))</f>
        <v>#NAME?</v>
      </c>
    </row>
    <row r="501" spans="2:10" x14ac:dyDescent="0.25">
      <c r="B501" s="3"/>
      <c r="C501" s="4"/>
      <c r="D501" s="7"/>
      <c r="E501" s="4"/>
      <c r="F501" s="55"/>
      <c r="G501" s="52">
        <f t="shared" si="7"/>
        <v>0</v>
      </c>
      <c r="H501" s="99"/>
      <c r="J501" s="108" t="e">
        <f>IF(Exposition!B501=0,AA=0,TEXT(Exposition!B501,"MMMM"))</f>
        <v>#NAME?</v>
      </c>
    </row>
    <row r="502" spans="2:10" x14ac:dyDescent="0.25">
      <c r="B502" s="3"/>
      <c r="C502" s="4"/>
      <c r="D502" s="7"/>
      <c r="E502" s="4"/>
      <c r="F502" s="55"/>
      <c r="G502" s="52">
        <f t="shared" si="7"/>
        <v>0</v>
      </c>
      <c r="H502" s="99"/>
      <c r="J502" s="108" t="e">
        <f>IF(Exposition!B502=0,AA=0,TEXT(Exposition!B502,"MMMM"))</f>
        <v>#NAME?</v>
      </c>
    </row>
    <row r="503" spans="2:10" x14ac:dyDescent="0.25">
      <c r="B503" s="3"/>
      <c r="C503" s="4"/>
      <c r="D503" s="7"/>
      <c r="E503" s="4"/>
      <c r="F503" s="55"/>
      <c r="G503" s="52">
        <f t="shared" si="7"/>
        <v>0</v>
      </c>
      <c r="H503" s="99"/>
      <c r="J503" s="108" t="e">
        <f>IF(Exposition!B503=0,AA=0,TEXT(Exposition!B503,"MMMM"))</f>
        <v>#NAME?</v>
      </c>
    </row>
    <row r="504" spans="2:10" x14ac:dyDescent="0.25">
      <c r="B504" s="3"/>
      <c r="C504" s="4"/>
      <c r="D504" s="7"/>
      <c r="E504" s="4"/>
      <c r="F504" s="55"/>
      <c r="G504" s="52">
        <f t="shared" si="7"/>
        <v>0</v>
      </c>
      <c r="H504" s="99"/>
      <c r="J504" s="108" t="e">
        <f>IF(Exposition!B504=0,AA=0,TEXT(Exposition!B504,"MMMM"))</f>
        <v>#NAME?</v>
      </c>
    </row>
    <row r="505" spans="2:10" x14ac:dyDescent="0.25">
      <c r="B505" s="3"/>
      <c r="C505" s="4"/>
      <c r="D505" s="7"/>
      <c r="E505" s="4"/>
      <c r="F505" s="55"/>
      <c r="G505" s="52">
        <f t="shared" si="7"/>
        <v>0</v>
      </c>
      <c r="H505" s="99"/>
      <c r="J505" s="108" t="e">
        <f>IF(Exposition!B505=0,AA=0,TEXT(Exposition!B505,"MMMM"))</f>
        <v>#NAME?</v>
      </c>
    </row>
    <row r="506" spans="2:10" x14ac:dyDescent="0.25">
      <c r="B506" s="3"/>
      <c r="C506" s="4"/>
      <c r="D506" s="7"/>
      <c r="E506" s="4"/>
      <c r="F506" s="55"/>
      <c r="G506" s="52">
        <f t="shared" si="7"/>
        <v>0</v>
      </c>
      <c r="H506" s="99"/>
      <c r="J506" s="108" t="e">
        <f>IF(Exposition!B506=0,AA=0,TEXT(Exposition!B506,"MMMM"))</f>
        <v>#NAME?</v>
      </c>
    </row>
    <row r="507" spans="2:10" x14ac:dyDescent="0.25">
      <c r="B507" s="3"/>
      <c r="C507" s="4"/>
      <c r="D507" s="7"/>
      <c r="E507" s="4"/>
      <c r="F507" s="55"/>
      <c r="G507" s="52">
        <f t="shared" si="7"/>
        <v>0</v>
      </c>
      <c r="H507" s="99"/>
      <c r="J507" s="108" t="e">
        <f>IF(Exposition!B507=0,AA=0,TEXT(Exposition!B507,"MMMM"))</f>
        <v>#NAME?</v>
      </c>
    </row>
    <row r="508" spans="2:10" x14ac:dyDescent="0.25">
      <c r="B508" s="3"/>
      <c r="C508" s="4"/>
      <c r="D508" s="7"/>
      <c r="E508" s="4"/>
      <c r="F508" s="55"/>
      <c r="G508" s="52">
        <f t="shared" si="7"/>
        <v>0</v>
      </c>
      <c r="H508" s="99"/>
      <c r="J508" s="108" t="e">
        <f>IF(Exposition!B508=0,AA=0,TEXT(Exposition!B508,"MMMM"))</f>
        <v>#NAME?</v>
      </c>
    </row>
    <row r="509" spans="2:10" x14ac:dyDescent="0.25">
      <c r="B509" s="3"/>
      <c r="C509" s="4"/>
      <c r="D509" s="7"/>
      <c r="E509" s="4"/>
      <c r="F509" s="55"/>
      <c r="G509" s="52">
        <f t="shared" si="7"/>
        <v>0</v>
      </c>
      <c r="H509" s="99"/>
      <c r="J509" s="108" t="e">
        <f>IF(Exposition!B509=0,AA=0,TEXT(Exposition!B509,"MMMM"))</f>
        <v>#NAME?</v>
      </c>
    </row>
    <row r="510" spans="2:10" x14ac:dyDescent="0.25">
      <c r="B510" s="3"/>
      <c r="C510" s="4"/>
      <c r="D510" s="7"/>
      <c r="E510" s="4"/>
      <c r="F510" s="55"/>
      <c r="G510" s="52">
        <f t="shared" si="7"/>
        <v>0</v>
      </c>
      <c r="H510" s="99"/>
      <c r="J510" s="108" t="e">
        <f>IF(Exposition!B510=0,AA=0,TEXT(Exposition!B510,"MMMM"))</f>
        <v>#NAME?</v>
      </c>
    </row>
    <row r="511" spans="2:10" x14ac:dyDescent="0.25">
      <c r="B511" s="3"/>
      <c r="C511" s="4"/>
      <c r="D511" s="7"/>
      <c r="E511" s="4"/>
      <c r="F511" s="55"/>
      <c r="G511" s="52">
        <f t="shared" si="7"/>
        <v>0</v>
      </c>
      <c r="H511" s="99"/>
      <c r="J511" s="108" t="e">
        <f>IF(Exposition!B511=0,AA=0,TEXT(Exposition!B511,"MMMM"))</f>
        <v>#NAME?</v>
      </c>
    </row>
    <row r="512" spans="2:10" x14ac:dyDescent="0.25">
      <c r="B512" s="3"/>
      <c r="C512" s="4"/>
      <c r="D512" s="7"/>
      <c r="E512" s="4"/>
      <c r="F512" s="55"/>
      <c r="G512" s="52">
        <f t="shared" si="7"/>
        <v>0</v>
      </c>
      <c r="H512" s="99"/>
      <c r="J512" s="108" t="e">
        <f>IF(Exposition!B512=0,AA=0,TEXT(Exposition!B512,"MMMM"))</f>
        <v>#NAME?</v>
      </c>
    </row>
    <row r="513" spans="2:10" x14ac:dyDescent="0.25">
      <c r="B513" s="3"/>
      <c r="C513" s="4"/>
      <c r="D513" s="7"/>
      <c r="E513" s="4"/>
      <c r="F513" s="55"/>
      <c r="G513" s="52">
        <f t="shared" si="7"/>
        <v>0</v>
      </c>
      <c r="H513" s="99"/>
      <c r="J513" s="108" t="e">
        <f>IF(Exposition!B513=0,AA=0,TEXT(Exposition!B513,"MMMM"))</f>
        <v>#NAME?</v>
      </c>
    </row>
    <row r="514" spans="2:10" x14ac:dyDescent="0.25">
      <c r="B514" s="3"/>
      <c r="C514" s="4"/>
      <c r="D514" s="7"/>
      <c r="E514" s="4"/>
      <c r="F514" s="55"/>
      <c r="G514" s="52">
        <f t="shared" si="7"/>
        <v>0</v>
      </c>
      <c r="H514" s="99"/>
      <c r="J514" s="108" t="e">
        <f>IF(Exposition!B514=0,AA=0,TEXT(Exposition!B514,"MMMM"))</f>
        <v>#NAME?</v>
      </c>
    </row>
    <row r="515" spans="2:10" x14ac:dyDescent="0.25">
      <c r="B515" s="3"/>
      <c r="C515" s="4"/>
      <c r="D515" s="7"/>
      <c r="E515" s="4"/>
      <c r="F515" s="55"/>
      <c r="G515" s="52">
        <f t="shared" si="7"/>
        <v>0</v>
      </c>
      <c r="H515" s="99"/>
      <c r="J515" s="108" t="e">
        <f>IF(Exposition!B515=0,AA=0,TEXT(Exposition!B515,"MMMM"))</f>
        <v>#NAME?</v>
      </c>
    </row>
    <row r="516" spans="2:10" x14ac:dyDescent="0.25">
      <c r="B516" s="3"/>
      <c r="C516" s="4"/>
      <c r="D516" s="7"/>
      <c r="E516" s="4"/>
      <c r="F516" s="55"/>
      <c r="G516" s="52">
        <f t="shared" si="7"/>
        <v>0</v>
      </c>
      <c r="H516" s="99"/>
      <c r="J516" s="108" t="e">
        <f>IF(Exposition!B516=0,AA=0,TEXT(Exposition!B516,"MMMM"))</f>
        <v>#NAME?</v>
      </c>
    </row>
    <row r="517" spans="2:10" x14ac:dyDescent="0.25">
      <c r="B517" s="3"/>
      <c r="C517" s="4"/>
      <c r="D517" s="7"/>
      <c r="E517" s="4"/>
      <c r="F517" s="55"/>
      <c r="G517" s="52">
        <f t="shared" si="7"/>
        <v>0</v>
      </c>
      <c r="H517" s="99"/>
      <c r="J517" s="108" t="e">
        <f>IF(Exposition!B517=0,AA=0,TEXT(Exposition!B517,"MMMM"))</f>
        <v>#NAME?</v>
      </c>
    </row>
    <row r="518" spans="2:10" x14ac:dyDescent="0.25">
      <c r="B518" s="3"/>
      <c r="C518" s="4"/>
      <c r="D518" s="7"/>
      <c r="E518" s="4"/>
      <c r="F518" s="55"/>
      <c r="G518" s="52">
        <f t="shared" si="7"/>
        <v>0</v>
      </c>
      <c r="H518" s="99"/>
      <c r="J518" s="108" t="e">
        <f>IF(Exposition!B518=0,AA=0,TEXT(Exposition!B518,"MMMM"))</f>
        <v>#NAME?</v>
      </c>
    </row>
    <row r="519" spans="2:10" x14ac:dyDescent="0.25">
      <c r="B519" s="3"/>
      <c r="C519" s="4"/>
      <c r="D519" s="7"/>
      <c r="E519" s="4"/>
      <c r="F519" s="55"/>
      <c r="G519" s="52">
        <f t="shared" si="7"/>
        <v>0</v>
      </c>
      <c r="H519" s="99"/>
      <c r="J519" s="108" t="e">
        <f>IF(Exposition!B519=0,AA=0,TEXT(Exposition!B519,"MMMM"))</f>
        <v>#NAME?</v>
      </c>
    </row>
    <row r="520" spans="2:10" x14ac:dyDescent="0.25">
      <c r="B520" s="3"/>
      <c r="C520" s="4"/>
      <c r="D520" s="7"/>
      <c r="E520" s="4"/>
      <c r="F520" s="55"/>
      <c r="G520" s="52">
        <f t="shared" si="7"/>
        <v>0</v>
      </c>
      <c r="H520" s="99"/>
      <c r="J520" s="108" t="e">
        <f>IF(Exposition!B520=0,AA=0,TEXT(Exposition!B520,"MMMM"))</f>
        <v>#NAME?</v>
      </c>
    </row>
    <row r="521" spans="2:10" x14ac:dyDescent="0.25">
      <c r="B521" s="3"/>
      <c r="C521" s="4"/>
      <c r="D521" s="7"/>
      <c r="E521" s="4"/>
      <c r="F521" s="55"/>
      <c r="G521" s="52">
        <f t="shared" si="7"/>
        <v>0</v>
      </c>
      <c r="H521" s="99"/>
      <c r="J521" s="108" t="e">
        <f>IF(Exposition!B521=0,AA=0,TEXT(Exposition!B521,"MMMM"))</f>
        <v>#NAME?</v>
      </c>
    </row>
    <row r="522" spans="2:10" x14ac:dyDescent="0.25">
      <c r="B522" s="3"/>
      <c r="C522" s="4"/>
      <c r="D522" s="7"/>
      <c r="E522" s="4"/>
      <c r="F522" s="55"/>
      <c r="G522" s="52">
        <f t="shared" si="7"/>
        <v>0</v>
      </c>
      <c r="H522" s="99"/>
      <c r="J522" s="108" t="e">
        <f>IF(Exposition!B522=0,AA=0,TEXT(Exposition!B522,"MMMM"))</f>
        <v>#NAME?</v>
      </c>
    </row>
    <row r="523" spans="2:10" x14ac:dyDescent="0.25">
      <c r="B523" s="3"/>
      <c r="C523" s="4"/>
      <c r="D523" s="7"/>
      <c r="E523" s="4"/>
      <c r="F523" s="55"/>
      <c r="G523" s="52">
        <f t="shared" ref="G523:G586" si="8">E523*F523</f>
        <v>0</v>
      </c>
      <c r="H523" s="99"/>
      <c r="J523" s="108" t="e">
        <f>IF(Exposition!B523=0,AA=0,TEXT(Exposition!B523,"MMMM"))</f>
        <v>#NAME?</v>
      </c>
    </row>
    <row r="524" spans="2:10" x14ac:dyDescent="0.25">
      <c r="B524" s="3"/>
      <c r="C524" s="4"/>
      <c r="D524" s="7"/>
      <c r="E524" s="4"/>
      <c r="F524" s="55"/>
      <c r="G524" s="52">
        <f t="shared" si="8"/>
        <v>0</v>
      </c>
      <c r="H524" s="99"/>
      <c r="J524" s="108" t="e">
        <f>IF(Exposition!B524=0,AA=0,TEXT(Exposition!B524,"MMMM"))</f>
        <v>#NAME?</v>
      </c>
    </row>
    <row r="525" spans="2:10" x14ac:dyDescent="0.25">
      <c r="B525" s="3"/>
      <c r="C525" s="4"/>
      <c r="D525" s="7"/>
      <c r="E525" s="4"/>
      <c r="F525" s="55"/>
      <c r="G525" s="52">
        <f t="shared" si="8"/>
        <v>0</v>
      </c>
      <c r="H525" s="99"/>
      <c r="J525" s="108" t="e">
        <f>IF(Exposition!B525=0,AA=0,TEXT(Exposition!B525,"MMMM"))</f>
        <v>#NAME?</v>
      </c>
    </row>
    <row r="526" spans="2:10" x14ac:dyDescent="0.25">
      <c r="B526" s="3"/>
      <c r="C526" s="4"/>
      <c r="D526" s="7"/>
      <c r="E526" s="4"/>
      <c r="F526" s="55"/>
      <c r="G526" s="52">
        <f t="shared" si="8"/>
        <v>0</v>
      </c>
      <c r="H526" s="99"/>
      <c r="J526" s="108" t="e">
        <f>IF(Exposition!B526=0,AA=0,TEXT(Exposition!B526,"MMMM"))</f>
        <v>#NAME?</v>
      </c>
    </row>
    <row r="527" spans="2:10" x14ac:dyDescent="0.25">
      <c r="B527" s="3"/>
      <c r="C527" s="4"/>
      <c r="D527" s="7"/>
      <c r="E527" s="4"/>
      <c r="F527" s="55"/>
      <c r="G527" s="52">
        <f t="shared" si="8"/>
        <v>0</v>
      </c>
      <c r="H527" s="99"/>
      <c r="J527" s="108" t="e">
        <f>IF(Exposition!B527=0,AA=0,TEXT(Exposition!B527,"MMMM"))</f>
        <v>#NAME?</v>
      </c>
    </row>
    <row r="528" spans="2:10" x14ac:dyDescent="0.25">
      <c r="B528" s="3"/>
      <c r="C528" s="4"/>
      <c r="D528" s="7"/>
      <c r="E528" s="4"/>
      <c r="F528" s="55"/>
      <c r="G528" s="52">
        <f t="shared" si="8"/>
        <v>0</v>
      </c>
      <c r="H528" s="99"/>
      <c r="J528" s="108" t="e">
        <f>IF(Exposition!B528=0,AA=0,TEXT(Exposition!B528,"MMMM"))</f>
        <v>#NAME?</v>
      </c>
    </row>
    <row r="529" spans="2:10" x14ac:dyDescent="0.25">
      <c r="B529" s="3"/>
      <c r="C529" s="4"/>
      <c r="D529" s="7"/>
      <c r="E529" s="4"/>
      <c r="F529" s="55"/>
      <c r="G529" s="52">
        <f t="shared" si="8"/>
        <v>0</v>
      </c>
      <c r="H529" s="99"/>
      <c r="J529" s="108" t="e">
        <f>IF(Exposition!B529=0,AA=0,TEXT(Exposition!B529,"MMMM"))</f>
        <v>#NAME?</v>
      </c>
    </row>
    <row r="530" spans="2:10" x14ac:dyDescent="0.25">
      <c r="B530" s="3"/>
      <c r="C530" s="4"/>
      <c r="D530" s="7"/>
      <c r="E530" s="4"/>
      <c r="F530" s="55"/>
      <c r="G530" s="52">
        <f t="shared" si="8"/>
        <v>0</v>
      </c>
      <c r="H530" s="99"/>
      <c r="J530" s="108" t="e">
        <f>IF(Exposition!B530=0,AA=0,TEXT(Exposition!B530,"MMMM"))</f>
        <v>#NAME?</v>
      </c>
    </row>
    <row r="531" spans="2:10" x14ac:dyDescent="0.25">
      <c r="B531" s="3"/>
      <c r="C531" s="4"/>
      <c r="D531" s="7"/>
      <c r="E531" s="4"/>
      <c r="F531" s="55"/>
      <c r="G531" s="52">
        <f t="shared" si="8"/>
        <v>0</v>
      </c>
      <c r="H531" s="99"/>
      <c r="J531" s="108" t="e">
        <f>IF(Exposition!B531=0,AA=0,TEXT(Exposition!B531,"MMMM"))</f>
        <v>#NAME?</v>
      </c>
    </row>
    <row r="532" spans="2:10" x14ac:dyDescent="0.25">
      <c r="B532" s="3"/>
      <c r="C532" s="4"/>
      <c r="D532" s="7"/>
      <c r="E532" s="4"/>
      <c r="F532" s="55"/>
      <c r="G532" s="52">
        <f t="shared" si="8"/>
        <v>0</v>
      </c>
      <c r="H532" s="99"/>
      <c r="J532" s="108" t="e">
        <f>IF(Exposition!B532=0,AA=0,TEXT(Exposition!B532,"MMMM"))</f>
        <v>#NAME?</v>
      </c>
    </row>
    <row r="533" spans="2:10" x14ac:dyDescent="0.25">
      <c r="B533" s="3"/>
      <c r="C533" s="4"/>
      <c r="D533" s="7"/>
      <c r="E533" s="4"/>
      <c r="F533" s="55"/>
      <c r="G533" s="52">
        <f t="shared" si="8"/>
        <v>0</v>
      </c>
      <c r="H533" s="99"/>
      <c r="J533" s="108" t="e">
        <f>IF(Exposition!B533=0,AA=0,TEXT(Exposition!B533,"MMMM"))</f>
        <v>#NAME?</v>
      </c>
    </row>
    <row r="534" spans="2:10" x14ac:dyDescent="0.25">
      <c r="B534" s="3"/>
      <c r="C534" s="4"/>
      <c r="D534" s="7"/>
      <c r="E534" s="4"/>
      <c r="F534" s="55"/>
      <c r="G534" s="52">
        <f t="shared" si="8"/>
        <v>0</v>
      </c>
      <c r="H534" s="99"/>
      <c r="J534" s="108" t="e">
        <f>IF(Exposition!B534=0,AA=0,TEXT(Exposition!B534,"MMMM"))</f>
        <v>#NAME?</v>
      </c>
    </row>
    <row r="535" spans="2:10" x14ac:dyDescent="0.25">
      <c r="B535" s="3"/>
      <c r="C535" s="4"/>
      <c r="D535" s="7"/>
      <c r="E535" s="4"/>
      <c r="F535" s="55"/>
      <c r="G535" s="52">
        <f t="shared" si="8"/>
        <v>0</v>
      </c>
      <c r="H535" s="99"/>
      <c r="J535" s="108" t="e">
        <f>IF(Exposition!B535=0,AA=0,TEXT(Exposition!B535,"MMMM"))</f>
        <v>#NAME?</v>
      </c>
    </row>
    <row r="536" spans="2:10" x14ac:dyDescent="0.25">
      <c r="B536" s="3"/>
      <c r="C536" s="4"/>
      <c r="D536" s="7"/>
      <c r="E536" s="4"/>
      <c r="F536" s="55"/>
      <c r="G536" s="52">
        <f t="shared" si="8"/>
        <v>0</v>
      </c>
      <c r="H536" s="99"/>
      <c r="J536" s="108" t="e">
        <f>IF(Exposition!B536=0,AA=0,TEXT(Exposition!B536,"MMMM"))</f>
        <v>#NAME?</v>
      </c>
    </row>
    <row r="537" spans="2:10" x14ac:dyDescent="0.25">
      <c r="B537" s="3"/>
      <c r="C537" s="4"/>
      <c r="D537" s="7"/>
      <c r="E537" s="4"/>
      <c r="F537" s="55"/>
      <c r="G537" s="52">
        <f t="shared" si="8"/>
        <v>0</v>
      </c>
      <c r="H537" s="99"/>
      <c r="J537" s="108" t="e">
        <f>IF(Exposition!B537=0,AA=0,TEXT(Exposition!B537,"MMMM"))</f>
        <v>#NAME?</v>
      </c>
    </row>
    <row r="538" spans="2:10" x14ac:dyDescent="0.25">
      <c r="B538" s="3"/>
      <c r="C538" s="4"/>
      <c r="D538" s="7"/>
      <c r="E538" s="4"/>
      <c r="F538" s="55"/>
      <c r="G538" s="52">
        <f t="shared" si="8"/>
        <v>0</v>
      </c>
      <c r="H538" s="99"/>
      <c r="J538" s="108" t="e">
        <f>IF(Exposition!B538=0,AA=0,TEXT(Exposition!B538,"MMMM"))</f>
        <v>#NAME?</v>
      </c>
    </row>
    <row r="539" spans="2:10" x14ac:dyDescent="0.25">
      <c r="B539" s="3"/>
      <c r="C539" s="4"/>
      <c r="D539" s="7"/>
      <c r="E539" s="4"/>
      <c r="F539" s="55"/>
      <c r="G539" s="52">
        <f t="shared" si="8"/>
        <v>0</v>
      </c>
      <c r="H539" s="99"/>
      <c r="J539" s="108" t="e">
        <f>IF(Exposition!B539=0,AA=0,TEXT(Exposition!B539,"MMMM"))</f>
        <v>#NAME?</v>
      </c>
    </row>
    <row r="540" spans="2:10" x14ac:dyDescent="0.25">
      <c r="B540" s="3"/>
      <c r="C540" s="4"/>
      <c r="D540" s="7"/>
      <c r="E540" s="4"/>
      <c r="F540" s="55"/>
      <c r="G540" s="52">
        <f t="shared" si="8"/>
        <v>0</v>
      </c>
      <c r="H540" s="99"/>
      <c r="J540" s="108" t="e">
        <f>IF(Exposition!B540=0,AA=0,TEXT(Exposition!B540,"MMMM"))</f>
        <v>#NAME?</v>
      </c>
    </row>
    <row r="541" spans="2:10" x14ac:dyDescent="0.25">
      <c r="B541" s="3"/>
      <c r="C541" s="4"/>
      <c r="D541" s="7"/>
      <c r="E541" s="4"/>
      <c r="F541" s="55"/>
      <c r="G541" s="52">
        <f t="shared" si="8"/>
        <v>0</v>
      </c>
      <c r="H541" s="99"/>
      <c r="J541" s="108" t="e">
        <f>IF(Exposition!B541=0,AA=0,TEXT(Exposition!B541,"MMMM"))</f>
        <v>#NAME?</v>
      </c>
    </row>
    <row r="542" spans="2:10" x14ac:dyDescent="0.25">
      <c r="B542" s="3"/>
      <c r="C542" s="4"/>
      <c r="D542" s="7"/>
      <c r="E542" s="4"/>
      <c r="F542" s="55"/>
      <c r="G542" s="52">
        <f t="shared" si="8"/>
        <v>0</v>
      </c>
      <c r="H542" s="99"/>
      <c r="J542" s="108" t="e">
        <f>IF(Exposition!B542=0,AA=0,TEXT(Exposition!B542,"MMMM"))</f>
        <v>#NAME?</v>
      </c>
    </row>
    <row r="543" spans="2:10" x14ac:dyDescent="0.25">
      <c r="B543" s="3"/>
      <c r="C543" s="4"/>
      <c r="D543" s="7"/>
      <c r="E543" s="4"/>
      <c r="F543" s="55"/>
      <c r="G543" s="52">
        <f t="shared" si="8"/>
        <v>0</v>
      </c>
      <c r="H543" s="99"/>
      <c r="J543" s="108" t="e">
        <f>IF(Exposition!B543=0,AA=0,TEXT(Exposition!B543,"MMMM"))</f>
        <v>#NAME?</v>
      </c>
    </row>
    <row r="544" spans="2:10" x14ac:dyDescent="0.25">
      <c r="B544" s="3"/>
      <c r="C544" s="4"/>
      <c r="D544" s="7"/>
      <c r="E544" s="4"/>
      <c r="F544" s="55"/>
      <c r="G544" s="52">
        <f t="shared" si="8"/>
        <v>0</v>
      </c>
      <c r="H544" s="99"/>
      <c r="J544" s="108" t="e">
        <f>IF(Exposition!B544=0,AA=0,TEXT(Exposition!B544,"MMMM"))</f>
        <v>#NAME?</v>
      </c>
    </row>
    <row r="545" spans="2:10" x14ac:dyDescent="0.25">
      <c r="B545" s="3"/>
      <c r="C545" s="4"/>
      <c r="D545" s="7"/>
      <c r="E545" s="4"/>
      <c r="F545" s="55"/>
      <c r="G545" s="52">
        <f t="shared" si="8"/>
        <v>0</v>
      </c>
      <c r="H545" s="99"/>
      <c r="J545" s="108" t="e">
        <f>IF(Exposition!B545=0,AA=0,TEXT(Exposition!B545,"MMMM"))</f>
        <v>#NAME?</v>
      </c>
    </row>
    <row r="546" spans="2:10" x14ac:dyDescent="0.25">
      <c r="B546" s="3"/>
      <c r="C546" s="4"/>
      <c r="D546" s="7"/>
      <c r="E546" s="4"/>
      <c r="F546" s="55"/>
      <c r="G546" s="52">
        <f t="shared" si="8"/>
        <v>0</v>
      </c>
      <c r="H546" s="99"/>
      <c r="J546" s="108" t="e">
        <f>IF(Exposition!B546=0,AA=0,TEXT(Exposition!B546,"MMMM"))</f>
        <v>#NAME?</v>
      </c>
    </row>
    <row r="547" spans="2:10" x14ac:dyDescent="0.25">
      <c r="B547" s="3"/>
      <c r="C547" s="4"/>
      <c r="D547" s="7"/>
      <c r="E547" s="4"/>
      <c r="F547" s="55"/>
      <c r="G547" s="52">
        <f t="shared" si="8"/>
        <v>0</v>
      </c>
      <c r="H547" s="99"/>
      <c r="J547" s="108" t="e">
        <f>IF(Exposition!B547=0,AA=0,TEXT(Exposition!B547,"MMMM"))</f>
        <v>#NAME?</v>
      </c>
    </row>
    <row r="548" spans="2:10" x14ac:dyDescent="0.25">
      <c r="B548" s="3"/>
      <c r="C548" s="4"/>
      <c r="D548" s="7"/>
      <c r="E548" s="4"/>
      <c r="F548" s="55"/>
      <c r="G548" s="52">
        <f t="shared" si="8"/>
        <v>0</v>
      </c>
      <c r="H548" s="99"/>
      <c r="J548" s="108" t="e">
        <f>IF(Exposition!B548=0,AA=0,TEXT(Exposition!B548,"MMMM"))</f>
        <v>#NAME?</v>
      </c>
    </row>
    <row r="549" spans="2:10" x14ac:dyDescent="0.25">
      <c r="B549" s="3"/>
      <c r="C549" s="4"/>
      <c r="D549" s="7"/>
      <c r="E549" s="4"/>
      <c r="F549" s="55"/>
      <c r="G549" s="52">
        <f t="shared" si="8"/>
        <v>0</v>
      </c>
      <c r="H549" s="99"/>
      <c r="J549" s="108" t="e">
        <f>IF(Exposition!B549=0,AA=0,TEXT(Exposition!B549,"MMMM"))</f>
        <v>#NAME?</v>
      </c>
    </row>
    <row r="550" spans="2:10" x14ac:dyDescent="0.25">
      <c r="B550" s="3"/>
      <c r="C550" s="4"/>
      <c r="D550" s="7"/>
      <c r="E550" s="4"/>
      <c r="F550" s="55"/>
      <c r="G550" s="52">
        <f t="shared" si="8"/>
        <v>0</v>
      </c>
      <c r="H550" s="99"/>
      <c r="J550" s="108" t="e">
        <f>IF(Exposition!B550=0,AA=0,TEXT(Exposition!B550,"MMMM"))</f>
        <v>#NAME?</v>
      </c>
    </row>
    <row r="551" spans="2:10" x14ac:dyDescent="0.25">
      <c r="B551" s="3"/>
      <c r="C551" s="4"/>
      <c r="D551" s="7"/>
      <c r="E551" s="4"/>
      <c r="F551" s="55"/>
      <c r="G551" s="52">
        <f t="shared" si="8"/>
        <v>0</v>
      </c>
      <c r="H551" s="99"/>
      <c r="J551" s="108" t="e">
        <f>IF(Exposition!B551=0,AA=0,TEXT(Exposition!B551,"MMMM"))</f>
        <v>#NAME?</v>
      </c>
    </row>
    <row r="552" spans="2:10" x14ac:dyDescent="0.25">
      <c r="B552" s="3"/>
      <c r="C552" s="4"/>
      <c r="D552" s="7"/>
      <c r="E552" s="4"/>
      <c r="F552" s="55"/>
      <c r="G552" s="52">
        <f t="shared" si="8"/>
        <v>0</v>
      </c>
      <c r="H552" s="99"/>
      <c r="J552" s="108" t="e">
        <f>IF(Exposition!B552=0,AA=0,TEXT(Exposition!B552,"MMMM"))</f>
        <v>#NAME?</v>
      </c>
    </row>
    <row r="553" spans="2:10" x14ac:dyDescent="0.25">
      <c r="B553" s="3"/>
      <c r="C553" s="4"/>
      <c r="D553" s="7"/>
      <c r="E553" s="4"/>
      <c r="F553" s="55"/>
      <c r="G553" s="52">
        <f t="shared" si="8"/>
        <v>0</v>
      </c>
      <c r="H553" s="99"/>
      <c r="J553" s="108" t="e">
        <f>IF(Exposition!B553=0,AA=0,TEXT(Exposition!B553,"MMMM"))</f>
        <v>#NAME?</v>
      </c>
    </row>
    <row r="554" spans="2:10" x14ac:dyDescent="0.25">
      <c r="B554" s="3"/>
      <c r="C554" s="4"/>
      <c r="D554" s="7"/>
      <c r="E554" s="4"/>
      <c r="F554" s="55"/>
      <c r="G554" s="52">
        <f t="shared" si="8"/>
        <v>0</v>
      </c>
      <c r="H554" s="99"/>
      <c r="J554" s="108" t="e">
        <f>IF(Exposition!B554=0,AA=0,TEXT(Exposition!B554,"MMMM"))</f>
        <v>#NAME?</v>
      </c>
    </row>
    <row r="555" spans="2:10" x14ac:dyDescent="0.25">
      <c r="B555" s="3"/>
      <c r="C555" s="4"/>
      <c r="D555" s="7"/>
      <c r="E555" s="4"/>
      <c r="F555" s="55"/>
      <c r="G555" s="52">
        <f t="shared" si="8"/>
        <v>0</v>
      </c>
      <c r="H555" s="99"/>
      <c r="J555" s="108" t="e">
        <f>IF(Exposition!B555=0,AA=0,TEXT(Exposition!B555,"MMMM"))</f>
        <v>#NAME?</v>
      </c>
    </row>
    <row r="556" spans="2:10" x14ac:dyDescent="0.25">
      <c r="B556" s="3"/>
      <c r="C556" s="4"/>
      <c r="D556" s="7"/>
      <c r="E556" s="4"/>
      <c r="F556" s="55"/>
      <c r="G556" s="52">
        <f t="shared" si="8"/>
        <v>0</v>
      </c>
      <c r="H556" s="99"/>
      <c r="J556" s="108" t="e">
        <f>IF(Exposition!B556=0,AA=0,TEXT(Exposition!B556,"MMMM"))</f>
        <v>#NAME?</v>
      </c>
    </row>
    <row r="557" spans="2:10" x14ac:dyDescent="0.25">
      <c r="B557" s="3"/>
      <c r="C557" s="4"/>
      <c r="D557" s="7"/>
      <c r="E557" s="4"/>
      <c r="F557" s="55"/>
      <c r="G557" s="52">
        <f t="shared" si="8"/>
        <v>0</v>
      </c>
      <c r="H557" s="99"/>
      <c r="J557" s="108" t="e">
        <f>IF(Exposition!B557=0,AA=0,TEXT(Exposition!B557,"MMMM"))</f>
        <v>#NAME?</v>
      </c>
    </row>
    <row r="558" spans="2:10" x14ac:dyDescent="0.25">
      <c r="B558" s="3"/>
      <c r="C558" s="4"/>
      <c r="D558" s="7"/>
      <c r="E558" s="4"/>
      <c r="F558" s="55"/>
      <c r="G558" s="52">
        <f t="shared" si="8"/>
        <v>0</v>
      </c>
      <c r="H558" s="99"/>
      <c r="J558" s="108" t="e">
        <f>IF(Exposition!B558=0,AA=0,TEXT(Exposition!B558,"MMMM"))</f>
        <v>#NAME?</v>
      </c>
    </row>
    <row r="559" spans="2:10" x14ac:dyDescent="0.25">
      <c r="B559" s="3"/>
      <c r="C559" s="4"/>
      <c r="D559" s="7"/>
      <c r="E559" s="4"/>
      <c r="F559" s="55"/>
      <c r="G559" s="52">
        <f t="shared" si="8"/>
        <v>0</v>
      </c>
      <c r="H559" s="99"/>
      <c r="J559" s="108" t="e">
        <f>IF(Exposition!B559=0,AA=0,TEXT(Exposition!B559,"MMMM"))</f>
        <v>#NAME?</v>
      </c>
    </row>
    <row r="560" spans="2:10" x14ac:dyDescent="0.25">
      <c r="B560" s="3"/>
      <c r="C560" s="4"/>
      <c r="D560" s="7"/>
      <c r="E560" s="4"/>
      <c r="F560" s="55"/>
      <c r="G560" s="52">
        <f t="shared" si="8"/>
        <v>0</v>
      </c>
      <c r="H560" s="99"/>
      <c r="J560" s="108" t="e">
        <f>IF(Exposition!B560=0,AA=0,TEXT(Exposition!B560,"MMMM"))</f>
        <v>#NAME?</v>
      </c>
    </row>
    <row r="561" spans="2:10" x14ac:dyDescent="0.25">
      <c r="B561" s="3"/>
      <c r="C561" s="4"/>
      <c r="D561" s="7"/>
      <c r="E561" s="4"/>
      <c r="F561" s="55"/>
      <c r="G561" s="52">
        <f t="shared" si="8"/>
        <v>0</v>
      </c>
      <c r="H561" s="99"/>
      <c r="J561" s="108" t="e">
        <f>IF(Exposition!B561=0,AA=0,TEXT(Exposition!B561,"MMMM"))</f>
        <v>#NAME?</v>
      </c>
    </row>
    <row r="562" spans="2:10" x14ac:dyDescent="0.25">
      <c r="B562" s="3"/>
      <c r="C562" s="4"/>
      <c r="D562" s="7"/>
      <c r="E562" s="4"/>
      <c r="F562" s="55"/>
      <c r="G562" s="52">
        <f t="shared" si="8"/>
        <v>0</v>
      </c>
      <c r="H562" s="99"/>
      <c r="J562" s="108" t="e">
        <f>IF(Exposition!B562=0,AA=0,TEXT(Exposition!B562,"MMMM"))</f>
        <v>#NAME?</v>
      </c>
    </row>
    <row r="563" spans="2:10" x14ac:dyDescent="0.25">
      <c r="B563" s="3"/>
      <c r="C563" s="4"/>
      <c r="D563" s="7"/>
      <c r="E563" s="4"/>
      <c r="F563" s="55"/>
      <c r="G563" s="52">
        <f t="shared" si="8"/>
        <v>0</v>
      </c>
      <c r="H563" s="99"/>
      <c r="J563" s="108" t="e">
        <f>IF(Exposition!B563=0,AA=0,TEXT(Exposition!B563,"MMMM"))</f>
        <v>#NAME?</v>
      </c>
    </row>
    <row r="564" spans="2:10" x14ac:dyDescent="0.25">
      <c r="B564" s="3"/>
      <c r="C564" s="4"/>
      <c r="D564" s="7"/>
      <c r="E564" s="4"/>
      <c r="F564" s="55"/>
      <c r="G564" s="52">
        <f t="shared" si="8"/>
        <v>0</v>
      </c>
      <c r="H564" s="99"/>
      <c r="J564" s="108" t="e">
        <f>IF(Exposition!B564=0,AA=0,TEXT(Exposition!B564,"MMMM"))</f>
        <v>#NAME?</v>
      </c>
    </row>
    <row r="565" spans="2:10" x14ac:dyDescent="0.25">
      <c r="B565" s="3"/>
      <c r="C565" s="4"/>
      <c r="D565" s="7"/>
      <c r="E565" s="4"/>
      <c r="F565" s="55"/>
      <c r="G565" s="52">
        <f t="shared" si="8"/>
        <v>0</v>
      </c>
      <c r="H565" s="99"/>
      <c r="J565" s="108" t="e">
        <f>IF(Exposition!B565=0,AA=0,TEXT(Exposition!B565,"MMMM"))</f>
        <v>#NAME?</v>
      </c>
    </row>
    <row r="566" spans="2:10" x14ac:dyDescent="0.25">
      <c r="B566" s="3"/>
      <c r="C566" s="4"/>
      <c r="D566" s="7"/>
      <c r="E566" s="4"/>
      <c r="F566" s="55"/>
      <c r="G566" s="52">
        <f t="shared" si="8"/>
        <v>0</v>
      </c>
      <c r="H566" s="99"/>
      <c r="J566" s="108" t="e">
        <f>IF(Exposition!B566=0,AA=0,TEXT(Exposition!B566,"MMMM"))</f>
        <v>#NAME?</v>
      </c>
    </row>
    <row r="567" spans="2:10" x14ac:dyDescent="0.25">
      <c r="B567" s="3"/>
      <c r="C567" s="4"/>
      <c r="D567" s="7"/>
      <c r="E567" s="4"/>
      <c r="F567" s="55"/>
      <c r="G567" s="52">
        <f t="shared" si="8"/>
        <v>0</v>
      </c>
      <c r="H567" s="99"/>
      <c r="J567" s="108" t="e">
        <f>IF(Exposition!B567=0,AA=0,TEXT(Exposition!B567,"MMMM"))</f>
        <v>#NAME?</v>
      </c>
    </row>
    <row r="568" spans="2:10" x14ac:dyDescent="0.25">
      <c r="B568" s="3"/>
      <c r="C568" s="4"/>
      <c r="D568" s="7"/>
      <c r="E568" s="4"/>
      <c r="F568" s="55"/>
      <c r="G568" s="52">
        <f t="shared" si="8"/>
        <v>0</v>
      </c>
      <c r="H568" s="99"/>
      <c r="J568" s="108" t="e">
        <f>IF(Exposition!B568=0,AA=0,TEXT(Exposition!B568,"MMMM"))</f>
        <v>#NAME?</v>
      </c>
    </row>
    <row r="569" spans="2:10" x14ac:dyDescent="0.25">
      <c r="B569" s="3"/>
      <c r="C569" s="4"/>
      <c r="D569" s="7"/>
      <c r="E569" s="4"/>
      <c r="F569" s="55"/>
      <c r="G569" s="52">
        <f t="shared" si="8"/>
        <v>0</v>
      </c>
      <c r="H569" s="99"/>
      <c r="J569" s="108" t="e">
        <f>IF(Exposition!B569=0,AA=0,TEXT(Exposition!B569,"MMMM"))</f>
        <v>#NAME?</v>
      </c>
    </row>
    <row r="570" spans="2:10" x14ac:dyDescent="0.25">
      <c r="B570" s="3"/>
      <c r="C570" s="4"/>
      <c r="D570" s="7"/>
      <c r="E570" s="4"/>
      <c r="F570" s="55"/>
      <c r="G570" s="52">
        <f t="shared" si="8"/>
        <v>0</v>
      </c>
      <c r="H570" s="99"/>
      <c r="J570" s="108" t="e">
        <f>IF(Exposition!B570=0,AA=0,TEXT(Exposition!B570,"MMMM"))</f>
        <v>#NAME?</v>
      </c>
    </row>
    <row r="571" spans="2:10" x14ac:dyDescent="0.25">
      <c r="B571" s="3"/>
      <c r="C571" s="4"/>
      <c r="D571" s="7"/>
      <c r="E571" s="4"/>
      <c r="F571" s="55"/>
      <c r="G571" s="52">
        <f t="shared" si="8"/>
        <v>0</v>
      </c>
      <c r="H571" s="99"/>
      <c r="J571" s="108" t="e">
        <f>IF(Exposition!B571=0,AA=0,TEXT(Exposition!B571,"MMMM"))</f>
        <v>#NAME?</v>
      </c>
    </row>
    <row r="572" spans="2:10" x14ac:dyDescent="0.25">
      <c r="B572" s="3"/>
      <c r="C572" s="4"/>
      <c r="D572" s="7"/>
      <c r="E572" s="4"/>
      <c r="F572" s="55"/>
      <c r="G572" s="52">
        <f t="shared" si="8"/>
        <v>0</v>
      </c>
      <c r="H572" s="99"/>
      <c r="J572" s="108" t="e">
        <f>IF(Exposition!B572=0,AA=0,TEXT(Exposition!B572,"MMMM"))</f>
        <v>#NAME?</v>
      </c>
    </row>
    <row r="573" spans="2:10" x14ac:dyDescent="0.25">
      <c r="B573" s="3"/>
      <c r="C573" s="4"/>
      <c r="D573" s="7"/>
      <c r="E573" s="4"/>
      <c r="F573" s="55"/>
      <c r="G573" s="52">
        <f t="shared" si="8"/>
        <v>0</v>
      </c>
      <c r="H573" s="99"/>
      <c r="J573" s="108" t="e">
        <f>IF(Exposition!B573=0,AA=0,TEXT(Exposition!B573,"MMMM"))</f>
        <v>#NAME?</v>
      </c>
    </row>
    <row r="574" spans="2:10" x14ac:dyDescent="0.25">
      <c r="B574" s="3"/>
      <c r="C574" s="4"/>
      <c r="D574" s="7"/>
      <c r="E574" s="4"/>
      <c r="F574" s="55"/>
      <c r="G574" s="52">
        <f t="shared" si="8"/>
        <v>0</v>
      </c>
      <c r="H574" s="99"/>
      <c r="J574" s="108" t="e">
        <f>IF(Exposition!B574=0,AA=0,TEXT(Exposition!B574,"MMMM"))</f>
        <v>#NAME?</v>
      </c>
    </row>
    <row r="575" spans="2:10" x14ac:dyDescent="0.25">
      <c r="B575" s="3"/>
      <c r="C575" s="4"/>
      <c r="D575" s="7"/>
      <c r="E575" s="4"/>
      <c r="F575" s="55"/>
      <c r="G575" s="52">
        <f t="shared" si="8"/>
        <v>0</v>
      </c>
      <c r="H575" s="99"/>
      <c r="J575" s="108" t="e">
        <f>IF(Exposition!B575=0,AA=0,TEXT(Exposition!B575,"MMMM"))</f>
        <v>#NAME?</v>
      </c>
    </row>
    <row r="576" spans="2:10" x14ac:dyDescent="0.25">
      <c r="B576" s="3"/>
      <c r="C576" s="4"/>
      <c r="D576" s="7"/>
      <c r="E576" s="4"/>
      <c r="F576" s="55"/>
      <c r="G576" s="52">
        <f t="shared" si="8"/>
        <v>0</v>
      </c>
      <c r="H576" s="99"/>
      <c r="J576" s="108" t="e">
        <f>IF(Exposition!B576=0,AA=0,TEXT(Exposition!B576,"MMMM"))</f>
        <v>#NAME?</v>
      </c>
    </row>
    <row r="577" spans="2:10" x14ac:dyDescent="0.25">
      <c r="B577" s="3"/>
      <c r="C577" s="4"/>
      <c r="D577" s="7"/>
      <c r="E577" s="4"/>
      <c r="F577" s="55"/>
      <c r="G577" s="52">
        <f t="shared" si="8"/>
        <v>0</v>
      </c>
      <c r="H577" s="99"/>
      <c r="J577" s="108" t="e">
        <f>IF(Exposition!B577=0,AA=0,TEXT(Exposition!B577,"MMMM"))</f>
        <v>#NAME?</v>
      </c>
    </row>
    <row r="578" spans="2:10" x14ac:dyDescent="0.25">
      <c r="B578" s="3"/>
      <c r="C578" s="4"/>
      <c r="D578" s="7"/>
      <c r="E578" s="4"/>
      <c r="F578" s="55"/>
      <c r="G578" s="52">
        <f t="shared" si="8"/>
        <v>0</v>
      </c>
      <c r="H578" s="99"/>
      <c r="J578" s="108" t="e">
        <f>IF(Exposition!B578=0,AA=0,TEXT(Exposition!B578,"MMMM"))</f>
        <v>#NAME?</v>
      </c>
    </row>
    <row r="579" spans="2:10" x14ac:dyDescent="0.25">
      <c r="B579" s="3"/>
      <c r="C579" s="4"/>
      <c r="D579" s="7"/>
      <c r="E579" s="4"/>
      <c r="F579" s="55"/>
      <c r="G579" s="52">
        <f t="shared" si="8"/>
        <v>0</v>
      </c>
      <c r="H579" s="99"/>
      <c r="J579" s="108" t="e">
        <f>IF(Exposition!B579=0,AA=0,TEXT(Exposition!B579,"MMMM"))</f>
        <v>#NAME?</v>
      </c>
    </row>
    <row r="580" spans="2:10" x14ac:dyDescent="0.25">
      <c r="B580" s="3"/>
      <c r="C580" s="4"/>
      <c r="D580" s="7"/>
      <c r="E580" s="4"/>
      <c r="F580" s="55"/>
      <c r="G580" s="52">
        <f t="shared" si="8"/>
        <v>0</v>
      </c>
      <c r="H580" s="99"/>
      <c r="J580" s="108" t="e">
        <f>IF(Exposition!B580=0,AA=0,TEXT(Exposition!B580,"MMMM"))</f>
        <v>#NAME?</v>
      </c>
    </row>
    <row r="581" spans="2:10" x14ac:dyDescent="0.25">
      <c r="B581" s="3"/>
      <c r="C581" s="4"/>
      <c r="D581" s="7"/>
      <c r="E581" s="4"/>
      <c r="F581" s="55"/>
      <c r="G581" s="52">
        <f t="shared" si="8"/>
        <v>0</v>
      </c>
      <c r="H581" s="99"/>
      <c r="J581" s="108" t="e">
        <f>IF(Exposition!B581=0,AA=0,TEXT(Exposition!B581,"MMMM"))</f>
        <v>#NAME?</v>
      </c>
    </row>
    <row r="582" spans="2:10" x14ac:dyDescent="0.25">
      <c r="B582" s="3"/>
      <c r="C582" s="4"/>
      <c r="D582" s="7"/>
      <c r="E582" s="4"/>
      <c r="F582" s="55"/>
      <c r="G582" s="52">
        <f t="shared" si="8"/>
        <v>0</v>
      </c>
      <c r="H582" s="99"/>
      <c r="J582" s="108" t="e">
        <f>IF(Exposition!B582=0,AA=0,TEXT(Exposition!B582,"MMMM"))</f>
        <v>#NAME?</v>
      </c>
    </row>
    <row r="583" spans="2:10" x14ac:dyDescent="0.25">
      <c r="B583" s="3"/>
      <c r="C583" s="4"/>
      <c r="D583" s="7"/>
      <c r="E583" s="4"/>
      <c r="F583" s="55"/>
      <c r="G583" s="52">
        <f t="shared" si="8"/>
        <v>0</v>
      </c>
      <c r="H583" s="99"/>
      <c r="J583" s="108" t="e">
        <f>IF(Exposition!B583=0,AA=0,TEXT(Exposition!B583,"MMMM"))</f>
        <v>#NAME?</v>
      </c>
    </row>
    <row r="584" spans="2:10" x14ac:dyDescent="0.25">
      <c r="B584" s="3"/>
      <c r="C584" s="4"/>
      <c r="D584" s="7"/>
      <c r="E584" s="4"/>
      <c r="F584" s="55"/>
      <c r="G584" s="52">
        <f t="shared" si="8"/>
        <v>0</v>
      </c>
      <c r="H584" s="99"/>
      <c r="J584" s="108" t="e">
        <f>IF(Exposition!B584=0,AA=0,TEXT(Exposition!B584,"MMMM"))</f>
        <v>#NAME?</v>
      </c>
    </row>
    <row r="585" spans="2:10" x14ac:dyDescent="0.25">
      <c r="B585" s="3"/>
      <c r="C585" s="4"/>
      <c r="D585" s="7"/>
      <c r="E585" s="4"/>
      <c r="F585" s="55"/>
      <c r="G585" s="52">
        <f t="shared" si="8"/>
        <v>0</v>
      </c>
      <c r="H585" s="99"/>
      <c r="J585" s="108" t="e">
        <f>IF(Exposition!B585=0,AA=0,TEXT(Exposition!B585,"MMMM"))</f>
        <v>#NAME?</v>
      </c>
    </row>
    <row r="586" spans="2:10" x14ac:dyDescent="0.25">
      <c r="B586" s="3"/>
      <c r="C586" s="4"/>
      <c r="D586" s="7"/>
      <c r="E586" s="4"/>
      <c r="F586" s="55"/>
      <c r="G586" s="52">
        <f t="shared" si="8"/>
        <v>0</v>
      </c>
      <c r="H586" s="99"/>
      <c r="J586" s="108" t="e">
        <f>IF(Exposition!B586=0,AA=0,TEXT(Exposition!B586,"MMMM"))</f>
        <v>#NAME?</v>
      </c>
    </row>
    <row r="587" spans="2:10" x14ac:dyDescent="0.25">
      <c r="B587" s="3"/>
      <c r="C587" s="4"/>
      <c r="D587" s="7"/>
      <c r="E587" s="4"/>
      <c r="F587" s="55"/>
      <c r="G587" s="52">
        <f t="shared" ref="G587:G650" si="9">E587*F587</f>
        <v>0</v>
      </c>
      <c r="H587" s="99"/>
      <c r="J587" s="108" t="e">
        <f>IF(Exposition!B587=0,AA=0,TEXT(Exposition!B587,"MMMM"))</f>
        <v>#NAME?</v>
      </c>
    </row>
    <row r="588" spans="2:10" x14ac:dyDescent="0.25">
      <c r="B588" s="3"/>
      <c r="C588" s="4"/>
      <c r="D588" s="7"/>
      <c r="E588" s="4"/>
      <c r="F588" s="55"/>
      <c r="G588" s="52">
        <f t="shared" si="9"/>
        <v>0</v>
      </c>
      <c r="H588" s="99"/>
      <c r="J588" s="108" t="e">
        <f>IF(Exposition!B588=0,AA=0,TEXT(Exposition!B588,"MMMM"))</f>
        <v>#NAME?</v>
      </c>
    </row>
    <row r="589" spans="2:10" x14ac:dyDescent="0.25">
      <c r="B589" s="3"/>
      <c r="C589" s="4"/>
      <c r="D589" s="7"/>
      <c r="E589" s="4"/>
      <c r="F589" s="55"/>
      <c r="G589" s="52">
        <f t="shared" si="9"/>
        <v>0</v>
      </c>
      <c r="H589" s="99"/>
      <c r="J589" s="108" t="e">
        <f>IF(Exposition!B589=0,AA=0,TEXT(Exposition!B589,"MMMM"))</f>
        <v>#NAME?</v>
      </c>
    </row>
    <row r="590" spans="2:10" x14ac:dyDescent="0.25">
      <c r="B590" s="3"/>
      <c r="C590" s="4"/>
      <c r="D590" s="7"/>
      <c r="E590" s="4"/>
      <c r="F590" s="55"/>
      <c r="G590" s="52">
        <f t="shared" si="9"/>
        <v>0</v>
      </c>
      <c r="H590" s="99"/>
      <c r="J590" s="108" t="e">
        <f>IF(Exposition!B590=0,AA=0,TEXT(Exposition!B590,"MMMM"))</f>
        <v>#NAME?</v>
      </c>
    </row>
    <row r="591" spans="2:10" x14ac:dyDescent="0.25">
      <c r="B591" s="3"/>
      <c r="C591" s="4"/>
      <c r="D591" s="7"/>
      <c r="E591" s="4"/>
      <c r="F591" s="55"/>
      <c r="G591" s="52">
        <f t="shared" si="9"/>
        <v>0</v>
      </c>
      <c r="H591" s="99"/>
      <c r="J591" s="108" t="e">
        <f>IF(Exposition!B591=0,AA=0,TEXT(Exposition!B591,"MMMM"))</f>
        <v>#NAME?</v>
      </c>
    </row>
    <row r="592" spans="2:10" x14ac:dyDescent="0.25">
      <c r="B592" s="3"/>
      <c r="C592" s="4"/>
      <c r="D592" s="7"/>
      <c r="E592" s="4"/>
      <c r="F592" s="55"/>
      <c r="G592" s="52">
        <f t="shared" si="9"/>
        <v>0</v>
      </c>
      <c r="H592" s="99"/>
      <c r="J592" s="108" t="e">
        <f>IF(Exposition!B592=0,AA=0,TEXT(Exposition!B592,"MMMM"))</f>
        <v>#NAME?</v>
      </c>
    </row>
    <row r="593" spans="2:10" x14ac:dyDescent="0.25">
      <c r="B593" s="3"/>
      <c r="C593" s="4"/>
      <c r="D593" s="7"/>
      <c r="E593" s="4"/>
      <c r="F593" s="55"/>
      <c r="G593" s="52">
        <f t="shared" si="9"/>
        <v>0</v>
      </c>
      <c r="H593" s="99"/>
      <c r="J593" s="108" t="e">
        <f>IF(Exposition!B593=0,AA=0,TEXT(Exposition!B593,"MMMM"))</f>
        <v>#NAME?</v>
      </c>
    </row>
    <row r="594" spans="2:10" x14ac:dyDescent="0.25">
      <c r="B594" s="3"/>
      <c r="C594" s="4"/>
      <c r="D594" s="7"/>
      <c r="E594" s="4"/>
      <c r="F594" s="55"/>
      <c r="G594" s="52">
        <f t="shared" si="9"/>
        <v>0</v>
      </c>
      <c r="H594" s="99"/>
      <c r="J594" s="108" t="e">
        <f>IF(Exposition!B594=0,AA=0,TEXT(Exposition!B594,"MMMM"))</f>
        <v>#NAME?</v>
      </c>
    </row>
    <row r="595" spans="2:10" x14ac:dyDescent="0.25">
      <c r="B595" s="3"/>
      <c r="C595" s="4"/>
      <c r="D595" s="7"/>
      <c r="E595" s="4"/>
      <c r="F595" s="55"/>
      <c r="G595" s="52">
        <f t="shared" si="9"/>
        <v>0</v>
      </c>
      <c r="H595" s="99"/>
      <c r="J595" s="108" t="e">
        <f>IF(Exposition!B595=0,AA=0,TEXT(Exposition!B595,"MMMM"))</f>
        <v>#NAME?</v>
      </c>
    </row>
    <row r="596" spans="2:10" x14ac:dyDescent="0.25">
      <c r="B596" s="3"/>
      <c r="C596" s="4"/>
      <c r="D596" s="7"/>
      <c r="E596" s="4"/>
      <c r="F596" s="55"/>
      <c r="G596" s="52">
        <f t="shared" si="9"/>
        <v>0</v>
      </c>
      <c r="H596" s="99"/>
      <c r="J596" s="108" t="e">
        <f>IF(Exposition!B596=0,AA=0,TEXT(Exposition!B596,"MMMM"))</f>
        <v>#NAME?</v>
      </c>
    </row>
    <row r="597" spans="2:10" x14ac:dyDescent="0.25">
      <c r="B597" s="3"/>
      <c r="C597" s="4"/>
      <c r="D597" s="7"/>
      <c r="E597" s="4"/>
      <c r="F597" s="55"/>
      <c r="G597" s="52">
        <f t="shared" si="9"/>
        <v>0</v>
      </c>
      <c r="H597" s="99"/>
      <c r="J597" s="108" t="e">
        <f>IF(Exposition!B597=0,AA=0,TEXT(Exposition!B597,"MMMM"))</f>
        <v>#NAME?</v>
      </c>
    </row>
    <row r="598" spans="2:10" x14ac:dyDescent="0.25">
      <c r="B598" s="3"/>
      <c r="C598" s="4"/>
      <c r="D598" s="7"/>
      <c r="E598" s="4"/>
      <c r="F598" s="55"/>
      <c r="G598" s="52">
        <f t="shared" si="9"/>
        <v>0</v>
      </c>
      <c r="H598" s="99"/>
      <c r="J598" s="108" t="e">
        <f>IF(Exposition!B598=0,AA=0,TEXT(Exposition!B598,"MMMM"))</f>
        <v>#NAME?</v>
      </c>
    </row>
    <row r="599" spans="2:10" x14ac:dyDescent="0.25">
      <c r="B599" s="3"/>
      <c r="C599" s="4"/>
      <c r="D599" s="7"/>
      <c r="E599" s="4"/>
      <c r="F599" s="55"/>
      <c r="G599" s="52">
        <f t="shared" si="9"/>
        <v>0</v>
      </c>
      <c r="H599" s="99"/>
      <c r="J599" s="108" t="e">
        <f>IF(Exposition!B599=0,AA=0,TEXT(Exposition!B599,"MMMM"))</f>
        <v>#NAME?</v>
      </c>
    </row>
    <row r="600" spans="2:10" x14ac:dyDescent="0.25">
      <c r="B600" s="3"/>
      <c r="C600" s="4"/>
      <c r="D600" s="7"/>
      <c r="E600" s="4"/>
      <c r="F600" s="55"/>
      <c r="G600" s="52">
        <f t="shared" si="9"/>
        <v>0</v>
      </c>
      <c r="H600" s="99"/>
      <c r="J600" s="108" t="e">
        <f>IF(Exposition!B600=0,AA=0,TEXT(Exposition!B600,"MMMM"))</f>
        <v>#NAME?</v>
      </c>
    </row>
    <row r="601" spans="2:10" x14ac:dyDescent="0.25">
      <c r="B601" s="3"/>
      <c r="C601" s="4"/>
      <c r="D601" s="7"/>
      <c r="E601" s="4"/>
      <c r="F601" s="55"/>
      <c r="G601" s="52">
        <f t="shared" si="9"/>
        <v>0</v>
      </c>
      <c r="H601" s="99"/>
      <c r="J601" s="108" t="e">
        <f>IF(Exposition!B601=0,AA=0,TEXT(Exposition!B601,"MMMM"))</f>
        <v>#NAME?</v>
      </c>
    </row>
    <row r="602" spans="2:10" x14ac:dyDescent="0.25">
      <c r="B602" s="3"/>
      <c r="C602" s="4"/>
      <c r="D602" s="7"/>
      <c r="E602" s="4"/>
      <c r="F602" s="55"/>
      <c r="G602" s="52">
        <f t="shared" si="9"/>
        <v>0</v>
      </c>
      <c r="H602" s="99"/>
      <c r="J602" s="108" t="e">
        <f>IF(Exposition!B602=0,AA=0,TEXT(Exposition!B602,"MMMM"))</f>
        <v>#NAME?</v>
      </c>
    </row>
    <row r="603" spans="2:10" x14ac:dyDescent="0.25">
      <c r="B603" s="3"/>
      <c r="C603" s="4"/>
      <c r="D603" s="7"/>
      <c r="E603" s="4"/>
      <c r="F603" s="55"/>
      <c r="G603" s="52">
        <f t="shared" si="9"/>
        <v>0</v>
      </c>
      <c r="H603" s="99"/>
      <c r="J603" s="108" t="e">
        <f>IF(Exposition!B603=0,AA=0,TEXT(Exposition!B603,"MMMM"))</f>
        <v>#NAME?</v>
      </c>
    </row>
    <row r="604" spans="2:10" x14ac:dyDescent="0.25">
      <c r="B604" s="3"/>
      <c r="C604" s="4"/>
      <c r="D604" s="7"/>
      <c r="E604" s="4"/>
      <c r="F604" s="55"/>
      <c r="G604" s="52">
        <f t="shared" si="9"/>
        <v>0</v>
      </c>
      <c r="H604" s="99"/>
      <c r="J604" s="108" t="e">
        <f>IF(Exposition!B604=0,AA=0,TEXT(Exposition!B604,"MMMM"))</f>
        <v>#NAME?</v>
      </c>
    </row>
    <row r="605" spans="2:10" x14ac:dyDescent="0.25">
      <c r="B605" s="3"/>
      <c r="C605" s="4"/>
      <c r="D605" s="7"/>
      <c r="E605" s="4"/>
      <c r="F605" s="55"/>
      <c r="G605" s="52">
        <f t="shared" si="9"/>
        <v>0</v>
      </c>
      <c r="H605" s="99"/>
      <c r="J605" s="108" t="e">
        <f>IF(Exposition!B605=0,AA=0,TEXT(Exposition!B605,"MMMM"))</f>
        <v>#NAME?</v>
      </c>
    </row>
    <row r="606" spans="2:10" x14ac:dyDescent="0.25">
      <c r="B606" s="3"/>
      <c r="C606" s="4"/>
      <c r="D606" s="7"/>
      <c r="E606" s="4"/>
      <c r="F606" s="55"/>
      <c r="G606" s="52">
        <f t="shared" si="9"/>
        <v>0</v>
      </c>
      <c r="H606" s="99"/>
      <c r="J606" s="108" t="e">
        <f>IF(Exposition!B606=0,AA=0,TEXT(Exposition!B606,"MMMM"))</f>
        <v>#NAME?</v>
      </c>
    </row>
    <row r="607" spans="2:10" x14ac:dyDescent="0.25">
      <c r="B607" s="3"/>
      <c r="C607" s="4"/>
      <c r="D607" s="7"/>
      <c r="E607" s="4"/>
      <c r="F607" s="55"/>
      <c r="G607" s="52">
        <f t="shared" si="9"/>
        <v>0</v>
      </c>
      <c r="H607" s="99"/>
      <c r="J607" s="108" t="e">
        <f>IF(Exposition!B607=0,AA=0,TEXT(Exposition!B607,"MMMM"))</f>
        <v>#NAME?</v>
      </c>
    </row>
    <row r="608" spans="2:10" x14ac:dyDescent="0.25">
      <c r="B608" s="3"/>
      <c r="C608" s="4"/>
      <c r="D608" s="7"/>
      <c r="E608" s="4"/>
      <c r="F608" s="55"/>
      <c r="G608" s="52">
        <f t="shared" si="9"/>
        <v>0</v>
      </c>
      <c r="H608" s="99"/>
      <c r="J608" s="108" t="e">
        <f>IF(Exposition!B608=0,AA=0,TEXT(Exposition!B608,"MMMM"))</f>
        <v>#NAME?</v>
      </c>
    </row>
    <row r="609" spans="2:10" x14ac:dyDescent="0.25">
      <c r="B609" s="3"/>
      <c r="C609" s="4"/>
      <c r="D609" s="7"/>
      <c r="E609" s="4"/>
      <c r="F609" s="55"/>
      <c r="G609" s="52">
        <f t="shared" si="9"/>
        <v>0</v>
      </c>
      <c r="H609" s="99"/>
      <c r="J609" s="108" t="e">
        <f>IF(Exposition!B609=0,AA=0,TEXT(Exposition!B609,"MMMM"))</f>
        <v>#NAME?</v>
      </c>
    </row>
    <row r="610" spans="2:10" x14ac:dyDescent="0.25">
      <c r="B610" s="3"/>
      <c r="C610" s="4"/>
      <c r="D610" s="7"/>
      <c r="E610" s="4"/>
      <c r="F610" s="55"/>
      <c r="G610" s="52">
        <f t="shared" si="9"/>
        <v>0</v>
      </c>
      <c r="H610" s="99"/>
      <c r="J610" s="108" t="e">
        <f>IF(Exposition!B610=0,AA=0,TEXT(Exposition!B610,"MMMM"))</f>
        <v>#NAME?</v>
      </c>
    </row>
    <row r="611" spans="2:10" x14ac:dyDescent="0.25">
      <c r="B611" s="3"/>
      <c r="C611" s="4"/>
      <c r="D611" s="7"/>
      <c r="E611" s="4"/>
      <c r="F611" s="55"/>
      <c r="G611" s="52">
        <f t="shared" si="9"/>
        <v>0</v>
      </c>
      <c r="H611" s="99"/>
      <c r="J611" s="108" t="e">
        <f>IF(Exposition!B611=0,AA=0,TEXT(Exposition!B611,"MMMM"))</f>
        <v>#NAME?</v>
      </c>
    </row>
    <row r="612" spans="2:10" x14ac:dyDescent="0.25">
      <c r="B612" s="3"/>
      <c r="C612" s="4"/>
      <c r="D612" s="7"/>
      <c r="E612" s="4"/>
      <c r="F612" s="55"/>
      <c r="G612" s="52">
        <f t="shared" si="9"/>
        <v>0</v>
      </c>
      <c r="H612" s="99"/>
      <c r="J612" s="108" t="e">
        <f>IF(Exposition!B612=0,AA=0,TEXT(Exposition!B612,"MMMM"))</f>
        <v>#NAME?</v>
      </c>
    </row>
    <row r="613" spans="2:10" x14ac:dyDescent="0.25">
      <c r="B613" s="3"/>
      <c r="C613" s="4"/>
      <c r="D613" s="7"/>
      <c r="E613" s="4"/>
      <c r="F613" s="55"/>
      <c r="G613" s="52">
        <f t="shared" si="9"/>
        <v>0</v>
      </c>
      <c r="H613" s="99"/>
      <c r="J613" s="108" t="e">
        <f>IF(Exposition!B613=0,AA=0,TEXT(Exposition!B613,"MMMM"))</f>
        <v>#NAME?</v>
      </c>
    </row>
    <row r="614" spans="2:10" x14ac:dyDescent="0.25">
      <c r="B614" s="3"/>
      <c r="C614" s="4"/>
      <c r="D614" s="7"/>
      <c r="E614" s="4"/>
      <c r="F614" s="55"/>
      <c r="G614" s="52">
        <f t="shared" si="9"/>
        <v>0</v>
      </c>
      <c r="H614" s="99"/>
      <c r="J614" s="108" t="e">
        <f>IF(Exposition!B614=0,AA=0,TEXT(Exposition!B614,"MMMM"))</f>
        <v>#NAME?</v>
      </c>
    </row>
    <row r="615" spans="2:10" x14ac:dyDescent="0.25">
      <c r="B615" s="3"/>
      <c r="C615" s="4"/>
      <c r="D615" s="7"/>
      <c r="E615" s="4"/>
      <c r="F615" s="55"/>
      <c r="G615" s="52">
        <f t="shared" si="9"/>
        <v>0</v>
      </c>
      <c r="H615" s="99"/>
      <c r="J615" s="108" t="e">
        <f>IF(Exposition!B615=0,AA=0,TEXT(Exposition!B615,"MMMM"))</f>
        <v>#NAME?</v>
      </c>
    </row>
    <row r="616" spans="2:10" x14ac:dyDescent="0.25">
      <c r="B616" s="3"/>
      <c r="C616" s="4"/>
      <c r="D616" s="7"/>
      <c r="E616" s="4"/>
      <c r="F616" s="55"/>
      <c r="G616" s="52">
        <f t="shared" si="9"/>
        <v>0</v>
      </c>
      <c r="H616" s="99"/>
      <c r="J616" s="108" t="e">
        <f>IF(Exposition!B616=0,AA=0,TEXT(Exposition!B616,"MMMM"))</f>
        <v>#NAME?</v>
      </c>
    </row>
    <row r="617" spans="2:10" x14ac:dyDescent="0.25">
      <c r="B617" s="3"/>
      <c r="C617" s="4"/>
      <c r="D617" s="7"/>
      <c r="E617" s="4"/>
      <c r="F617" s="55"/>
      <c r="G617" s="52">
        <f t="shared" si="9"/>
        <v>0</v>
      </c>
      <c r="H617" s="99"/>
      <c r="J617" s="108" t="e">
        <f>IF(Exposition!B617=0,AA=0,TEXT(Exposition!B617,"MMMM"))</f>
        <v>#NAME?</v>
      </c>
    </row>
    <row r="618" spans="2:10" x14ac:dyDescent="0.25">
      <c r="B618" s="3"/>
      <c r="C618" s="4"/>
      <c r="D618" s="7"/>
      <c r="E618" s="4"/>
      <c r="F618" s="55"/>
      <c r="G618" s="52">
        <f t="shared" si="9"/>
        <v>0</v>
      </c>
      <c r="H618" s="99"/>
      <c r="J618" s="108" t="e">
        <f>IF(Exposition!B618=0,AA=0,TEXT(Exposition!B618,"MMMM"))</f>
        <v>#NAME?</v>
      </c>
    </row>
    <row r="619" spans="2:10" x14ac:dyDescent="0.25">
      <c r="B619" s="3"/>
      <c r="C619" s="4"/>
      <c r="D619" s="7"/>
      <c r="E619" s="4"/>
      <c r="F619" s="55"/>
      <c r="G619" s="52">
        <f t="shared" si="9"/>
        <v>0</v>
      </c>
      <c r="H619" s="99"/>
      <c r="J619" s="108" t="e">
        <f>IF(Exposition!B619=0,AA=0,TEXT(Exposition!B619,"MMMM"))</f>
        <v>#NAME?</v>
      </c>
    </row>
    <row r="620" spans="2:10" x14ac:dyDescent="0.25">
      <c r="B620" s="3"/>
      <c r="C620" s="4"/>
      <c r="D620" s="7"/>
      <c r="E620" s="4"/>
      <c r="F620" s="55"/>
      <c r="G620" s="52">
        <f t="shared" si="9"/>
        <v>0</v>
      </c>
      <c r="H620" s="99"/>
      <c r="J620" s="108" t="e">
        <f>IF(Exposition!B620=0,AA=0,TEXT(Exposition!B620,"MMMM"))</f>
        <v>#NAME?</v>
      </c>
    </row>
    <row r="621" spans="2:10" x14ac:dyDescent="0.25">
      <c r="B621" s="3"/>
      <c r="C621" s="4"/>
      <c r="D621" s="7"/>
      <c r="E621" s="4"/>
      <c r="F621" s="55"/>
      <c r="G621" s="52">
        <f t="shared" si="9"/>
        <v>0</v>
      </c>
      <c r="H621" s="99"/>
      <c r="J621" s="108" t="e">
        <f>IF(Exposition!B621=0,AA=0,TEXT(Exposition!B621,"MMMM"))</f>
        <v>#NAME?</v>
      </c>
    </row>
    <row r="622" spans="2:10" x14ac:dyDescent="0.25">
      <c r="B622" s="3"/>
      <c r="C622" s="4"/>
      <c r="D622" s="7"/>
      <c r="E622" s="4"/>
      <c r="F622" s="55"/>
      <c r="G622" s="52">
        <f t="shared" si="9"/>
        <v>0</v>
      </c>
      <c r="H622" s="99"/>
      <c r="J622" s="108" t="e">
        <f>IF(Exposition!B622=0,AA=0,TEXT(Exposition!B622,"MMMM"))</f>
        <v>#NAME?</v>
      </c>
    </row>
    <row r="623" spans="2:10" x14ac:dyDescent="0.25">
      <c r="B623" s="3"/>
      <c r="C623" s="4"/>
      <c r="D623" s="7"/>
      <c r="E623" s="4"/>
      <c r="F623" s="55"/>
      <c r="G623" s="52">
        <f t="shared" si="9"/>
        <v>0</v>
      </c>
      <c r="H623" s="99"/>
      <c r="J623" s="108" t="e">
        <f>IF(Exposition!B623=0,AA=0,TEXT(Exposition!B623,"MMMM"))</f>
        <v>#NAME?</v>
      </c>
    </row>
    <row r="624" spans="2:10" x14ac:dyDescent="0.25">
      <c r="B624" s="3"/>
      <c r="C624" s="4"/>
      <c r="D624" s="7"/>
      <c r="E624" s="4"/>
      <c r="F624" s="55"/>
      <c r="G624" s="52">
        <f t="shared" si="9"/>
        <v>0</v>
      </c>
      <c r="H624" s="99"/>
      <c r="J624" s="108" t="e">
        <f>IF(Exposition!B624=0,AA=0,TEXT(Exposition!B624,"MMMM"))</f>
        <v>#NAME?</v>
      </c>
    </row>
    <row r="625" spans="2:10" x14ac:dyDescent="0.25">
      <c r="B625" s="3"/>
      <c r="C625" s="4"/>
      <c r="D625" s="7"/>
      <c r="E625" s="4"/>
      <c r="F625" s="55"/>
      <c r="G625" s="52">
        <f t="shared" si="9"/>
        <v>0</v>
      </c>
      <c r="H625" s="99"/>
      <c r="J625" s="108" t="e">
        <f>IF(Exposition!B625=0,AA=0,TEXT(Exposition!B625,"MMMM"))</f>
        <v>#NAME?</v>
      </c>
    </row>
    <row r="626" spans="2:10" x14ac:dyDescent="0.25">
      <c r="B626" s="3"/>
      <c r="C626" s="4"/>
      <c r="D626" s="7"/>
      <c r="E626" s="4"/>
      <c r="F626" s="55"/>
      <c r="G626" s="52">
        <f t="shared" si="9"/>
        <v>0</v>
      </c>
      <c r="H626" s="99"/>
      <c r="J626" s="108" t="e">
        <f>IF(Exposition!B626=0,AA=0,TEXT(Exposition!B626,"MMMM"))</f>
        <v>#NAME?</v>
      </c>
    </row>
    <row r="627" spans="2:10" x14ac:dyDescent="0.25">
      <c r="B627" s="3"/>
      <c r="C627" s="4"/>
      <c r="D627" s="7"/>
      <c r="E627" s="4"/>
      <c r="F627" s="55"/>
      <c r="G627" s="52">
        <f t="shared" si="9"/>
        <v>0</v>
      </c>
      <c r="H627" s="99"/>
      <c r="J627" s="108" t="e">
        <f>IF(Exposition!B627=0,AA=0,TEXT(Exposition!B627,"MMMM"))</f>
        <v>#NAME?</v>
      </c>
    </row>
    <row r="628" spans="2:10" x14ac:dyDescent="0.25">
      <c r="B628" s="3"/>
      <c r="C628" s="4"/>
      <c r="D628" s="7"/>
      <c r="E628" s="4"/>
      <c r="F628" s="55"/>
      <c r="G628" s="52">
        <f t="shared" si="9"/>
        <v>0</v>
      </c>
      <c r="H628" s="99"/>
      <c r="J628" s="108" t="e">
        <f>IF(Exposition!B628=0,AA=0,TEXT(Exposition!B628,"MMMM"))</f>
        <v>#NAME?</v>
      </c>
    </row>
    <row r="629" spans="2:10" x14ac:dyDescent="0.25">
      <c r="B629" s="3"/>
      <c r="C629" s="4"/>
      <c r="D629" s="7"/>
      <c r="E629" s="4"/>
      <c r="F629" s="55"/>
      <c r="G629" s="52">
        <f t="shared" si="9"/>
        <v>0</v>
      </c>
      <c r="H629" s="99"/>
      <c r="J629" s="108" t="e">
        <f>IF(Exposition!B629=0,AA=0,TEXT(Exposition!B629,"MMMM"))</f>
        <v>#NAME?</v>
      </c>
    </row>
    <row r="630" spans="2:10" x14ac:dyDescent="0.25">
      <c r="B630" s="3"/>
      <c r="C630" s="4"/>
      <c r="D630" s="7"/>
      <c r="E630" s="4"/>
      <c r="F630" s="55"/>
      <c r="G630" s="52">
        <f t="shared" si="9"/>
        <v>0</v>
      </c>
      <c r="H630" s="99"/>
      <c r="J630" s="108" t="e">
        <f>IF(Exposition!B630=0,AA=0,TEXT(Exposition!B630,"MMMM"))</f>
        <v>#NAME?</v>
      </c>
    </row>
    <row r="631" spans="2:10" x14ac:dyDescent="0.25">
      <c r="B631" s="3"/>
      <c r="C631" s="4"/>
      <c r="D631" s="7"/>
      <c r="E631" s="4"/>
      <c r="F631" s="55"/>
      <c r="G631" s="52">
        <f t="shared" si="9"/>
        <v>0</v>
      </c>
      <c r="H631" s="99"/>
      <c r="J631" s="108" t="e">
        <f>IF(Exposition!B631=0,AA=0,TEXT(Exposition!B631,"MMMM"))</f>
        <v>#NAME?</v>
      </c>
    </row>
    <row r="632" spans="2:10" x14ac:dyDescent="0.25">
      <c r="B632" s="3"/>
      <c r="C632" s="4"/>
      <c r="D632" s="7"/>
      <c r="E632" s="4"/>
      <c r="F632" s="55"/>
      <c r="G632" s="52">
        <f t="shared" si="9"/>
        <v>0</v>
      </c>
      <c r="H632" s="99"/>
      <c r="J632" s="108" t="e">
        <f>IF(Exposition!B632=0,AA=0,TEXT(Exposition!B632,"MMMM"))</f>
        <v>#NAME?</v>
      </c>
    </row>
    <row r="633" spans="2:10" x14ac:dyDescent="0.25">
      <c r="B633" s="3"/>
      <c r="C633" s="4"/>
      <c r="D633" s="7"/>
      <c r="E633" s="4"/>
      <c r="F633" s="55"/>
      <c r="G633" s="52">
        <f t="shared" si="9"/>
        <v>0</v>
      </c>
      <c r="H633" s="99"/>
      <c r="J633" s="108" t="e">
        <f>IF(Exposition!B633=0,AA=0,TEXT(Exposition!B633,"MMMM"))</f>
        <v>#NAME?</v>
      </c>
    </row>
    <row r="634" spans="2:10" x14ac:dyDescent="0.25">
      <c r="B634" s="3"/>
      <c r="C634" s="4"/>
      <c r="D634" s="7"/>
      <c r="E634" s="4"/>
      <c r="F634" s="55"/>
      <c r="G634" s="52">
        <f t="shared" si="9"/>
        <v>0</v>
      </c>
      <c r="H634" s="99"/>
      <c r="J634" s="108" t="e">
        <f>IF(Exposition!B634=0,AA=0,TEXT(Exposition!B634,"MMMM"))</f>
        <v>#NAME?</v>
      </c>
    </row>
    <row r="635" spans="2:10" x14ac:dyDescent="0.25">
      <c r="B635" s="3"/>
      <c r="C635" s="4"/>
      <c r="D635" s="7"/>
      <c r="E635" s="4"/>
      <c r="F635" s="55"/>
      <c r="G635" s="52">
        <f t="shared" si="9"/>
        <v>0</v>
      </c>
      <c r="H635" s="99"/>
      <c r="J635" s="108" t="e">
        <f>IF(Exposition!B635=0,AA=0,TEXT(Exposition!B635,"MMMM"))</f>
        <v>#NAME?</v>
      </c>
    </row>
    <row r="636" spans="2:10" x14ac:dyDescent="0.25">
      <c r="B636" s="3"/>
      <c r="C636" s="4"/>
      <c r="D636" s="7"/>
      <c r="E636" s="4"/>
      <c r="F636" s="55"/>
      <c r="G636" s="52">
        <f t="shared" si="9"/>
        <v>0</v>
      </c>
      <c r="H636" s="99"/>
      <c r="J636" s="108" t="e">
        <f>IF(Exposition!B636=0,AA=0,TEXT(Exposition!B636,"MMMM"))</f>
        <v>#NAME?</v>
      </c>
    </row>
    <row r="637" spans="2:10" x14ac:dyDescent="0.25">
      <c r="B637" s="3"/>
      <c r="C637" s="4"/>
      <c r="D637" s="7"/>
      <c r="E637" s="4"/>
      <c r="F637" s="55"/>
      <c r="G637" s="52">
        <f t="shared" si="9"/>
        <v>0</v>
      </c>
      <c r="H637" s="99"/>
      <c r="J637" s="108" t="e">
        <f>IF(Exposition!B637=0,AA=0,TEXT(Exposition!B637,"MMMM"))</f>
        <v>#NAME?</v>
      </c>
    </row>
    <row r="638" spans="2:10" x14ac:dyDescent="0.25">
      <c r="B638" s="3"/>
      <c r="C638" s="4"/>
      <c r="D638" s="7"/>
      <c r="E638" s="4"/>
      <c r="F638" s="55"/>
      <c r="G638" s="52">
        <f t="shared" si="9"/>
        <v>0</v>
      </c>
      <c r="H638" s="99"/>
      <c r="J638" s="108" t="e">
        <f>IF(Exposition!B638=0,AA=0,TEXT(Exposition!B638,"MMMM"))</f>
        <v>#NAME?</v>
      </c>
    </row>
    <row r="639" spans="2:10" x14ac:dyDescent="0.25">
      <c r="B639" s="3"/>
      <c r="C639" s="4"/>
      <c r="D639" s="7"/>
      <c r="E639" s="4"/>
      <c r="F639" s="55"/>
      <c r="G639" s="52">
        <f t="shared" si="9"/>
        <v>0</v>
      </c>
      <c r="H639" s="99"/>
      <c r="J639" s="108" t="e">
        <f>IF(Exposition!B639=0,AA=0,TEXT(Exposition!B639,"MMMM"))</f>
        <v>#NAME?</v>
      </c>
    </row>
    <row r="640" spans="2:10" x14ac:dyDescent="0.25">
      <c r="B640" s="3"/>
      <c r="C640" s="4"/>
      <c r="D640" s="7"/>
      <c r="E640" s="4"/>
      <c r="F640" s="55"/>
      <c r="G640" s="52">
        <f t="shared" si="9"/>
        <v>0</v>
      </c>
      <c r="H640" s="99"/>
      <c r="J640" s="108" t="e">
        <f>IF(Exposition!B640=0,AA=0,TEXT(Exposition!B640,"MMMM"))</f>
        <v>#NAME?</v>
      </c>
    </row>
    <row r="641" spans="2:10" x14ac:dyDescent="0.25">
      <c r="B641" s="3"/>
      <c r="C641" s="4"/>
      <c r="D641" s="7"/>
      <c r="E641" s="4"/>
      <c r="F641" s="55"/>
      <c r="G641" s="52">
        <f t="shared" si="9"/>
        <v>0</v>
      </c>
      <c r="H641" s="99"/>
      <c r="J641" s="108" t="e">
        <f>IF(Exposition!B641=0,AA=0,TEXT(Exposition!B641,"MMMM"))</f>
        <v>#NAME?</v>
      </c>
    </row>
    <row r="642" spans="2:10" x14ac:dyDescent="0.25">
      <c r="B642" s="3"/>
      <c r="C642" s="4"/>
      <c r="D642" s="7"/>
      <c r="E642" s="4"/>
      <c r="F642" s="55"/>
      <c r="G642" s="52">
        <f t="shared" si="9"/>
        <v>0</v>
      </c>
      <c r="H642" s="99"/>
      <c r="J642" s="108" t="e">
        <f>IF(Exposition!B642=0,AA=0,TEXT(Exposition!B642,"MMMM"))</f>
        <v>#NAME?</v>
      </c>
    </row>
    <row r="643" spans="2:10" x14ac:dyDescent="0.25">
      <c r="B643" s="3"/>
      <c r="C643" s="4"/>
      <c r="D643" s="7"/>
      <c r="E643" s="4"/>
      <c r="F643" s="55"/>
      <c r="G643" s="52">
        <f t="shared" si="9"/>
        <v>0</v>
      </c>
      <c r="H643" s="99"/>
      <c r="J643" s="108" t="e">
        <f>IF(Exposition!B643=0,AA=0,TEXT(Exposition!B643,"MMMM"))</f>
        <v>#NAME?</v>
      </c>
    </row>
    <row r="644" spans="2:10" x14ac:dyDescent="0.25">
      <c r="B644" s="3"/>
      <c r="C644" s="4"/>
      <c r="D644" s="7"/>
      <c r="E644" s="4"/>
      <c r="F644" s="55"/>
      <c r="G644" s="52">
        <f t="shared" si="9"/>
        <v>0</v>
      </c>
      <c r="H644" s="99"/>
      <c r="J644" s="108" t="e">
        <f>IF(Exposition!B644=0,AA=0,TEXT(Exposition!B644,"MMMM"))</f>
        <v>#NAME?</v>
      </c>
    </row>
    <row r="645" spans="2:10" x14ac:dyDescent="0.25">
      <c r="B645" s="3"/>
      <c r="C645" s="4"/>
      <c r="D645" s="7"/>
      <c r="E645" s="4"/>
      <c r="F645" s="55"/>
      <c r="G645" s="52">
        <f t="shared" si="9"/>
        <v>0</v>
      </c>
      <c r="H645" s="99"/>
      <c r="J645" s="108" t="e">
        <f>IF(Exposition!B645=0,AA=0,TEXT(Exposition!B645,"MMMM"))</f>
        <v>#NAME?</v>
      </c>
    </row>
    <row r="646" spans="2:10" x14ac:dyDescent="0.25">
      <c r="B646" s="3"/>
      <c r="C646" s="4"/>
      <c r="D646" s="7"/>
      <c r="E646" s="4"/>
      <c r="F646" s="55"/>
      <c r="G646" s="52">
        <f t="shared" si="9"/>
        <v>0</v>
      </c>
      <c r="H646" s="99"/>
      <c r="J646" s="108" t="e">
        <f>IF(Exposition!B646=0,AA=0,TEXT(Exposition!B646,"MMMM"))</f>
        <v>#NAME?</v>
      </c>
    </row>
    <row r="647" spans="2:10" x14ac:dyDescent="0.25">
      <c r="B647" s="3"/>
      <c r="C647" s="4"/>
      <c r="D647" s="7"/>
      <c r="E647" s="4"/>
      <c r="F647" s="55"/>
      <c r="G647" s="52">
        <f t="shared" si="9"/>
        <v>0</v>
      </c>
      <c r="H647" s="99"/>
      <c r="J647" s="108" t="e">
        <f>IF(Exposition!B647=0,AA=0,TEXT(Exposition!B647,"MMMM"))</f>
        <v>#NAME?</v>
      </c>
    </row>
    <row r="648" spans="2:10" x14ac:dyDescent="0.25">
      <c r="B648" s="3"/>
      <c r="C648" s="4"/>
      <c r="D648" s="7"/>
      <c r="E648" s="4"/>
      <c r="F648" s="55"/>
      <c r="G648" s="52">
        <f t="shared" si="9"/>
        <v>0</v>
      </c>
      <c r="H648" s="99"/>
      <c r="J648" s="108" t="e">
        <f>IF(Exposition!B648=0,AA=0,TEXT(Exposition!B648,"MMMM"))</f>
        <v>#NAME?</v>
      </c>
    </row>
    <row r="649" spans="2:10" x14ac:dyDescent="0.25">
      <c r="B649" s="3"/>
      <c r="C649" s="4"/>
      <c r="D649" s="7"/>
      <c r="E649" s="4"/>
      <c r="F649" s="55"/>
      <c r="G649" s="52">
        <f t="shared" si="9"/>
        <v>0</v>
      </c>
      <c r="H649" s="99"/>
      <c r="J649" s="108" t="e">
        <f>IF(Exposition!B649=0,AA=0,TEXT(Exposition!B649,"MMMM"))</f>
        <v>#NAME?</v>
      </c>
    </row>
    <row r="650" spans="2:10" x14ac:dyDescent="0.25">
      <c r="B650" s="3"/>
      <c r="C650" s="4"/>
      <c r="D650" s="7"/>
      <c r="E650" s="4"/>
      <c r="F650" s="55"/>
      <c r="G650" s="52">
        <f t="shared" si="9"/>
        <v>0</v>
      </c>
      <c r="H650" s="99"/>
      <c r="J650" s="108" t="e">
        <f>IF(Exposition!B650=0,AA=0,TEXT(Exposition!B650,"MMMM"))</f>
        <v>#NAME?</v>
      </c>
    </row>
    <row r="651" spans="2:10" x14ac:dyDescent="0.25">
      <c r="B651" s="3"/>
      <c r="C651" s="4"/>
      <c r="D651" s="7"/>
      <c r="E651" s="4"/>
      <c r="F651" s="55"/>
      <c r="G651" s="52">
        <f t="shared" ref="G651:G714" si="10">E651*F651</f>
        <v>0</v>
      </c>
      <c r="H651" s="99"/>
      <c r="J651" s="108" t="e">
        <f>IF(Exposition!B651=0,AA=0,TEXT(Exposition!B651,"MMMM"))</f>
        <v>#NAME?</v>
      </c>
    </row>
    <row r="652" spans="2:10" x14ac:dyDescent="0.25">
      <c r="B652" s="3"/>
      <c r="C652" s="4"/>
      <c r="D652" s="7"/>
      <c r="E652" s="4"/>
      <c r="F652" s="55"/>
      <c r="G652" s="52">
        <f t="shared" si="10"/>
        <v>0</v>
      </c>
      <c r="H652" s="99"/>
      <c r="J652" s="108" t="e">
        <f>IF(Exposition!B652=0,AA=0,TEXT(Exposition!B652,"MMMM"))</f>
        <v>#NAME?</v>
      </c>
    </row>
    <row r="653" spans="2:10" x14ac:dyDescent="0.25">
      <c r="B653" s="3"/>
      <c r="C653" s="4"/>
      <c r="D653" s="7"/>
      <c r="E653" s="4"/>
      <c r="F653" s="55"/>
      <c r="G653" s="52">
        <f t="shared" si="10"/>
        <v>0</v>
      </c>
      <c r="H653" s="99"/>
      <c r="J653" s="108" t="e">
        <f>IF(Exposition!B653=0,AA=0,TEXT(Exposition!B653,"MMMM"))</f>
        <v>#NAME?</v>
      </c>
    </row>
    <row r="654" spans="2:10" x14ac:dyDescent="0.25">
      <c r="B654" s="3"/>
      <c r="C654" s="4"/>
      <c r="D654" s="7"/>
      <c r="E654" s="4"/>
      <c r="F654" s="55"/>
      <c r="G654" s="52">
        <f t="shared" si="10"/>
        <v>0</v>
      </c>
      <c r="H654" s="99"/>
      <c r="J654" s="108" t="e">
        <f>IF(Exposition!B654=0,AA=0,TEXT(Exposition!B654,"MMMM"))</f>
        <v>#NAME?</v>
      </c>
    </row>
    <row r="655" spans="2:10" x14ac:dyDescent="0.25">
      <c r="B655" s="3"/>
      <c r="C655" s="4"/>
      <c r="D655" s="7"/>
      <c r="E655" s="4"/>
      <c r="F655" s="55"/>
      <c r="G655" s="52">
        <f t="shared" si="10"/>
        <v>0</v>
      </c>
      <c r="H655" s="99"/>
      <c r="J655" s="108" t="e">
        <f>IF(Exposition!B655=0,AA=0,TEXT(Exposition!B655,"MMMM"))</f>
        <v>#NAME?</v>
      </c>
    </row>
    <row r="656" spans="2:10" x14ac:dyDescent="0.25">
      <c r="B656" s="3"/>
      <c r="C656" s="4"/>
      <c r="D656" s="7"/>
      <c r="E656" s="4"/>
      <c r="F656" s="55"/>
      <c r="G656" s="52">
        <f t="shared" si="10"/>
        <v>0</v>
      </c>
      <c r="H656" s="99"/>
      <c r="J656" s="108" t="e">
        <f>IF(Exposition!B656=0,AA=0,TEXT(Exposition!B656,"MMMM"))</f>
        <v>#NAME?</v>
      </c>
    </row>
    <row r="657" spans="2:10" x14ac:dyDescent="0.25">
      <c r="B657" s="3"/>
      <c r="C657" s="4"/>
      <c r="D657" s="7"/>
      <c r="E657" s="4"/>
      <c r="F657" s="55"/>
      <c r="G657" s="52">
        <f t="shared" si="10"/>
        <v>0</v>
      </c>
      <c r="H657" s="99"/>
      <c r="J657" s="108" t="e">
        <f>IF(Exposition!B657=0,AA=0,TEXT(Exposition!B657,"MMMM"))</f>
        <v>#NAME?</v>
      </c>
    </row>
    <row r="658" spans="2:10" x14ac:dyDescent="0.25">
      <c r="B658" s="3"/>
      <c r="C658" s="4"/>
      <c r="D658" s="7"/>
      <c r="E658" s="4"/>
      <c r="F658" s="55"/>
      <c r="G658" s="52">
        <f t="shared" si="10"/>
        <v>0</v>
      </c>
      <c r="H658" s="99"/>
      <c r="J658" s="108" t="e">
        <f>IF(Exposition!B658=0,AA=0,TEXT(Exposition!B658,"MMMM"))</f>
        <v>#NAME?</v>
      </c>
    </row>
    <row r="659" spans="2:10" x14ac:dyDescent="0.25">
      <c r="B659" s="3"/>
      <c r="C659" s="4"/>
      <c r="D659" s="7"/>
      <c r="E659" s="4"/>
      <c r="F659" s="55"/>
      <c r="G659" s="52">
        <f t="shared" si="10"/>
        <v>0</v>
      </c>
      <c r="H659" s="99"/>
      <c r="J659" s="108" t="e">
        <f>IF(Exposition!B659=0,AA=0,TEXT(Exposition!B659,"MMMM"))</f>
        <v>#NAME?</v>
      </c>
    </row>
    <row r="660" spans="2:10" x14ac:dyDescent="0.25">
      <c r="B660" s="3"/>
      <c r="C660" s="4"/>
      <c r="D660" s="7"/>
      <c r="E660" s="4"/>
      <c r="F660" s="55"/>
      <c r="G660" s="52">
        <f t="shared" si="10"/>
        <v>0</v>
      </c>
      <c r="H660" s="99"/>
      <c r="J660" s="108" t="e">
        <f>IF(Exposition!B660=0,AA=0,TEXT(Exposition!B660,"MMMM"))</f>
        <v>#NAME?</v>
      </c>
    </row>
    <row r="661" spans="2:10" x14ac:dyDescent="0.25">
      <c r="B661" s="3"/>
      <c r="C661" s="4"/>
      <c r="D661" s="7"/>
      <c r="E661" s="4"/>
      <c r="F661" s="55"/>
      <c r="G661" s="52">
        <f t="shared" si="10"/>
        <v>0</v>
      </c>
      <c r="H661" s="99"/>
      <c r="J661" s="108" t="e">
        <f>IF(Exposition!B661=0,AA=0,TEXT(Exposition!B661,"MMMM"))</f>
        <v>#NAME?</v>
      </c>
    </row>
    <row r="662" spans="2:10" x14ac:dyDescent="0.25">
      <c r="B662" s="3"/>
      <c r="C662" s="4"/>
      <c r="D662" s="7"/>
      <c r="E662" s="4"/>
      <c r="F662" s="55"/>
      <c r="G662" s="52">
        <f t="shared" si="10"/>
        <v>0</v>
      </c>
      <c r="H662" s="99"/>
      <c r="J662" s="108" t="e">
        <f>IF(Exposition!B662=0,AA=0,TEXT(Exposition!B662,"MMMM"))</f>
        <v>#NAME?</v>
      </c>
    </row>
    <row r="663" spans="2:10" x14ac:dyDescent="0.25">
      <c r="B663" s="3"/>
      <c r="C663" s="4"/>
      <c r="D663" s="7"/>
      <c r="E663" s="4"/>
      <c r="F663" s="55"/>
      <c r="G663" s="52">
        <f t="shared" si="10"/>
        <v>0</v>
      </c>
      <c r="H663" s="99"/>
      <c r="J663" s="108" t="e">
        <f>IF(Exposition!B663=0,AA=0,TEXT(Exposition!B663,"MMMM"))</f>
        <v>#NAME?</v>
      </c>
    </row>
    <row r="664" spans="2:10" x14ac:dyDescent="0.25">
      <c r="B664" s="3"/>
      <c r="C664" s="4"/>
      <c r="D664" s="7"/>
      <c r="E664" s="4"/>
      <c r="F664" s="55"/>
      <c r="G664" s="52">
        <f t="shared" si="10"/>
        <v>0</v>
      </c>
      <c r="H664" s="99"/>
      <c r="J664" s="108" t="e">
        <f>IF(Exposition!B664=0,AA=0,TEXT(Exposition!B664,"MMMM"))</f>
        <v>#NAME?</v>
      </c>
    </row>
    <row r="665" spans="2:10" x14ac:dyDescent="0.25">
      <c r="B665" s="3"/>
      <c r="C665" s="4"/>
      <c r="D665" s="7"/>
      <c r="E665" s="4"/>
      <c r="F665" s="55"/>
      <c r="G665" s="52">
        <f t="shared" si="10"/>
        <v>0</v>
      </c>
      <c r="H665" s="99"/>
      <c r="J665" s="108" t="e">
        <f>IF(Exposition!B665=0,AA=0,TEXT(Exposition!B665,"MMMM"))</f>
        <v>#NAME?</v>
      </c>
    </row>
    <row r="666" spans="2:10" x14ac:dyDescent="0.25">
      <c r="B666" s="3"/>
      <c r="C666" s="4"/>
      <c r="D666" s="7"/>
      <c r="E666" s="4"/>
      <c r="F666" s="55"/>
      <c r="G666" s="52">
        <f t="shared" si="10"/>
        <v>0</v>
      </c>
      <c r="H666" s="99"/>
      <c r="J666" s="108" t="e">
        <f>IF(Exposition!B666=0,AA=0,TEXT(Exposition!B666,"MMMM"))</f>
        <v>#NAME?</v>
      </c>
    </row>
    <row r="667" spans="2:10" x14ac:dyDescent="0.25">
      <c r="B667" s="3"/>
      <c r="C667" s="4"/>
      <c r="D667" s="7"/>
      <c r="E667" s="4"/>
      <c r="F667" s="55"/>
      <c r="G667" s="52">
        <f t="shared" si="10"/>
        <v>0</v>
      </c>
      <c r="H667" s="99"/>
      <c r="J667" s="108" t="e">
        <f>IF(Exposition!B667=0,AA=0,TEXT(Exposition!B667,"MMMM"))</f>
        <v>#NAME?</v>
      </c>
    </row>
    <row r="668" spans="2:10" x14ac:dyDescent="0.25">
      <c r="B668" s="3"/>
      <c r="C668" s="4"/>
      <c r="D668" s="7"/>
      <c r="E668" s="4"/>
      <c r="F668" s="55"/>
      <c r="G668" s="52">
        <f t="shared" si="10"/>
        <v>0</v>
      </c>
      <c r="H668" s="99"/>
      <c r="J668" s="108" t="e">
        <f>IF(Exposition!B668=0,AA=0,TEXT(Exposition!B668,"MMMM"))</f>
        <v>#NAME?</v>
      </c>
    </row>
    <row r="669" spans="2:10" x14ac:dyDescent="0.25">
      <c r="B669" s="3"/>
      <c r="C669" s="4"/>
      <c r="D669" s="7"/>
      <c r="E669" s="4"/>
      <c r="F669" s="55"/>
      <c r="G669" s="52">
        <f t="shared" si="10"/>
        <v>0</v>
      </c>
      <c r="H669" s="99"/>
      <c r="J669" s="108" t="e">
        <f>IF(Exposition!B669=0,AA=0,TEXT(Exposition!B669,"MMMM"))</f>
        <v>#NAME?</v>
      </c>
    </row>
    <row r="670" spans="2:10" x14ac:dyDescent="0.25">
      <c r="B670" s="3"/>
      <c r="C670" s="4"/>
      <c r="D670" s="7"/>
      <c r="E670" s="4"/>
      <c r="F670" s="55"/>
      <c r="G670" s="52">
        <f t="shared" si="10"/>
        <v>0</v>
      </c>
      <c r="H670" s="99"/>
      <c r="J670" s="108" t="e">
        <f>IF(Exposition!B670=0,AA=0,TEXT(Exposition!B670,"MMMM"))</f>
        <v>#NAME?</v>
      </c>
    </row>
    <row r="671" spans="2:10" x14ac:dyDescent="0.25">
      <c r="B671" s="3"/>
      <c r="C671" s="4"/>
      <c r="D671" s="7"/>
      <c r="E671" s="4"/>
      <c r="F671" s="55"/>
      <c r="G671" s="52">
        <f t="shared" si="10"/>
        <v>0</v>
      </c>
      <c r="H671" s="99"/>
      <c r="J671" s="108" t="e">
        <f>IF(Exposition!B671=0,AA=0,TEXT(Exposition!B671,"MMMM"))</f>
        <v>#NAME?</v>
      </c>
    </row>
    <row r="672" spans="2:10" x14ac:dyDescent="0.25">
      <c r="B672" s="3"/>
      <c r="C672" s="4"/>
      <c r="D672" s="7"/>
      <c r="E672" s="4"/>
      <c r="F672" s="55"/>
      <c r="G672" s="52">
        <f t="shared" si="10"/>
        <v>0</v>
      </c>
      <c r="H672" s="99"/>
      <c r="J672" s="108" t="e">
        <f>IF(Exposition!B672=0,AA=0,TEXT(Exposition!B672,"MMMM"))</f>
        <v>#NAME?</v>
      </c>
    </row>
    <row r="673" spans="2:10" x14ac:dyDescent="0.25">
      <c r="B673" s="3"/>
      <c r="C673" s="4"/>
      <c r="D673" s="7"/>
      <c r="E673" s="4"/>
      <c r="F673" s="55"/>
      <c r="G673" s="52">
        <f t="shared" si="10"/>
        <v>0</v>
      </c>
      <c r="H673" s="99"/>
      <c r="J673" s="108" t="e">
        <f>IF(Exposition!B673=0,AA=0,TEXT(Exposition!B673,"MMMM"))</f>
        <v>#NAME?</v>
      </c>
    </row>
    <row r="674" spans="2:10" x14ac:dyDescent="0.25">
      <c r="B674" s="3"/>
      <c r="C674" s="4"/>
      <c r="D674" s="7"/>
      <c r="E674" s="4"/>
      <c r="F674" s="55"/>
      <c r="G674" s="52">
        <f t="shared" si="10"/>
        <v>0</v>
      </c>
      <c r="H674" s="99"/>
      <c r="J674" s="108" t="e">
        <f>IF(Exposition!B674=0,AA=0,TEXT(Exposition!B674,"MMMM"))</f>
        <v>#NAME?</v>
      </c>
    </row>
    <row r="675" spans="2:10" x14ac:dyDescent="0.25">
      <c r="B675" s="3"/>
      <c r="C675" s="4"/>
      <c r="D675" s="7"/>
      <c r="E675" s="4"/>
      <c r="F675" s="55"/>
      <c r="G675" s="52">
        <f t="shared" si="10"/>
        <v>0</v>
      </c>
      <c r="H675" s="99"/>
      <c r="J675" s="108" t="e">
        <f>IF(Exposition!B675=0,AA=0,TEXT(Exposition!B675,"MMMM"))</f>
        <v>#NAME?</v>
      </c>
    </row>
    <row r="676" spans="2:10" x14ac:dyDescent="0.25">
      <c r="B676" s="3"/>
      <c r="C676" s="4"/>
      <c r="D676" s="7"/>
      <c r="E676" s="4"/>
      <c r="F676" s="55"/>
      <c r="G676" s="52">
        <f t="shared" si="10"/>
        <v>0</v>
      </c>
      <c r="H676" s="99"/>
      <c r="J676" s="108" t="e">
        <f>IF(Exposition!B676=0,AA=0,TEXT(Exposition!B676,"MMMM"))</f>
        <v>#NAME?</v>
      </c>
    </row>
    <row r="677" spans="2:10" x14ac:dyDescent="0.25">
      <c r="B677" s="3"/>
      <c r="C677" s="4"/>
      <c r="D677" s="7"/>
      <c r="E677" s="4"/>
      <c r="F677" s="55"/>
      <c r="G677" s="52">
        <f t="shared" si="10"/>
        <v>0</v>
      </c>
      <c r="H677" s="99"/>
      <c r="J677" s="108" t="e">
        <f>IF(Exposition!B677=0,AA=0,TEXT(Exposition!B677,"MMMM"))</f>
        <v>#NAME?</v>
      </c>
    </row>
    <row r="678" spans="2:10" x14ac:dyDescent="0.25">
      <c r="B678" s="3"/>
      <c r="C678" s="4"/>
      <c r="D678" s="7"/>
      <c r="E678" s="4"/>
      <c r="F678" s="55"/>
      <c r="G678" s="52">
        <f t="shared" si="10"/>
        <v>0</v>
      </c>
      <c r="H678" s="99"/>
      <c r="J678" s="108" t="e">
        <f>IF(Exposition!B678=0,AA=0,TEXT(Exposition!B678,"MMMM"))</f>
        <v>#NAME?</v>
      </c>
    </row>
    <row r="679" spans="2:10" x14ac:dyDescent="0.25">
      <c r="B679" s="3"/>
      <c r="C679" s="4"/>
      <c r="D679" s="7"/>
      <c r="E679" s="4"/>
      <c r="F679" s="55"/>
      <c r="G679" s="52">
        <f t="shared" si="10"/>
        <v>0</v>
      </c>
      <c r="H679" s="99"/>
      <c r="J679" s="108" t="e">
        <f>IF(Exposition!B679=0,AA=0,TEXT(Exposition!B679,"MMMM"))</f>
        <v>#NAME?</v>
      </c>
    </row>
    <row r="680" spans="2:10" x14ac:dyDescent="0.25">
      <c r="B680" s="3"/>
      <c r="C680" s="4"/>
      <c r="D680" s="7"/>
      <c r="E680" s="4"/>
      <c r="F680" s="55"/>
      <c r="G680" s="52">
        <f t="shared" si="10"/>
        <v>0</v>
      </c>
      <c r="H680" s="99"/>
      <c r="J680" s="108" t="e">
        <f>IF(Exposition!B680=0,AA=0,TEXT(Exposition!B680,"MMMM"))</f>
        <v>#NAME?</v>
      </c>
    </row>
    <row r="681" spans="2:10" x14ac:dyDescent="0.25">
      <c r="B681" s="3"/>
      <c r="C681" s="4"/>
      <c r="D681" s="7"/>
      <c r="E681" s="4"/>
      <c r="F681" s="55"/>
      <c r="G681" s="52">
        <f t="shared" si="10"/>
        <v>0</v>
      </c>
      <c r="H681" s="99"/>
      <c r="J681" s="108" t="e">
        <f>IF(Exposition!B681=0,AA=0,TEXT(Exposition!B681,"MMMM"))</f>
        <v>#NAME?</v>
      </c>
    </row>
    <row r="682" spans="2:10" x14ac:dyDescent="0.25">
      <c r="B682" s="3"/>
      <c r="C682" s="4"/>
      <c r="D682" s="7"/>
      <c r="E682" s="4"/>
      <c r="F682" s="55"/>
      <c r="G682" s="52">
        <f t="shared" si="10"/>
        <v>0</v>
      </c>
      <c r="H682" s="99"/>
      <c r="J682" s="108" t="e">
        <f>IF(Exposition!B682=0,AA=0,TEXT(Exposition!B682,"MMMM"))</f>
        <v>#NAME?</v>
      </c>
    </row>
    <row r="683" spans="2:10" x14ac:dyDescent="0.25">
      <c r="B683" s="3"/>
      <c r="C683" s="4"/>
      <c r="D683" s="7"/>
      <c r="E683" s="4"/>
      <c r="F683" s="55"/>
      <c r="G683" s="52">
        <f t="shared" si="10"/>
        <v>0</v>
      </c>
      <c r="H683" s="99"/>
      <c r="J683" s="108" t="e">
        <f>IF(Exposition!B683=0,AA=0,TEXT(Exposition!B683,"MMMM"))</f>
        <v>#NAME?</v>
      </c>
    </row>
    <row r="684" spans="2:10" x14ac:dyDescent="0.25">
      <c r="B684" s="3"/>
      <c r="C684" s="4"/>
      <c r="D684" s="7"/>
      <c r="E684" s="4"/>
      <c r="F684" s="55"/>
      <c r="G684" s="52">
        <f t="shared" si="10"/>
        <v>0</v>
      </c>
      <c r="H684" s="99"/>
      <c r="J684" s="108" t="e">
        <f>IF(Exposition!B684=0,AA=0,TEXT(Exposition!B684,"MMMM"))</f>
        <v>#NAME?</v>
      </c>
    </row>
    <row r="685" spans="2:10" x14ac:dyDescent="0.25">
      <c r="B685" s="3"/>
      <c r="C685" s="4"/>
      <c r="D685" s="7"/>
      <c r="E685" s="4"/>
      <c r="F685" s="55"/>
      <c r="G685" s="52">
        <f t="shared" si="10"/>
        <v>0</v>
      </c>
      <c r="H685" s="99"/>
      <c r="J685" s="108" t="e">
        <f>IF(Exposition!B685=0,AA=0,TEXT(Exposition!B685,"MMMM"))</f>
        <v>#NAME?</v>
      </c>
    </row>
    <row r="686" spans="2:10" x14ac:dyDescent="0.25">
      <c r="B686" s="3"/>
      <c r="C686" s="4"/>
      <c r="D686" s="7"/>
      <c r="E686" s="4"/>
      <c r="F686" s="55"/>
      <c r="G686" s="52">
        <f t="shared" si="10"/>
        <v>0</v>
      </c>
      <c r="H686" s="99"/>
      <c r="J686" s="108" t="e">
        <f>IF(Exposition!B686=0,AA=0,TEXT(Exposition!B686,"MMMM"))</f>
        <v>#NAME?</v>
      </c>
    </row>
    <row r="687" spans="2:10" x14ac:dyDescent="0.25">
      <c r="B687" s="3"/>
      <c r="C687" s="4"/>
      <c r="D687" s="7"/>
      <c r="E687" s="4"/>
      <c r="F687" s="55"/>
      <c r="G687" s="52">
        <f t="shared" si="10"/>
        <v>0</v>
      </c>
      <c r="H687" s="99"/>
      <c r="J687" s="108" t="e">
        <f>IF(Exposition!B687=0,AA=0,TEXT(Exposition!B687,"MMMM"))</f>
        <v>#NAME?</v>
      </c>
    </row>
    <row r="688" spans="2:10" x14ac:dyDescent="0.25">
      <c r="B688" s="3"/>
      <c r="C688" s="4"/>
      <c r="D688" s="7"/>
      <c r="E688" s="4"/>
      <c r="F688" s="55"/>
      <c r="G688" s="52">
        <f t="shared" si="10"/>
        <v>0</v>
      </c>
      <c r="H688" s="99"/>
      <c r="J688" s="108" t="e">
        <f>IF(Exposition!B688=0,AA=0,TEXT(Exposition!B688,"MMMM"))</f>
        <v>#NAME?</v>
      </c>
    </row>
    <row r="689" spans="2:10" x14ac:dyDescent="0.25">
      <c r="B689" s="3"/>
      <c r="C689" s="4"/>
      <c r="D689" s="7"/>
      <c r="E689" s="4"/>
      <c r="F689" s="55"/>
      <c r="G689" s="52">
        <f t="shared" si="10"/>
        <v>0</v>
      </c>
      <c r="H689" s="99"/>
      <c r="J689" s="108" t="e">
        <f>IF(Exposition!B689=0,AA=0,TEXT(Exposition!B689,"MMMM"))</f>
        <v>#NAME?</v>
      </c>
    </row>
    <row r="690" spans="2:10" x14ac:dyDescent="0.25">
      <c r="B690" s="3"/>
      <c r="C690" s="4"/>
      <c r="D690" s="7"/>
      <c r="E690" s="4"/>
      <c r="F690" s="55"/>
      <c r="G690" s="52">
        <f t="shared" si="10"/>
        <v>0</v>
      </c>
      <c r="H690" s="99"/>
      <c r="J690" s="108" t="e">
        <f>IF(Exposition!B690=0,AA=0,TEXT(Exposition!B690,"MMMM"))</f>
        <v>#NAME?</v>
      </c>
    </row>
    <row r="691" spans="2:10" x14ac:dyDescent="0.25">
      <c r="B691" s="3"/>
      <c r="C691" s="4"/>
      <c r="D691" s="7"/>
      <c r="E691" s="4"/>
      <c r="F691" s="55"/>
      <c r="G691" s="52">
        <f t="shared" si="10"/>
        <v>0</v>
      </c>
      <c r="H691" s="99"/>
      <c r="J691" s="108" t="e">
        <f>IF(Exposition!B691=0,AA=0,TEXT(Exposition!B691,"MMMM"))</f>
        <v>#NAME?</v>
      </c>
    </row>
    <row r="692" spans="2:10" x14ac:dyDescent="0.25">
      <c r="B692" s="3"/>
      <c r="C692" s="4"/>
      <c r="D692" s="7"/>
      <c r="E692" s="4"/>
      <c r="F692" s="55"/>
      <c r="G692" s="52">
        <f t="shared" si="10"/>
        <v>0</v>
      </c>
      <c r="H692" s="99"/>
      <c r="J692" s="108" t="e">
        <f>IF(Exposition!B692=0,AA=0,TEXT(Exposition!B692,"MMMM"))</f>
        <v>#NAME?</v>
      </c>
    </row>
    <row r="693" spans="2:10" x14ac:dyDescent="0.25">
      <c r="B693" s="3"/>
      <c r="C693" s="4"/>
      <c r="D693" s="7"/>
      <c r="E693" s="4"/>
      <c r="F693" s="55"/>
      <c r="G693" s="52">
        <f t="shared" si="10"/>
        <v>0</v>
      </c>
      <c r="H693" s="99"/>
      <c r="J693" s="108" t="e">
        <f>IF(Exposition!B693=0,AA=0,TEXT(Exposition!B693,"MMMM"))</f>
        <v>#NAME?</v>
      </c>
    </row>
    <row r="694" spans="2:10" x14ac:dyDescent="0.25">
      <c r="B694" s="3"/>
      <c r="C694" s="4"/>
      <c r="D694" s="7"/>
      <c r="E694" s="4"/>
      <c r="F694" s="55"/>
      <c r="G694" s="52">
        <f t="shared" si="10"/>
        <v>0</v>
      </c>
      <c r="H694" s="99"/>
      <c r="J694" s="108" t="e">
        <f>IF(Exposition!B694=0,AA=0,TEXT(Exposition!B694,"MMMM"))</f>
        <v>#NAME?</v>
      </c>
    </row>
    <row r="695" spans="2:10" x14ac:dyDescent="0.25">
      <c r="B695" s="3"/>
      <c r="C695" s="4"/>
      <c r="D695" s="7"/>
      <c r="E695" s="4"/>
      <c r="F695" s="55"/>
      <c r="G695" s="52">
        <f t="shared" si="10"/>
        <v>0</v>
      </c>
      <c r="H695" s="99"/>
      <c r="J695" s="108" t="e">
        <f>IF(Exposition!B695=0,AA=0,TEXT(Exposition!B695,"MMMM"))</f>
        <v>#NAME?</v>
      </c>
    </row>
    <row r="696" spans="2:10" x14ac:dyDescent="0.25">
      <c r="B696" s="3"/>
      <c r="C696" s="4"/>
      <c r="D696" s="7"/>
      <c r="E696" s="4"/>
      <c r="F696" s="55"/>
      <c r="G696" s="52">
        <f t="shared" si="10"/>
        <v>0</v>
      </c>
      <c r="H696" s="99"/>
      <c r="J696" s="108" t="e">
        <f>IF(Exposition!B696=0,AA=0,TEXT(Exposition!B696,"MMMM"))</f>
        <v>#NAME?</v>
      </c>
    </row>
    <row r="697" spans="2:10" x14ac:dyDescent="0.25">
      <c r="B697" s="3"/>
      <c r="C697" s="4"/>
      <c r="D697" s="7"/>
      <c r="E697" s="4"/>
      <c r="F697" s="55"/>
      <c r="G697" s="52">
        <f t="shared" si="10"/>
        <v>0</v>
      </c>
      <c r="H697" s="99"/>
      <c r="J697" s="108" t="e">
        <f>IF(Exposition!B697=0,AA=0,TEXT(Exposition!B697,"MMMM"))</f>
        <v>#NAME?</v>
      </c>
    </row>
    <row r="698" spans="2:10" x14ac:dyDescent="0.25">
      <c r="B698" s="3"/>
      <c r="C698" s="4"/>
      <c r="D698" s="7"/>
      <c r="E698" s="4"/>
      <c r="F698" s="55"/>
      <c r="G698" s="52">
        <f t="shared" si="10"/>
        <v>0</v>
      </c>
      <c r="H698" s="99"/>
      <c r="J698" s="108" t="e">
        <f>IF(Exposition!B698=0,AA=0,TEXT(Exposition!B698,"MMMM"))</f>
        <v>#NAME?</v>
      </c>
    </row>
    <row r="699" spans="2:10" x14ac:dyDescent="0.25">
      <c r="B699" s="3"/>
      <c r="C699" s="4"/>
      <c r="D699" s="7"/>
      <c r="E699" s="4"/>
      <c r="F699" s="55"/>
      <c r="G699" s="52">
        <f t="shared" si="10"/>
        <v>0</v>
      </c>
      <c r="H699" s="99"/>
      <c r="J699" s="108" t="e">
        <f>IF(Exposition!B699=0,AA=0,TEXT(Exposition!B699,"MMMM"))</f>
        <v>#NAME?</v>
      </c>
    </row>
    <row r="700" spans="2:10" x14ac:dyDescent="0.25">
      <c r="B700" s="3"/>
      <c r="C700" s="4"/>
      <c r="D700" s="7"/>
      <c r="E700" s="4"/>
      <c r="F700" s="55"/>
      <c r="G700" s="52">
        <f t="shared" si="10"/>
        <v>0</v>
      </c>
      <c r="H700" s="99"/>
      <c r="J700" s="108" t="e">
        <f>IF(Exposition!B700=0,AA=0,TEXT(Exposition!B700,"MMMM"))</f>
        <v>#NAME?</v>
      </c>
    </row>
    <row r="701" spans="2:10" x14ac:dyDescent="0.25">
      <c r="B701" s="3"/>
      <c r="C701" s="4"/>
      <c r="D701" s="7"/>
      <c r="E701" s="4"/>
      <c r="F701" s="55"/>
      <c r="G701" s="52">
        <f t="shared" si="10"/>
        <v>0</v>
      </c>
      <c r="H701" s="99"/>
      <c r="J701" s="108" t="e">
        <f>IF(Exposition!B701=0,AA=0,TEXT(Exposition!B701,"MMMM"))</f>
        <v>#NAME?</v>
      </c>
    </row>
    <row r="702" spans="2:10" x14ac:dyDescent="0.25">
      <c r="B702" s="3"/>
      <c r="C702" s="4"/>
      <c r="D702" s="7"/>
      <c r="E702" s="4"/>
      <c r="F702" s="55"/>
      <c r="G702" s="52">
        <f t="shared" si="10"/>
        <v>0</v>
      </c>
      <c r="H702" s="99"/>
      <c r="J702" s="108" t="e">
        <f>IF(Exposition!B702=0,AA=0,TEXT(Exposition!B702,"MMMM"))</f>
        <v>#NAME?</v>
      </c>
    </row>
    <row r="703" spans="2:10" x14ac:dyDescent="0.25">
      <c r="B703" s="3"/>
      <c r="C703" s="4"/>
      <c r="D703" s="7"/>
      <c r="E703" s="4"/>
      <c r="F703" s="55"/>
      <c r="G703" s="52">
        <f t="shared" si="10"/>
        <v>0</v>
      </c>
      <c r="H703" s="99"/>
      <c r="J703" s="108" t="e">
        <f>IF(Exposition!B703=0,AA=0,TEXT(Exposition!B703,"MMMM"))</f>
        <v>#NAME?</v>
      </c>
    </row>
    <row r="704" spans="2:10" x14ac:dyDescent="0.25">
      <c r="B704" s="3"/>
      <c r="C704" s="4"/>
      <c r="D704" s="7"/>
      <c r="E704" s="4"/>
      <c r="F704" s="55"/>
      <c r="G704" s="52">
        <f t="shared" si="10"/>
        <v>0</v>
      </c>
      <c r="H704" s="99"/>
      <c r="J704" s="108" t="e">
        <f>IF(Exposition!B704=0,AA=0,TEXT(Exposition!B704,"MMMM"))</f>
        <v>#NAME?</v>
      </c>
    </row>
    <row r="705" spans="2:10" x14ac:dyDescent="0.25">
      <c r="B705" s="3"/>
      <c r="C705" s="4"/>
      <c r="D705" s="7"/>
      <c r="E705" s="4"/>
      <c r="F705" s="55"/>
      <c r="G705" s="52">
        <f t="shared" si="10"/>
        <v>0</v>
      </c>
      <c r="H705" s="99"/>
      <c r="J705" s="108" t="e">
        <f>IF(Exposition!B705=0,AA=0,TEXT(Exposition!B705,"MMMM"))</f>
        <v>#NAME?</v>
      </c>
    </row>
    <row r="706" spans="2:10" x14ac:dyDescent="0.25">
      <c r="B706" s="3"/>
      <c r="C706" s="4"/>
      <c r="D706" s="7"/>
      <c r="E706" s="4"/>
      <c r="F706" s="55"/>
      <c r="G706" s="52">
        <f t="shared" si="10"/>
        <v>0</v>
      </c>
      <c r="H706" s="99"/>
      <c r="J706" s="108" t="e">
        <f>IF(Exposition!B706=0,AA=0,TEXT(Exposition!B706,"MMMM"))</f>
        <v>#NAME?</v>
      </c>
    </row>
    <row r="707" spans="2:10" x14ac:dyDescent="0.25">
      <c r="B707" s="3"/>
      <c r="C707" s="4"/>
      <c r="D707" s="7"/>
      <c r="E707" s="4"/>
      <c r="F707" s="55"/>
      <c r="G707" s="52">
        <f t="shared" si="10"/>
        <v>0</v>
      </c>
      <c r="H707" s="99"/>
      <c r="J707" s="108" t="e">
        <f>IF(Exposition!B707=0,AA=0,TEXT(Exposition!B707,"MMMM"))</f>
        <v>#NAME?</v>
      </c>
    </row>
    <row r="708" spans="2:10" x14ac:dyDescent="0.25">
      <c r="B708" s="3"/>
      <c r="C708" s="4"/>
      <c r="D708" s="7"/>
      <c r="E708" s="4"/>
      <c r="F708" s="55"/>
      <c r="G708" s="52">
        <f t="shared" si="10"/>
        <v>0</v>
      </c>
      <c r="H708" s="99"/>
      <c r="J708" s="108" t="e">
        <f>IF(Exposition!B708=0,AA=0,TEXT(Exposition!B708,"MMMM"))</f>
        <v>#NAME?</v>
      </c>
    </row>
    <row r="709" spans="2:10" x14ac:dyDescent="0.25">
      <c r="B709" s="3"/>
      <c r="C709" s="4"/>
      <c r="D709" s="7"/>
      <c r="E709" s="4"/>
      <c r="F709" s="55"/>
      <c r="G709" s="52">
        <f t="shared" si="10"/>
        <v>0</v>
      </c>
      <c r="H709" s="99"/>
      <c r="J709" s="108" t="e">
        <f>IF(Exposition!B709=0,AA=0,TEXT(Exposition!B709,"MMMM"))</f>
        <v>#NAME?</v>
      </c>
    </row>
    <row r="710" spans="2:10" x14ac:dyDescent="0.25">
      <c r="B710" s="3"/>
      <c r="C710" s="4"/>
      <c r="D710" s="7"/>
      <c r="E710" s="4"/>
      <c r="F710" s="55"/>
      <c r="G710" s="52">
        <f t="shared" si="10"/>
        <v>0</v>
      </c>
      <c r="H710" s="99"/>
      <c r="J710" s="108" t="e">
        <f>IF(Exposition!B710=0,AA=0,TEXT(Exposition!B710,"MMMM"))</f>
        <v>#NAME?</v>
      </c>
    </row>
    <row r="711" spans="2:10" x14ac:dyDescent="0.25">
      <c r="B711" s="3"/>
      <c r="C711" s="4"/>
      <c r="D711" s="7"/>
      <c r="E711" s="4"/>
      <c r="F711" s="55"/>
      <c r="G711" s="52">
        <f t="shared" si="10"/>
        <v>0</v>
      </c>
      <c r="H711" s="99"/>
      <c r="J711" s="108" t="e">
        <f>IF(Exposition!B711=0,AA=0,TEXT(Exposition!B711,"MMMM"))</f>
        <v>#NAME?</v>
      </c>
    </row>
    <row r="712" spans="2:10" x14ac:dyDescent="0.25">
      <c r="B712" s="3"/>
      <c r="C712" s="4"/>
      <c r="D712" s="7"/>
      <c r="E712" s="4"/>
      <c r="F712" s="55"/>
      <c r="G712" s="52">
        <f t="shared" si="10"/>
        <v>0</v>
      </c>
      <c r="H712" s="99"/>
      <c r="J712" s="108" t="e">
        <f>IF(Exposition!B712=0,AA=0,TEXT(Exposition!B712,"MMMM"))</f>
        <v>#NAME?</v>
      </c>
    </row>
    <row r="713" spans="2:10" x14ac:dyDescent="0.25">
      <c r="B713" s="3"/>
      <c r="C713" s="4"/>
      <c r="D713" s="7"/>
      <c r="E713" s="4"/>
      <c r="F713" s="55"/>
      <c r="G713" s="52">
        <f t="shared" si="10"/>
        <v>0</v>
      </c>
      <c r="H713" s="99"/>
      <c r="J713" s="108" t="e">
        <f>IF(Exposition!B713=0,AA=0,TEXT(Exposition!B713,"MMMM"))</f>
        <v>#NAME?</v>
      </c>
    </row>
    <row r="714" spans="2:10" x14ac:dyDescent="0.25">
      <c r="B714" s="3"/>
      <c r="C714" s="4"/>
      <c r="D714" s="7"/>
      <c r="E714" s="4"/>
      <c r="F714" s="55"/>
      <c r="G714" s="52">
        <f t="shared" si="10"/>
        <v>0</v>
      </c>
      <c r="H714" s="99"/>
      <c r="J714" s="108" t="e">
        <f>IF(Exposition!B714=0,AA=0,TEXT(Exposition!B714,"MMMM"))</f>
        <v>#NAME?</v>
      </c>
    </row>
    <row r="715" spans="2:10" x14ac:dyDescent="0.25">
      <c r="B715" s="3"/>
      <c r="C715" s="4"/>
      <c r="D715" s="7"/>
      <c r="E715" s="4"/>
      <c r="F715" s="55"/>
      <c r="G715" s="52">
        <f t="shared" ref="G715:G778" si="11">E715*F715</f>
        <v>0</v>
      </c>
      <c r="H715" s="99"/>
      <c r="J715" s="108" t="e">
        <f>IF(Exposition!B715=0,AA=0,TEXT(Exposition!B715,"MMMM"))</f>
        <v>#NAME?</v>
      </c>
    </row>
    <row r="716" spans="2:10" x14ac:dyDescent="0.25">
      <c r="B716" s="3"/>
      <c r="C716" s="4"/>
      <c r="D716" s="7"/>
      <c r="E716" s="4"/>
      <c r="F716" s="55"/>
      <c r="G716" s="52">
        <f t="shared" si="11"/>
        <v>0</v>
      </c>
      <c r="H716" s="99"/>
      <c r="J716" s="108" t="e">
        <f>IF(Exposition!B716=0,AA=0,TEXT(Exposition!B716,"MMMM"))</f>
        <v>#NAME?</v>
      </c>
    </row>
    <row r="717" spans="2:10" x14ac:dyDescent="0.25">
      <c r="B717" s="3"/>
      <c r="C717" s="4"/>
      <c r="D717" s="7"/>
      <c r="E717" s="4"/>
      <c r="F717" s="55"/>
      <c r="G717" s="52">
        <f t="shared" si="11"/>
        <v>0</v>
      </c>
      <c r="H717" s="99"/>
      <c r="J717" s="108" t="e">
        <f>IF(Exposition!B717=0,AA=0,TEXT(Exposition!B717,"MMMM"))</f>
        <v>#NAME?</v>
      </c>
    </row>
    <row r="718" spans="2:10" x14ac:dyDescent="0.25">
      <c r="B718" s="3"/>
      <c r="C718" s="4"/>
      <c r="D718" s="7"/>
      <c r="E718" s="4"/>
      <c r="F718" s="55"/>
      <c r="G718" s="52">
        <f t="shared" si="11"/>
        <v>0</v>
      </c>
      <c r="H718" s="99"/>
      <c r="J718" s="108" t="e">
        <f>IF(Exposition!B718=0,AA=0,TEXT(Exposition!B718,"MMMM"))</f>
        <v>#NAME?</v>
      </c>
    </row>
    <row r="719" spans="2:10" x14ac:dyDescent="0.25">
      <c r="B719" s="3"/>
      <c r="C719" s="4"/>
      <c r="D719" s="7"/>
      <c r="E719" s="4"/>
      <c r="F719" s="55"/>
      <c r="G719" s="52">
        <f t="shared" si="11"/>
        <v>0</v>
      </c>
      <c r="H719" s="99"/>
      <c r="J719" s="108" t="e">
        <f>IF(Exposition!B719=0,AA=0,TEXT(Exposition!B719,"MMMM"))</f>
        <v>#NAME?</v>
      </c>
    </row>
    <row r="720" spans="2:10" x14ac:dyDescent="0.25">
      <c r="B720" s="3"/>
      <c r="C720" s="4"/>
      <c r="D720" s="7"/>
      <c r="E720" s="4"/>
      <c r="F720" s="55"/>
      <c r="G720" s="52">
        <f t="shared" si="11"/>
        <v>0</v>
      </c>
      <c r="H720" s="99"/>
      <c r="J720" s="108" t="e">
        <f>IF(Exposition!B720=0,AA=0,TEXT(Exposition!B720,"MMMM"))</f>
        <v>#NAME?</v>
      </c>
    </row>
    <row r="721" spans="2:10" x14ac:dyDescent="0.25">
      <c r="B721" s="3"/>
      <c r="C721" s="4"/>
      <c r="D721" s="7"/>
      <c r="E721" s="4"/>
      <c r="F721" s="55"/>
      <c r="G721" s="52">
        <f t="shared" si="11"/>
        <v>0</v>
      </c>
      <c r="H721" s="99"/>
      <c r="J721" s="108" t="e">
        <f>IF(Exposition!B721=0,AA=0,TEXT(Exposition!B721,"MMMM"))</f>
        <v>#NAME?</v>
      </c>
    </row>
    <row r="722" spans="2:10" x14ac:dyDescent="0.25">
      <c r="B722" s="3"/>
      <c r="C722" s="4"/>
      <c r="D722" s="7"/>
      <c r="E722" s="4"/>
      <c r="F722" s="55"/>
      <c r="G722" s="52">
        <f t="shared" si="11"/>
        <v>0</v>
      </c>
      <c r="H722" s="99"/>
      <c r="J722" s="108" t="e">
        <f>IF(Exposition!B722=0,AA=0,TEXT(Exposition!B722,"MMMM"))</f>
        <v>#NAME?</v>
      </c>
    </row>
    <row r="723" spans="2:10" x14ac:dyDescent="0.25">
      <c r="B723" s="3"/>
      <c r="C723" s="4"/>
      <c r="D723" s="7"/>
      <c r="E723" s="4"/>
      <c r="F723" s="55"/>
      <c r="G723" s="52">
        <f t="shared" si="11"/>
        <v>0</v>
      </c>
      <c r="H723" s="99"/>
      <c r="J723" s="108" t="e">
        <f>IF(Exposition!B723=0,AA=0,TEXT(Exposition!B723,"MMMM"))</f>
        <v>#NAME?</v>
      </c>
    </row>
    <row r="724" spans="2:10" x14ac:dyDescent="0.25">
      <c r="B724" s="3"/>
      <c r="C724" s="4"/>
      <c r="D724" s="7"/>
      <c r="E724" s="4"/>
      <c r="F724" s="55"/>
      <c r="G724" s="52">
        <f t="shared" si="11"/>
        <v>0</v>
      </c>
      <c r="H724" s="99"/>
      <c r="J724" s="108" t="e">
        <f>IF(Exposition!B724=0,AA=0,TEXT(Exposition!B724,"MMMM"))</f>
        <v>#NAME?</v>
      </c>
    </row>
    <row r="725" spans="2:10" x14ac:dyDescent="0.25">
      <c r="B725" s="3"/>
      <c r="C725" s="4"/>
      <c r="D725" s="7"/>
      <c r="E725" s="4"/>
      <c r="F725" s="55"/>
      <c r="G725" s="52">
        <f t="shared" si="11"/>
        <v>0</v>
      </c>
      <c r="H725" s="99"/>
      <c r="J725" s="108" t="e">
        <f>IF(Exposition!B725=0,AA=0,TEXT(Exposition!B725,"MMMM"))</f>
        <v>#NAME?</v>
      </c>
    </row>
    <row r="726" spans="2:10" x14ac:dyDescent="0.25">
      <c r="B726" s="3"/>
      <c r="C726" s="4"/>
      <c r="D726" s="7"/>
      <c r="E726" s="4"/>
      <c r="F726" s="55"/>
      <c r="G726" s="52">
        <f t="shared" si="11"/>
        <v>0</v>
      </c>
      <c r="H726" s="99"/>
      <c r="J726" s="108" t="e">
        <f>IF(Exposition!B726=0,AA=0,TEXT(Exposition!B726,"MMMM"))</f>
        <v>#NAME?</v>
      </c>
    </row>
    <row r="727" spans="2:10" x14ac:dyDescent="0.25">
      <c r="B727" s="3"/>
      <c r="C727" s="4"/>
      <c r="D727" s="7"/>
      <c r="E727" s="4"/>
      <c r="F727" s="55"/>
      <c r="G727" s="52">
        <f t="shared" si="11"/>
        <v>0</v>
      </c>
      <c r="H727" s="99"/>
      <c r="J727" s="108" t="e">
        <f>IF(Exposition!B727=0,AA=0,TEXT(Exposition!B727,"MMMM"))</f>
        <v>#NAME?</v>
      </c>
    </row>
    <row r="728" spans="2:10" x14ac:dyDescent="0.25">
      <c r="B728" s="3"/>
      <c r="C728" s="4"/>
      <c r="D728" s="7"/>
      <c r="E728" s="4"/>
      <c r="F728" s="55"/>
      <c r="G728" s="52">
        <f t="shared" si="11"/>
        <v>0</v>
      </c>
      <c r="H728" s="99"/>
      <c r="J728" s="108" t="e">
        <f>IF(Exposition!B728=0,AA=0,TEXT(Exposition!B728,"MMMM"))</f>
        <v>#NAME?</v>
      </c>
    </row>
    <row r="729" spans="2:10" x14ac:dyDescent="0.25">
      <c r="B729" s="3"/>
      <c r="C729" s="4"/>
      <c r="D729" s="7"/>
      <c r="E729" s="4"/>
      <c r="F729" s="55"/>
      <c r="G729" s="52">
        <f t="shared" si="11"/>
        <v>0</v>
      </c>
      <c r="H729" s="99"/>
      <c r="J729" s="108" t="e">
        <f>IF(Exposition!B729=0,AA=0,TEXT(Exposition!B729,"MMMM"))</f>
        <v>#NAME?</v>
      </c>
    </row>
    <row r="730" spans="2:10" x14ac:dyDescent="0.25">
      <c r="B730" s="3"/>
      <c r="C730" s="4"/>
      <c r="D730" s="7"/>
      <c r="E730" s="4"/>
      <c r="F730" s="55"/>
      <c r="G730" s="52">
        <f t="shared" si="11"/>
        <v>0</v>
      </c>
      <c r="H730" s="99"/>
      <c r="J730" s="108" t="e">
        <f>IF(Exposition!B730=0,AA=0,TEXT(Exposition!B730,"MMMM"))</f>
        <v>#NAME?</v>
      </c>
    </row>
    <row r="731" spans="2:10" x14ac:dyDescent="0.25">
      <c r="B731" s="3"/>
      <c r="C731" s="4"/>
      <c r="D731" s="7"/>
      <c r="E731" s="4"/>
      <c r="F731" s="55"/>
      <c r="G731" s="52">
        <f t="shared" si="11"/>
        <v>0</v>
      </c>
      <c r="H731" s="99"/>
      <c r="J731" s="108" t="e">
        <f>IF(Exposition!B731=0,AA=0,TEXT(Exposition!B731,"MMMM"))</f>
        <v>#NAME?</v>
      </c>
    </row>
    <row r="732" spans="2:10" x14ac:dyDescent="0.25">
      <c r="B732" s="3"/>
      <c r="C732" s="4"/>
      <c r="D732" s="7"/>
      <c r="E732" s="4"/>
      <c r="F732" s="55"/>
      <c r="G732" s="52">
        <f t="shared" si="11"/>
        <v>0</v>
      </c>
      <c r="H732" s="99"/>
      <c r="J732" s="108" t="e">
        <f>IF(Exposition!B732=0,AA=0,TEXT(Exposition!B732,"MMMM"))</f>
        <v>#NAME?</v>
      </c>
    </row>
    <row r="733" spans="2:10" x14ac:dyDescent="0.25">
      <c r="B733" s="3"/>
      <c r="C733" s="4"/>
      <c r="D733" s="7"/>
      <c r="E733" s="4"/>
      <c r="F733" s="55"/>
      <c r="G733" s="52">
        <f t="shared" si="11"/>
        <v>0</v>
      </c>
      <c r="H733" s="99"/>
      <c r="J733" s="108" t="e">
        <f>IF(Exposition!B733=0,AA=0,TEXT(Exposition!B733,"MMMM"))</f>
        <v>#NAME?</v>
      </c>
    </row>
    <row r="734" spans="2:10" x14ac:dyDescent="0.25">
      <c r="B734" s="3"/>
      <c r="C734" s="4"/>
      <c r="D734" s="7"/>
      <c r="E734" s="4"/>
      <c r="F734" s="55"/>
      <c r="G734" s="52">
        <f t="shared" si="11"/>
        <v>0</v>
      </c>
      <c r="H734" s="99"/>
      <c r="J734" s="108" t="e">
        <f>IF(Exposition!B734=0,AA=0,TEXT(Exposition!B734,"MMMM"))</f>
        <v>#NAME?</v>
      </c>
    </row>
    <row r="735" spans="2:10" x14ac:dyDescent="0.25">
      <c r="B735" s="3"/>
      <c r="C735" s="4"/>
      <c r="D735" s="7"/>
      <c r="E735" s="4"/>
      <c r="F735" s="55"/>
      <c r="G735" s="52">
        <f t="shared" si="11"/>
        <v>0</v>
      </c>
      <c r="H735" s="99"/>
      <c r="J735" s="108" t="e">
        <f>IF(Exposition!B735=0,AA=0,TEXT(Exposition!B735,"MMMM"))</f>
        <v>#NAME?</v>
      </c>
    </row>
    <row r="736" spans="2:10" x14ac:dyDescent="0.25">
      <c r="B736" s="3"/>
      <c r="C736" s="4"/>
      <c r="D736" s="7"/>
      <c r="E736" s="4"/>
      <c r="F736" s="55"/>
      <c r="G736" s="52">
        <f t="shared" si="11"/>
        <v>0</v>
      </c>
      <c r="H736" s="99"/>
      <c r="J736" s="108" t="e">
        <f>IF(Exposition!B736=0,AA=0,TEXT(Exposition!B736,"MMMM"))</f>
        <v>#NAME?</v>
      </c>
    </row>
    <row r="737" spans="2:10" x14ac:dyDescent="0.25">
      <c r="B737" s="3"/>
      <c r="C737" s="4"/>
      <c r="D737" s="7"/>
      <c r="E737" s="4"/>
      <c r="F737" s="55"/>
      <c r="G737" s="52">
        <f t="shared" si="11"/>
        <v>0</v>
      </c>
      <c r="H737" s="99"/>
      <c r="J737" s="108" t="e">
        <f>IF(Exposition!B737=0,AA=0,TEXT(Exposition!B737,"MMMM"))</f>
        <v>#NAME?</v>
      </c>
    </row>
    <row r="738" spans="2:10" x14ac:dyDescent="0.25">
      <c r="B738" s="3"/>
      <c r="C738" s="4"/>
      <c r="D738" s="7"/>
      <c r="E738" s="4"/>
      <c r="F738" s="55"/>
      <c r="G738" s="52">
        <f t="shared" si="11"/>
        <v>0</v>
      </c>
      <c r="H738" s="99"/>
      <c r="J738" s="108" t="e">
        <f>IF(Exposition!B738=0,AA=0,TEXT(Exposition!B738,"MMMM"))</f>
        <v>#NAME?</v>
      </c>
    </row>
    <row r="739" spans="2:10" x14ac:dyDescent="0.25">
      <c r="B739" s="3"/>
      <c r="C739" s="4"/>
      <c r="D739" s="7"/>
      <c r="E739" s="4"/>
      <c r="F739" s="55"/>
      <c r="G739" s="52">
        <f t="shared" si="11"/>
        <v>0</v>
      </c>
      <c r="H739" s="99"/>
      <c r="J739" s="108" t="e">
        <f>IF(Exposition!B739=0,AA=0,TEXT(Exposition!B739,"MMMM"))</f>
        <v>#NAME?</v>
      </c>
    </row>
    <row r="740" spans="2:10" x14ac:dyDescent="0.25">
      <c r="B740" s="3"/>
      <c r="C740" s="4"/>
      <c r="D740" s="7"/>
      <c r="E740" s="4"/>
      <c r="F740" s="55"/>
      <c r="G740" s="52">
        <f t="shared" si="11"/>
        <v>0</v>
      </c>
      <c r="H740" s="99"/>
      <c r="J740" s="108" t="e">
        <f>IF(Exposition!B740=0,AA=0,TEXT(Exposition!B740,"MMMM"))</f>
        <v>#NAME?</v>
      </c>
    </row>
    <row r="741" spans="2:10" x14ac:dyDescent="0.25">
      <c r="B741" s="3"/>
      <c r="C741" s="4"/>
      <c r="D741" s="7"/>
      <c r="E741" s="4"/>
      <c r="F741" s="55"/>
      <c r="G741" s="52">
        <f t="shared" si="11"/>
        <v>0</v>
      </c>
      <c r="H741" s="99"/>
      <c r="J741" s="108" t="e">
        <f>IF(Exposition!B741=0,AA=0,TEXT(Exposition!B741,"MMMM"))</f>
        <v>#NAME?</v>
      </c>
    </row>
    <row r="742" spans="2:10" x14ac:dyDescent="0.25">
      <c r="B742" s="3"/>
      <c r="C742" s="4"/>
      <c r="D742" s="7"/>
      <c r="E742" s="4"/>
      <c r="F742" s="55"/>
      <c r="G742" s="52">
        <f t="shared" si="11"/>
        <v>0</v>
      </c>
      <c r="H742" s="99"/>
      <c r="J742" s="108" t="e">
        <f>IF(Exposition!B742=0,AA=0,TEXT(Exposition!B742,"MMMM"))</f>
        <v>#NAME?</v>
      </c>
    </row>
    <row r="743" spans="2:10" x14ac:dyDescent="0.25">
      <c r="B743" s="3"/>
      <c r="C743" s="4"/>
      <c r="D743" s="7"/>
      <c r="E743" s="4"/>
      <c r="F743" s="55"/>
      <c r="G743" s="52">
        <f t="shared" si="11"/>
        <v>0</v>
      </c>
      <c r="H743" s="99"/>
      <c r="J743" s="108" t="e">
        <f>IF(Exposition!B743=0,AA=0,TEXT(Exposition!B743,"MMMM"))</f>
        <v>#NAME?</v>
      </c>
    </row>
    <row r="744" spans="2:10" x14ac:dyDescent="0.25">
      <c r="B744" s="3"/>
      <c r="C744" s="4"/>
      <c r="D744" s="7"/>
      <c r="E744" s="4"/>
      <c r="F744" s="55"/>
      <c r="G744" s="52">
        <f t="shared" si="11"/>
        <v>0</v>
      </c>
      <c r="H744" s="99"/>
      <c r="J744" s="108" t="e">
        <f>IF(Exposition!B744=0,AA=0,TEXT(Exposition!B744,"MMMM"))</f>
        <v>#NAME?</v>
      </c>
    </row>
    <row r="745" spans="2:10" x14ac:dyDescent="0.25">
      <c r="B745" s="3"/>
      <c r="C745" s="4"/>
      <c r="D745" s="7"/>
      <c r="E745" s="4"/>
      <c r="F745" s="55"/>
      <c r="G745" s="52">
        <f t="shared" si="11"/>
        <v>0</v>
      </c>
      <c r="H745" s="99"/>
      <c r="J745" s="108" t="e">
        <f>IF(Exposition!B745=0,AA=0,TEXT(Exposition!B745,"MMMM"))</f>
        <v>#NAME?</v>
      </c>
    </row>
    <row r="746" spans="2:10" x14ac:dyDescent="0.25">
      <c r="B746" s="3"/>
      <c r="C746" s="4"/>
      <c r="D746" s="7"/>
      <c r="E746" s="4"/>
      <c r="F746" s="55"/>
      <c r="G746" s="52">
        <f t="shared" si="11"/>
        <v>0</v>
      </c>
      <c r="H746" s="99"/>
      <c r="J746" s="108" t="e">
        <f>IF(Exposition!B746=0,AA=0,TEXT(Exposition!B746,"MMMM"))</f>
        <v>#NAME?</v>
      </c>
    </row>
    <row r="747" spans="2:10" x14ac:dyDescent="0.25">
      <c r="B747" s="3"/>
      <c r="C747" s="4"/>
      <c r="D747" s="7"/>
      <c r="E747" s="4"/>
      <c r="F747" s="55"/>
      <c r="G747" s="52">
        <f t="shared" si="11"/>
        <v>0</v>
      </c>
      <c r="H747" s="99"/>
      <c r="J747" s="108" t="e">
        <f>IF(Exposition!B747=0,AA=0,TEXT(Exposition!B747,"MMMM"))</f>
        <v>#NAME?</v>
      </c>
    </row>
    <row r="748" spans="2:10" x14ac:dyDescent="0.25">
      <c r="B748" s="3"/>
      <c r="C748" s="4"/>
      <c r="D748" s="7"/>
      <c r="E748" s="4"/>
      <c r="F748" s="55"/>
      <c r="G748" s="52">
        <f t="shared" si="11"/>
        <v>0</v>
      </c>
      <c r="H748" s="99"/>
      <c r="J748" s="108" t="e">
        <f>IF(Exposition!B748=0,AA=0,TEXT(Exposition!B748,"MMMM"))</f>
        <v>#NAME?</v>
      </c>
    </row>
    <row r="749" spans="2:10" x14ac:dyDescent="0.25">
      <c r="B749" s="3"/>
      <c r="C749" s="4"/>
      <c r="D749" s="7"/>
      <c r="E749" s="4"/>
      <c r="F749" s="55"/>
      <c r="G749" s="52">
        <f t="shared" si="11"/>
        <v>0</v>
      </c>
      <c r="H749" s="99"/>
      <c r="J749" s="108" t="e">
        <f>IF(Exposition!B749=0,AA=0,TEXT(Exposition!B749,"MMMM"))</f>
        <v>#NAME?</v>
      </c>
    </row>
    <row r="750" spans="2:10" x14ac:dyDescent="0.25">
      <c r="B750" s="3"/>
      <c r="C750" s="4"/>
      <c r="D750" s="7"/>
      <c r="E750" s="4"/>
      <c r="F750" s="55"/>
      <c r="G750" s="52">
        <f t="shared" si="11"/>
        <v>0</v>
      </c>
      <c r="H750" s="99"/>
      <c r="J750" s="108" t="e">
        <f>IF(Exposition!B750=0,AA=0,TEXT(Exposition!B750,"MMMM"))</f>
        <v>#NAME?</v>
      </c>
    </row>
    <row r="751" spans="2:10" x14ac:dyDescent="0.25">
      <c r="B751" s="3"/>
      <c r="C751" s="4"/>
      <c r="D751" s="7"/>
      <c r="E751" s="4"/>
      <c r="F751" s="55"/>
      <c r="G751" s="52">
        <f t="shared" si="11"/>
        <v>0</v>
      </c>
      <c r="H751" s="99"/>
      <c r="J751" s="108" t="e">
        <f>IF(Exposition!B751=0,AA=0,TEXT(Exposition!B751,"MMMM"))</f>
        <v>#NAME?</v>
      </c>
    </row>
    <row r="752" spans="2:10" x14ac:dyDescent="0.25">
      <c r="B752" s="3"/>
      <c r="C752" s="4"/>
      <c r="D752" s="7"/>
      <c r="E752" s="4"/>
      <c r="F752" s="55"/>
      <c r="G752" s="52">
        <f t="shared" si="11"/>
        <v>0</v>
      </c>
      <c r="H752" s="99"/>
      <c r="J752" s="108" t="e">
        <f>IF(Exposition!B752=0,AA=0,TEXT(Exposition!B752,"MMMM"))</f>
        <v>#NAME?</v>
      </c>
    </row>
    <row r="753" spans="2:10" x14ac:dyDescent="0.25">
      <c r="B753" s="3"/>
      <c r="C753" s="4"/>
      <c r="D753" s="7"/>
      <c r="E753" s="4"/>
      <c r="F753" s="55"/>
      <c r="G753" s="52">
        <f t="shared" si="11"/>
        <v>0</v>
      </c>
      <c r="H753" s="99"/>
      <c r="J753" s="108" t="e">
        <f>IF(Exposition!B753=0,AA=0,TEXT(Exposition!B753,"MMMM"))</f>
        <v>#NAME?</v>
      </c>
    </row>
    <row r="754" spans="2:10" x14ac:dyDescent="0.25">
      <c r="B754" s="3"/>
      <c r="C754" s="4"/>
      <c r="D754" s="7"/>
      <c r="E754" s="4"/>
      <c r="F754" s="55"/>
      <c r="G754" s="52">
        <f t="shared" si="11"/>
        <v>0</v>
      </c>
      <c r="H754" s="99"/>
      <c r="J754" s="108" t="e">
        <f>IF(Exposition!B754=0,AA=0,TEXT(Exposition!B754,"MMMM"))</f>
        <v>#NAME?</v>
      </c>
    </row>
    <row r="755" spans="2:10" x14ac:dyDescent="0.25">
      <c r="B755" s="3"/>
      <c r="C755" s="4"/>
      <c r="D755" s="7"/>
      <c r="E755" s="4"/>
      <c r="F755" s="55"/>
      <c r="G755" s="52">
        <f t="shared" si="11"/>
        <v>0</v>
      </c>
      <c r="H755" s="99"/>
      <c r="J755" s="108" t="e">
        <f>IF(Exposition!B755=0,AA=0,TEXT(Exposition!B755,"MMMM"))</f>
        <v>#NAME?</v>
      </c>
    </row>
    <row r="756" spans="2:10" x14ac:dyDescent="0.25">
      <c r="B756" s="3"/>
      <c r="C756" s="4"/>
      <c r="D756" s="7"/>
      <c r="E756" s="4"/>
      <c r="F756" s="55"/>
      <c r="G756" s="52">
        <f t="shared" si="11"/>
        <v>0</v>
      </c>
      <c r="H756" s="99"/>
      <c r="J756" s="108" t="e">
        <f>IF(Exposition!B756=0,AA=0,TEXT(Exposition!B756,"MMMM"))</f>
        <v>#NAME?</v>
      </c>
    </row>
    <row r="757" spans="2:10" x14ac:dyDescent="0.25">
      <c r="B757" s="3"/>
      <c r="C757" s="4"/>
      <c r="D757" s="7"/>
      <c r="E757" s="4"/>
      <c r="F757" s="55"/>
      <c r="G757" s="52">
        <f t="shared" si="11"/>
        <v>0</v>
      </c>
      <c r="H757" s="99"/>
      <c r="J757" s="108" t="e">
        <f>IF(Exposition!B757=0,AA=0,TEXT(Exposition!B757,"MMMM"))</f>
        <v>#NAME?</v>
      </c>
    </row>
    <row r="758" spans="2:10" x14ac:dyDescent="0.25">
      <c r="B758" s="3"/>
      <c r="C758" s="4"/>
      <c r="D758" s="7"/>
      <c r="E758" s="4"/>
      <c r="F758" s="55"/>
      <c r="G758" s="52">
        <f t="shared" si="11"/>
        <v>0</v>
      </c>
      <c r="H758" s="99"/>
      <c r="J758" s="108" t="e">
        <f>IF(Exposition!B758=0,AA=0,TEXT(Exposition!B758,"MMMM"))</f>
        <v>#NAME?</v>
      </c>
    </row>
    <row r="759" spans="2:10" x14ac:dyDescent="0.25">
      <c r="B759" s="3"/>
      <c r="C759" s="4"/>
      <c r="D759" s="7"/>
      <c r="E759" s="4"/>
      <c r="F759" s="55"/>
      <c r="G759" s="52">
        <f t="shared" si="11"/>
        <v>0</v>
      </c>
      <c r="H759" s="99"/>
      <c r="J759" s="108" t="e">
        <f>IF(Exposition!B759=0,AA=0,TEXT(Exposition!B759,"MMMM"))</f>
        <v>#NAME?</v>
      </c>
    </row>
    <row r="760" spans="2:10" x14ac:dyDescent="0.25">
      <c r="B760" s="3"/>
      <c r="C760" s="4"/>
      <c r="D760" s="7"/>
      <c r="E760" s="4"/>
      <c r="F760" s="55"/>
      <c r="G760" s="52">
        <f t="shared" si="11"/>
        <v>0</v>
      </c>
      <c r="H760" s="99"/>
      <c r="J760" s="108" t="e">
        <f>IF(Exposition!B760=0,AA=0,TEXT(Exposition!B760,"MMMM"))</f>
        <v>#NAME?</v>
      </c>
    </row>
    <row r="761" spans="2:10" x14ac:dyDescent="0.25">
      <c r="B761" s="3"/>
      <c r="C761" s="4"/>
      <c r="D761" s="7"/>
      <c r="E761" s="4"/>
      <c r="F761" s="55"/>
      <c r="G761" s="52">
        <f t="shared" si="11"/>
        <v>0</v>
      </c>
      <c r="H761" s="99"/>
      <c r="J761" s="108" t="e">
        <f>IF(Exposition!B761=0,AA=0,TEXT(Exposition!B761,"MMMM"))</f>
        <v>#NAME?</v>
      </c>
    </row>
    <row r="762" spans="2:10" x14ac:dyDescent="0.25">
      <c r="B762" s="3"/>
      <c r="C762" s="4"/>
      <c r="D762" s="7"/>
      <c r="E762" s="4"/>
      <c r="F762" s="55"/>
      <c r="G762" s="52">
        <f t="shared" si="11"/>
        <v>0</v>
      </c>
      <c r="H762" s="99"/>
      <c r="J762" s="108" t="e">
        <f>IF(Exposition!B762=0,AA=0,TEXT(Exposition!B762,"MMMM"))</f>
        <v>#NAME?</v>
      </c>
    </row>
    <row r="763" spans="2:10" x14ac:dyDescent="0.25">
      <c r="B763" s="3"/>
      <c r="C763" s="4"/>
      <c r="D763" s="7"/>
      <c r="E763" s="4"/>
      <c r="F763" s="55"/>
      <c r="G763" s="52">
        <f t="shared" si="11"/>
        <v>0</v>
      </c>
      <c r="H763" s="99"/>
      <c r="J763" s="108" t="e">
        <f>IF(Exposition!B763=0,AA=0,TEXT(Exposition!B763,"MMMM"))</f>
        <v>#NAME?</v>
      </c>
    </row>
    <row r="764" spans="2:10" x14ac:dyDescent="0.25">
      <c r="B764" s="3"/>
      <c r="C764" s="4"/>
      <c r="D764" s="7"/>
      <c r="E764" s="4"/>
      <c r="F764" s="55"/>
      <c r="G764" s="52">
        <f t="shared" si="11"/>
        <v>0</v>
      </c>
      <c r="H764" s="99"/>
      <c r="J764" s="108" t="e">
        <f>IF(Exposition!B764=0,AA=0,TEXT(Exposition!B764,"MMMM"))</f>
        <v>#NAME?</v>
      </c>
    </row>
    <row r="765" spans="2:10" x14ac:dyDescent="0.25">
      <c r="B765" s="3"/>
      <c r="C765" s="4"/>
      <c r="D765" s="7"/>
      <c r="E765" s="4"/>
      <c r="F765" s="55"/>
      <c r="G765" s="52">
        <f t="shared" si="11"/>
        <v>0</v>
      </c>
      <c r="H765" s="99"/>
      <c r="J765" s="108" t="e">
        <f>IF(Exposition!B765=0,AA=0,TEXT(Exposition!B765,"MMMM"))</f>
        <v>#NAME?</v>
      </c>
    </row>
    <row r="766" spans="2:10" x14ac:dyDescent="0.25">
      <c r="B766" s="3"/>
      <c r="C766" s="4"/>
      <c r="D766" s="7"/>
      <c r="E766" s="4"/>
      <c r="F766" s="55"/>
      <c r="G766" s="52">
        <f t="shared" si="11"/>
        <v>0</v>
      </c>
      <c r="H766" s="99"/>
      <c r="J766" s="108" t="e">
        <f>IF(Exposition!B766=0,AA=0,TEXT(Exposition!B766,"MMMM"))</f>
        <v>#NAME?</v>
      </c>
    </row>
    <row r="767" spans="2:10" x14ac:dyDescent="0.25">
      <c r="B767" s="3"/>
      <c r="C767" s="4"/>
      <c r="D767" s="7"/>
      <c r="E767" s="4"/>
      <c r="F767" s="55"/>
      <c r="G767" s="52">
        <f t="shared" si="11"/>
        <v>0</v>
      </c>
      <c r="H767" s="99"/>
      <c r="J767" s="108" t="e">
        <f>IF(Exposition!B767=0,AA=0,TEXT(Exposition!B767,"MMMM"))</f>
        <v>#NAME?</v>
      </c>
    </row>
    <row r="768" spans="2:10" x14ac:dyDescent="0.25">
      <c r="B768" s="3"/>
      <c r="C768" s="4"/>
      <c r="D768" s="7"/>
      <c r="E768" s="4"/>
      <c r="F768" s="55"/>
      <c r="G768" s="52">
        <f t="shared" si="11"/>
        <v>0</v>
      </c>
      <c r="H768" s="99"/>
      <c r="J768" s="108" t="e">
        <f>IF(Exposition!B768=0,AA=0,TEXT(Exposition!B768,"MMMM"))</f>
        <v>#NAME?</v>
      </c>
    </row>
    <row r="769" spans="2:10" x14ac:dyDescent="0.25">
      <c r="B769" s="3"/>
      <c r="C769" s="4"/>
      <c r="D769" s="7"/>
      <c r="E769" s="4"/>
      <c r="F769" s="55"/>
      <c r="G769" s="52">
        <f t="shared" si="11"/>
        <v>0</v>
      </c>
      <c r="H769" s="99"/>
      <c r="J769" s="108" t="e">
        <f>IF(Exposition!B769=0,AA=0,TEXT(Exposition!B769,"MMMM"))</f>
        <v>#NAME?</v>
      </c>
    </row>
    <row r="770" spans="2:10" x14ac:dyDescent="0.25">
      <c r="B770" s="3"/>
      <c r="C770" s="4"/>
      <c r="D770" s="7"/>
      <c r="E770" s="4"/>
      <c r="F770" s="55"/>
      <c r="G770" s="52">
        <f t="shared" si="11"/>
        <v>0</v>
      </c>
      <c r="H770" s="99"/>
      <c r="J770" s="108" t="e">
        <f>IF(Exposition!B770=0,AA=0,TEXT(Exposition!B770,"MMMM"))</f>
        <v>#NAME?</v>
      </c>
    </row>
    <row r="771" spans="2:10" x14ac:dyDescent="0.25">
      <c r="B771" s="3"/>
      <c r="C771" s="4"/>
      <c r="D771" s="7"/>
      <c r="E771" s="4"/>
      <c r="F771" s="55"/>
      <c r="G771" s="52">
        <f t="shared" si="11"/>
        <v>0</v>
      </c>
      <c r="H771" s="99"/>
      <c r="J771" s="108" t="e">
        <f>IF(Exposition!B771=0,AA=0,TEXT(Exposition!B771,"MMMM"))</f>
        <v>#NAME?</v>
      </c>
    </row>
    <row r="772" spans="2:10" x14ac:dyDescent="0.25">
      <c r="B772" s="3"/>
      <c r="C772" s="4"/>
      <c r="D772" s="7"/>
      <c r="E772" s="4"/>
      <c r="F772" s="55"/>
      <c r="G772" s="52">
        <f t="shared" si="11"/>
        <v>0</v>
      </c>
      <c r="H772" s="99"/>
      <c r="J772" s="108" t="e">
        <f>IF(Exposition!B772=0,AA=0,TEXT(Exposition!B772,"MMMM"))</f>
        <v>#NAME?</v>
      </c>
    </row>
    <row r="773" spans="2:10" x14ac:dyDescent="0.25">
      <c r="B773" s="3"/>
      <c r="C773" s="4"/>
      <c r="D773" s="7"/>
      <c r="E773" s="4"/>
      <c r="F773" s="55"/>
      <c r="G773" s="52">
        <f t="shared" si="11"/>
        <v>0</v>
      </c>
      <c r="H773" s="99"/>
      <c r="J773" s="108" t="e">
        <f>IF(Exposition!B773=0,AA=0,TEXT(Exposition!B773,"MMMM"))</f>
        <v>#NAME?</v>
      </c>
    </row>
    <row r="774" spans="2:10" x14ac:dyDescent="0.25">
      <c r="B774" s="3"/>
      <c r="C774" s="4"/>
      <c r="D774" s="7"/>
      <c r="E774" s="4"/>
      <c r="F774" s="55"/>
      <c r="G774" s="52">
        <f t="shared" si="11"/>
        <v>0</v>
      </c>
      <c r="H774" s="99"/>
      <c r="J774" s="108" t="e">
        <f>IF(Exposition!B774=0,AA=0,TEXT(Exposition!B774,"MMMM"))</f>
        <v>#NAME?</v>
      </c>
    </row>
    <row r="775" spans="2:10" x14ac:dyDescent="0.25">
      <c r="B775" s="3"/>
      <c r="C775" s="4"/>
      <c r="D775" s="7"/>
      <c r="E775" s="4"/>
      <c r="F775" s="55"/>
      <c r="G775" s="52">
        <f t="shared" si="11"/>
        <v>0</v>
      </c>
      <c r="H775" s="99"/>
      <c r="J775" s="108" t="e">
        <f>IF(Exposition!B775=0,AA=0,TEXT(Exposition!B775,"MMMM"))</f>
        <v>#NAME?</v>
      </c>
    </row>
    <row r="776" spans="2:10" x14ac:dyDescent="0.25">
      <c r="B776" s="3"/>
      <c r="C776" s="4"/>
      <c r="D776" s="7"/>
      <c r="E776" s="4"/>
      <c r="F776" s="55"/>
      <c r="G776" s="52">
        <f t="shared" si="11"/>
        <v>0</v>
      </c>
      <c r="H776" s="99"/>
      <c r="J776" s="108" t="e">
        <f>IF(Exposition!B776=0,AA=0,TEXT(Exposition!B776,"MMMM"))</f>
        <v>#NAME?</v>
      </c>
    </row>
    <row r="777" spans="2:10" x14ac:dyDescent="0.25">
      <c r="B777" s="3"/>
      <c r="C777" s="4"/>
      <c r="D777" s="7"/>
      <c r="E777" s="4"/>
      <c r="F777" s="55"/>
      <c r="G777" s="52">
        <f t="shared" si="11"/>
        <v>0</v>
      </c>
      <c r="H777" s="99"/>
      <c r="J777" s="108" t="e">
        <f>IF(Exposition!B777=0,AA=0,TEXT(Exposition!B777,"MMMM"))</f>
        <v>#NAME?</v>
      </c>
    </row>
    <row r="778" spans="2:10" x14ac:dyDescent="0.25">
      <c r="B778" s="3"/>
      <c r="C778" s="4"/>
      <c r="D778" s="7"/>
      <c r="E778" s="4"/>
      <c r="F778" s="55"/>
      <c r="G778" s="52">
        <f t="shared" si="11"/>
        <v>0</v>
      </c>
      <c r="H778" s="99"/>
      <c r="J778" s="108" t="e">
        <f>IF(Exposition!B778=0,AA=0,TEXT(Exposition!B778,"MMMM"))</f>
        <v>#NAME?</v>
      </c>
    </row>
    <row r="779" spans="2:10" x14ac:dyDescent="0.25">
      <c r="B779" s="3"/>
      <c r="C779" s="4"/>
      <c r="D779" s="7"/>
      <c r="E779" s="4"/>
      <c r="F779" s="55"/>
      <c r="G779" s="52">
        <f t="shared" ref="G779:G842" si="12">E779*F779</f>
        <v>0</v>
      </c>
      <c r="H779" s="99"/>
      <c r="J779" s="108" t="e">
        <f>IF(Exposition!B779=0,AA=0,TEXT(Exposition!B779,"MMMM"))</f>
        <v>#NAME?</v>
      </c>
    </row>
    <row r="780" spans="2:10" x14ac:dyDescent="0.25">
      <c r="B780" s="3"/>
      <c r="C780" s="4"/>
      <c r="D780" s="7"/>
      <c r="E780" s="4"/>
      <c r="F780" s="55"/>
      <c r="G780" s="52">
        <f t="shared" si="12"/>
        <v>0</v>
      </c>
      <c r="H780" s="99"/>
      <c r="J780" s="108" t="e">
        <f>IF(Exposition!B780=0,AA=0,TEXT(Exposition!B780,"MMMM"))</f>
        <v>#NAME?</v>
      </c>
    </row>
    <row r="781" spans="2:10" x14ac:dyDescent="0.25">
      <c r="B781" s="3"/>
      <c r="C781" s="4"/>
      <c r="D781" s="7"/>
      <c r="E781" s="4"/>
      <c r="F781" s="55"/>
      <c r="G781" s="52">
        <f t="shared" si="12"/>
        <v>0</v>
      </c>
      <c r="H781" s="99"/>
      <c r="J781" s="108" t="e">
        <f>IF(Exposition!B781=0,AA=0,TEXT(Exposition!B781,"MMMM"))</f>
        <v>#NAME?</v>
      </c>
    </row>
    <row r="782" spans="2:10" x14ac:dyDescent="0.25">
      <c r="B782" s="3"/>
      <c r="C782" s="4"/>
      <c r="D782" s="7"/>
      <c r="E782" s="4"/>
      <c r="F782" s="55"/>
      <c r="G782" s="52">
        <f t="shared" si="12"/>
        <v>0</v>
      </c>
      <c r="H782" s="99"/>
      <c r="J782" s="108" t="e">
        <f>IF(Exposition!B782=0,AA=0,TEXT(Exposition!B782,"MMMM"))</f>
        <v>#NAME?</v>
      </c>
    </row>
    <row r="783" spans="2:10" x14ac:dyDescent="0.25">
      <c r="B783" s="3"/>
      <c r="C783" s="4"/>
      <c r="D783" s="7"/>
      <c r="E783" s="4"/>
      <c r="F783" s="55"/>
      <c r="G783" s="52">
        <f t="shared" si="12"/>
        <v>0</v>
      </c>
      <c r="H783" s="99"/>
      <c r="J783" s="108" t="e">
        <f>IF(Exposition!B783=0,AA=0,TEXT(Exposition!B783,"MMMM"))</f>
        <v>#NAME?</v>
      </c>
    </row>
    <row r="784" spans="2:10" x14ac:dyDescent="0.25">
      <c r="B784" s="3"/>
      <c r="C784" s="4"/>
      <c r="D784" s="7"/>
      <c r="E784" s="4"/>
      <c r="F784" s="55"/>
      <c r="G784" s="52">
        <f t="shared" si="12"/>
        <v>0</v>
      </c>
      <c r="H784" s="99"/>
      <c r="J784" s="108" t="e">
        <f>IF(Exposition!B784=0,AA=0,TEXT(Exposition!B784,"MMMM"))</f>
        <v>#NAME?</v>
      </c>
    </row>
    <row r="785" spans="2:10" x14ac:dyDescent="0.25">
      <c r="B785" s="3"/>
      <c r="C785" s="4"/>
      <c r="D785" s="7"/>
      <c r="E785" s="4"/>
      <c r="F785" s="55"/>
      <c r="G785" s="52">
        <f t="shared" si="12"/>
        <v>0</v>
      </c>
      <c r="H785" s="99"/>
      <c r="J785" s="108" t="e">
        <f>IF(Exposition!B785=0,AA=0,TEXT(Exposition!B785,"MMMM"))</f>
        <v>#NAME?</v>
      </c>
    </row>
    <row r="786" spans="2:10" x14ac:dyDescent="0.25">
      <c r="B786" s="3"/>
      <c r="C786" s="4"/>
      <c r="D786" s="7"/>
      <c r="E786" s="4"/>
      <c r="F786" s="55"/>
      <c r="G786" s="52">
        <f t="shared" si="12"/>
        <v>0</v>
      </c>
      <c r="H786" s="99"/>
      <c r="J786" s="108" t="e">
        <f>IF(Exposition!B786=0,AA=0,TEXT(Exposition!B786,"MMMM"))</f>
        <v>#NAME?</v>
      </c>
    </row>
    <row r="787" spans="2:10" x14ac:dyDescent="0.25">
      <c r="B787" s="3"/>
      <c r="C787" s="4"/>
      <c r="D787" s="7"/>
      <c r="E787" s="4"/>
      <c r="F787" s="55"/>
      <c r="G787" s="52">
        <f t="shared" si="12"/>
        <v>0</v>
      </c>
      <c r="H787" s="99"/>
      <c r="J787" s="108" t="e">
        <f>IF(Exposition!B787=0,AA=0,TEXT(Exposition!B787,"MMMM"))</f>
        <v>#NAME?</v>
      </c>
    </row>
    <row r="788" spans="2:10" x14ac:dyDescent="0.25">
      <c r="B788" s="3"/>
      <c r="C788" s="4"/>
      <c r="D788" s="7"/>
      <c r="E788" s="4"/>
      <c r="F788" s="55"/>
      <c r="G788" s="52">
        <f t="shared" si="12"/>
        <v>0</v>
      </c>
      <c r="H788" s="99"/>
      <c r="J788" s="108" t="e">
        <f>IF(Exposition!B788=0,AA=0,TEXT(Exposition!B788,"MMMM"))</f>
        <v>#NAME?</v>
      </c>
    </row>
    <row r="789" spans="2:10" x14ac:dyDescent="0.25">
      <c r="B789" s="3"/>
      <c r="C789" s="4"/>
      <c r="D789" s="7"/>
      <c r="E789" s="4"/>
      <c r="F789" s="55"/>
      <c r="G789" s="52">
        <f t="shared" si="12"/>
        <v>0</v>
      </c>
      <c r="H789" s="99"/>
      <c r="J789" s="108" t="e">
        <f>IF(Exposition!B789=0,AA=0,TEXT(Exposition!B789,"MMMM"))</f>
        <v>#NAME?</v>
      </c>
    </row>
    <row r="790" spans="2:10" x14ac:dyDescent="0.25">
      <c r="B790" s="3"/>
      <c r="C790" s="4"/>
      <c r="D790" s="7"/>
      <c r="E790" s="4"/>
      <c r="F790" s="55"/>
      <c r="G790" s="52">
        <f t="shared" si="12"/>
        <v>0</v>
      </c>
      <c r="H790" s="99"/>
      <c r="J790" s="108" t="e">
        <f>IF(Exposition!B790=0,AA=0,TEXT(Exposition!B790,"MMMM"))</f>
        <v>#NAME?</v>
      </c>
    </row>
    <row r="791" spans="2:10" x14ac:dyDescent="0.25">
      <c r="B791" s="3"/>
      <c r="C791" s="4"/>
      <c r="D791" s="7"/>
      <c r="E791" s="4"/>
      <c r="F791" s="55"/>
      <c r="G791" s="52">
        <f t="shared" si="12"/>
        <v>0</v>
      </c>
      <c r="H791" s="99"/>
      <c r="J791" s="108" t="e">
        <f>IF(Exposition!B791=0,AA=0,TEXT(Exposition!B791,"MMMM"))</f>
        <v>#NAME?</v>
      </c>
    </row>
    <row r="792" spans="2:10" x14ac:dyDescent="0.25">
      <c r="B792" s="3"/>
      <c r="C792" s="4"/>
      <c r="D792" s="7"/>
      <c r="E792" s="4"/>
      <c r="F792" s="55"/>
      <c r="G792" s="52">
        <f t="shared" si="12"/>
        <v>0</v>
      </c>
      <c r="H792" s="99"/>
      <c r="J792" s="108" t="e">
        <f>IF(Exposition!B792=0,AA=0,TEXT(Exposition!B792,"MMMM"))</f>
        <v>#NAME?</v>
      </c>
    </row>
    <row r="793" spans="2:10" x14ac:dyDescent="0.25">
      <c r="B793" s="3"/>
      <c r="C793" s="4"/>
      <c r="D793" s="7"/>
      <c r="E793" s="4"/>
      <c r="F793" s="55"/>
      <c r="G793" s="52">
        <f t="shared" si="12"/>
        <v>0</v>
      </c>
      <c r="H793" s="99"/>
      <c r="J793" s="108" t="e">
        <f>IF(Exposition!B793=0,AA=0,TEXT(Exposition!B793,"MMMM"))</f>
        <v>#NAME?</v>
      </c>
    </row>
    <row r="794" spans="2:10" x14ac:dyDescent="0.25">
      <c r="B794" s="3"/>
      <c r="C794" s="4"/>
      <c r="D794" s="7"/>
      <c r="E794" s="4"/>
      <c r="F794" s="55"/>
      <c r="G794" s="52">
        <f t="shared" si="12"/>
        <v>0</v>
      </c>
      <c r="H794" s="99"/>
      <c r="J794" s="108" t="e">
        <f>IF(Exposition!B794=0,AA=0,TEXT(Exposition!B794,"MMMM"))</f>
        <v>#NAME?</v>
      </c>
    </row>
    <row r="795" spans="2:10" x14ac:dyDescent="0.25">
      <c r="B795" s="3"/>
      <c r="C795" s="4"/>
      <c r="D795" s="7"/>
      <c r="E795" s="4"/>
      <c r="F795" s="55"/>
      <c r="G795" s="52">
        <f t="shared" si="12"/>
        <v>0</v>
      </c>
      <c r="H795" s="99"/>
      <c r="J795" s="108" t="e">
        <f>IF(Exposition!B795=0,AA=0,TEXT(Exposition!B795,"MMMM"))</f>
        <v>#NAME?</v>
      </c>
    </row>
    <row r="796" spans="2:10" x14ac:dyDescent="0.25">
      <c r="B796" s="3"/>
      <c r="C796" s="4"/>
      <c r="D796" s="7"/>
      <c r="E796" s="4"/>
      <c r="F796" s="55"/>
      <c r="G796" s="52">
        <f t="shared" si="12"/>
        <v>0</v>
      </c>
      <c r="H796" s="99"/>
      <c r="J796" s="108" t="e">
        <f>IF(Exposition!B796=0,AA=0,TEXT(Exposition!B796,"MMMM"))</f>
        <v>#NAME?</v>
      </c>
    </row>
    <row r="797" spans="2:10" x14ac:dyDescent="0.25">
      <c r="B797" s="3"/>
      <c r="C797" s="4"/>
      <c r="D797" s="7"/>
      <c r="E797" s="4"/>
      <c r="F797" s="55"/>
      <c r="G797" s="52">
        <f t="shared" si="12"/>
        <v>0</v>
      </c>
      <c r="H797" s="99"/>
      <c r="J797" s="108" t="e">
        <f>IF(Exposition!B797=0,AA=0,TEXT(Exposition!B797,"MMMM"))</f>
        <v>#NAME?</v>
      </c>
    </row>
    <row r="798" spans="2:10" x14ac:dyDescent="0.25">
      <c r="B798" s="3"/>
      <c r="C798" s="4"/>
      <c r="D798" s="7"/>
      <c r="E798" s="4"/>
      <c r="F798" s="55"/>
      <c r="G798" s="52">
        <f t="shared" si="12"/>
        <v>0</v>
      </c>
      <c r="H798" s="99"/>
      <c r="J798" s="108" t="e">
        <f>IF(Exposition!B798=0,AA=0,TEXT(Exposition!B798,"MMMM"))</f>
        <v>#NAME?</v>
      </c>
    </row>
    <row r="799" spans="2:10" x14ac:dyDescent="0.25">
      <c r="B799" s="3"/>
      <c r="C799" s="4"/>
      <c r="D799" s="7"/>
      <c r="E799" s="4"/>
      <c r="F799" s="55"/>
      <c r="G799" s="52">
        <f t="shared" si="12"/>
        <v>0</v>
      </c>
      <c r="H799" s="99"/>
      <c r="J799" s="108" t="e">
        <f>IF(Exposition!B799=0,AA=0,TEXT(Exposition!B799,"MMMM"))</f>
        <v>#NAME?</v>
      </c>
    </row>
    <row r="800" spans="2:10" x14ac:dyDescent="0.25">
      <c r="B800" s="3"/>
      <c r="C800" s="4"/>
      <c r="D800" s="7"/>
      <c r="E800" s="4"/>
      <c r="F800" s="55"/>
      <c r="G800" s="52">
        <f t="shared" si="12"/>
        <v>0</v>
      </c>
      <c r="H800" s="99"/>
      <c r="J800" s="108" t="e">
        <f>IF(Exposition!B800=0,AA=0,TEXT(Exposition!B800,"MMMM"))</f>
        <v>#NAME?</v>
      </c>
    </row>
    <row r="801" spans="2:10" x14ac:dyDescent="0.25">
      <c r="B801" s="3"/>
      <c r="C801" s="4"/>
      <c r="D801" s="7"/>
      <c r="E801" s="4"/>
      <c r="F801" s="55"/>
      <c r="G801" s="52">
        <f t="shared" si="12"/>
        <v>0</v>
      </c>
      <c r="H801" s="99"/>
      <c r="J801" s="108" t="e">
        <f>IF(Exposition!B801=0,AA=0,TEXT(Exposition!B801,"MMMM"))</f>
        <v>#NAME?</v>
      </c>
    </row>
    <row r="802" spans="2:10" x14ac:dyDescent="0.25">
      <c r="B802" s="3"/>
      <c r="C802" s="4"/>
      <c r="D802" s="7"/>
      <c r="E802" s="4"/>
      <c r="F802" s="55"/>
      <c r="G802" s="52">
        <f t="shared" si="12"/>
        <v>0</v>
      </c>
      <c r="H802" s="99"/>
      <c r="J802" s="108" t="e">
        <f>IF(Exposition!B802=0,AA=0,TEXT(Exposition!B802,"MMMM"))</f>
        <v>#NAME?</v>
      </c>
    </row>
    <row r="803" spans="2:10" x14ac:dyDescent="0.25">
      <c r="B803" s="3"/>
      <c r="C803" s="4"/>
      <c r="D803" s="7"/>
      <c r="E803" s="4"/>
      <c r="F803" s="55"/>
      <c r="G803" s="52">
        <f t="shared" si="12"/>
        <v>0</v>
      </c>
      <c r="H803" s="99"/>
      <c r="J803" s="108" t="e">
        <f>IF(Exposition!B803=0,AA=0,TEXT(Exposition!B803,"MMMM"))</f>
        <v>#NAME?</v>
      </c>
    </row>
    <row r="804" spans="2:10" x14ac:dyDescent="0.25">
      <c r="B804" s="3"/>
      <c r="C804" s="4"/>
      <c r="D804" s="7"/>
      <c r="E804" s="4"/>
      <c r="F804" s="55"/>
      <c r="G804" s="52">
        <f t="shared" si="12"/>
        <v>0</v>
      </c>
      <c r="H804" s="99"/>
      <c r="J804" s="108" t="e">
        <f>IF(Exposition!B804=0,AA=0,TEXT(Exposition!B804,"MMMM"))</f>
        <v>#NAME?</v>
      </c>
    </row>
    <row r="805" spans="2:10" x14ac:dyDescent="0.25">
      <c r="B805" s="3"/>
      <c r="C805" s="4"/>
      <c r="D805" s="7"/>
      <c r="E805" s="4"/>
      <c r="F805" s="55"/>
      <c r="G805" s="52">
        <f t="shared" si="12"/>
        <v>0</v>
      </c>
      <c r="H805" s="99"/>
      <c r="J805" s="108" t="e">
        <f>IF(Exposition!B805=0,AA=0,TEXT(Exposition!B805,"MMMM"))</f>
        <v>#NAME?</v>
      </c>
    </row>
    <row r="806" spans="2:10" x14ac:dyDescent="0.25">
      <c r="B806" s="3"/>
      <c r="C806" s="4"/>
      <c r="D806" s="7"/>
      <c r="E806" s="4"/>
      <c r="F806" s="55"/>
      <c r="G806" s="52">
        <f t="shared" si="12"/>
        <v>0</v>
      </c>
      <c r="H806" s="99"/>
      <c r="J806" s="108" t="e">
        <f>IF(Exposition!B806=0,AA=0,TEXT(Exposition!B806,"MMMM"))</f>
        <v>#NAME?</v>
      </c>
    </row>
    <row r="807" spans="2:10" x14ac:dyDescent="0.25">
      <c r="B807" s="3"/>
      <c r="C807" s="4"/>
      <c r="D807" s="7"/>
      <c r="E807" s="4"/>
      <c r="F807" s="55"/>
      <c r="G807" s="52">
        <f t="shared" si="12"/>
        <v>0</v>
      </c>
      <c r="H807" s="99"/>
      <c r="J807" s="108" t="e">
        <f>IF(Exposition!B807=0,AA=0,TEXT(Exposition!B807,"MMMM"))</f>
        <v>#NAME?</v>
      </c>
    </row>
    <row r="808" spans="2:10" x14ac:dyDescent="0.25">
      <c r="B808" s="3"/>
      <c r="C808" s="4"/>
      <c r="D808" s="7"/>
      <c r="E808" s="4"/>
      <c r="F808" s="55"/>
      <c r="G808" s="52">
        <f t="shared" si="12"/>
        <v>0</v>
      </c>
      <c r="H808" s="99"/>
      <c r="J808" s="108" t="e">
        <f>IF(Exposition!B808=0,AA=0,TEXT(Exposition!B808,"MMMM"))</f>
        <v>#NAME?</v>
      </c>
    </row>
    <row r="809" spans="2:10" x14ac:dyDescent="0.25">
      <c r="B809" s="3"/>
      <c r="C809" s="4"/>
      <c r="D809" s="7"/>
      <c r="E809" s="4"/>
      <c r="F809" s="55"/>
      <c r="G809" s="52">
        <f t="shared" si="12"/>
        <v>0</v>
      </c>
      <c r="H809" s="99"/>
      <c r="J809" s="108" t="e">
        <f>IF(Exposition!B809=0,AA=0,TEXT(Exposition!B809,"MMMM"))</f>
        <v>#NAME?</v>
      </c>
    </row>
    <row r="810" spans="2:10" x14ac:dyDescent="0.25">
      <c r="B810" s="3"/>
      <c r="C810" s="4"/>
      <c r="D810" s="7"/>
      <c r="E810" s="4"/>
      <c r="F810" s="55"/>
      <c r="G810" s="52">
        <f t="shared" si="12"/>
        <v>0</v>
      </c>
      <c r="H810" s="99"/>
      <c r="J810" s="108" t="e">
        <f>IF(Exposition!B810=0,AA=0,TEXT(Exposition!B810,"MMMM"))</f>
        <v>#NAME?</v>
      </c>
    </row>
    <row r="811" spans="2:10" x14ac:dyDescent="0.25">
      <c r="B811" s="3"/>
      <c r="C811" s="4"/>
      <c r="D811" s="7"/>
      <c r="E811" s="4"/>
      <c r="F811" s="55"/>
      <c r="G811" s="52">
        <f t="shared" si="12"/>
        <v>0</v>
      </c>
      <c r="H811" s="99"/>
      <c r="J811" s="108" t="e">
        <f>IF(Exposition!B811=0,AA=0,TEXT(Exposition!B811,"MMMM"))</f>
        <v>#NAME?</v>
      </c>
    </row>
    <row r="812" spans="2:10" x14ac:dyDescent="0.25">
      <c r="B812" s="3"/>
      <c r="C812" s="4"/>
      <c r="D812" s="7"/>
      <c r="E812" s="4"/>
      <c r="F812" s="55"/>
      <c r="G812" s="52">
        <f t="shared" si="12"/>
        <v>0</v>
      </c>
      <c r="H812" s="99"/>
      <c r="J812" s="108" t="e">
        <f>IF(Exposition!B812=0,AA=0,TEXT(Exposition!B812,"MMMM"))</f>
        <v>#NAME?</v>
      </c>
    </row>
    <row r="813" spans="2:10" x14ac:dyDescent="0.25">
      <c r="B813" s="3"/>
      <c r="C813" s="4"/>
      <c r="D813" s="7"/>
      <c r="E813" s="4"/>
      <c r="F813" s="55"/>
      <c r="G813" s="52">
        <f t="shared" si="12"/>
        <v>0</v>
      </c>
      <c r="H813" s="99"/>
      <c r="J813" s="108" t="e">
        <f>IF(Exposition!B813=0,AA=0,TEXT(Exposition!B813,"MMMM"))</f>
        <v>#NAME?</v>
      </c>
    </row>
    <row r="814" spans="2:10" x14ac:dyDescent="0.25">
      <c r="B814" s="3"/>
      <c r="C814" s="4"/>
      <c r="D814" s="7"/>
      <c r="E814" s="4"/>
      <c r="F814" s="55"/>
      <c r="G814" s="52">
        <f t="shared" si="12"/>
        <v>0</v>
      </c>
      <c r="H814" s="99"/>
      <c r="J814" s="108" t="e">
        <f>IF(Exposition!B814=0,AA=0,TEXT(Exposition!B814,"MMMM"))</f>
        <v>#NAME?</v>
      </c>
    </row>
    <row r="815" spans="2:10" x14ac:dyDescent="0.25">
      <c r="B815" s="3"/>
      <c r="C815" s="4"/>
      <c r="D815" s="7"/>
      <c r="E815" s="4"/>
      <c r="F815" s="55"/>
      <c r="G815" s="52">
        <f t="shared" si="12"/>
        <v>0</v>
      </c>
      <c r="H815" s="99"/>
      <c r="J815" s="108" t="e">
        <f>IF(Exposition!B815=0,AA=0,TEXT(Exposition!B815,"MMMM"))</f>
        <v>#NAME?</v>
      </c>
    </row>
    <row r="816" spans="2:10" x14ac:dyDescent="0.25">
      <c r="B816" s="3"/>
      <c r="C816" s="4"/>
      <c r="D816" s="7"/>
      <c r="E816" s="4"/>
      <c r="F816" s="55"/>
      <c r="G816" s="52">
        <f t="shared" si="12"/>
        <v>0</v>
      </c>
      <c r="H816" s="99"/>
      <c r="J816" s="108" t="e">
        <f>IF(Exposition!B816=0,AA=0,TEXT(Exposition!B816,"MMMM"))</f>
        <v>#NAME?</v>
      </c>
    </row>
    <row r="817" spans="2:10" x14ac:dyDescent="0.25">
      <c r="B817" s="3"/>
      <c r="C817" s="4"/>
      <c r="D817" s="7"/>
      <c r="E817" s="4"/>
      <c r="F817" s="55"/>
      <c r="G817" s="52">
        <f t="shared" si="12"/>
        <v>0</v>
      </c>
      <c r="H817" s="99"/>
      <c r="J817" s="108" t="e">
        <f>IF(Exposition!B817=0,AA=0,TEXT(Exposition!B817,"MMMM"))</f>
        <v>#NAME?</v>
      </c>
    </row>
    <row r="818" spans="2:10" x14ac:dyDescent="0.25">
      <c r="B818" s="3"/>
      <c r="C818" s="4"/>
      <c r="D818" s="7"/>
      <c r="E818" s="4"/>
      <c r="F818" s="55"/>
      <c r="G818" s="52">
        <f t="shared" si="12"/>
        <v>0</v>
      </c>
      <c r="H818" s="99"/>
      <c r="J818" s="108" t="e">
        <f>IF(Exposition!B818=0,AA=0,TEXT(Exposition!B818,"MMMM"))</f>
        <v>#NAME?</v>
      </c>
    </row>
    <row r="819" spans="2:10" x14ac:dyDescent="0.25">
      <c r="B819" s="3"/>
      <c r="C819" s="4"/>
      <c r="D819" s="7"/>
      <c r="E819" s="4"/>
      <c r="F819" s="55"/>
      <c r="G819" s="52">
        <f t="shared" si="12"/>
        <v>0</v>
      </c>
      <c r="H819" s="99"/>
      <c r="J819" s="108" t="e">
        <f>IF(Exposition!B819=0,AA=0,TEXT(Exposition!B819,"MMMM"))</f>
        <v>#NAME?</v>
      </c>
    </row>
    <row r="820" spans="2:10" x14ac:dyDescent="0.25">
      <c r="B820" s="3"/>
      <c r="C820" s="4"/>
      <c r="D820" s="7"/>
      <c r="E820" s="4"/>
      <c r="F820" s="55"/>
      <c r="G820" s="52">
        <f t="shared" si="12"/>
        <v>0</v>
      </c>
      <c r="H820" s="99"/>
      <c r="J820" s="108" t="e">
        <f>IF(Exposition!B820=0,AA=0,TEXT(Exposition!B820,"MMMM"))</f>
        <v>#NAME?</v>
      </c>
    </row>
    <row r="821" spans="2:10" x14ac:dyDescent="0.25">
      <c r="B821" s="3"/>
      <c r="C821" s="4"/>
      <c r="D821" s="7"/>
      <c r="E821" s="4"/>
      <c r="F821" s="55"/>
      <c r="G821" s="52">
        <f t="shared" si="12"/>
        <v>0</v>
      </c>
      <c r="H821" s="99"/>
      <c r="J821" s="108" t="e">
        <f>IF(Exposition!B821=0,AA=0,TEXT(Exposition!B821,"MMMM"))</f>
        <v>#NAME?</v>
      </c>
    </row>
    <row r="822" spans="2:10" x14ac:dyDescent="0.25">
      <c r="B822" s="3"/>
      <c r="C822" s="4"/>
      <c r="D822" s="7"/>
      <c r="E822" s="4"/>
      <c r="F822" s="55"/>
      <c r="G822" s="52">
        <f t="shared" si="12"/>
        <v>0</v>
      </c>
      <c r="H822" s="99"/>
      <c r="J822" s="108" t="e">
        <f>IF(Exposition!B822=0,AA=0,TEXT(Exposition!B822,"MMMM"))</f>
        <v>#NAME?</v>
      </c>
    </row>
    <row r="823" spans="2:10" x14ac:dyDescent="0.25">
      <c r="B823" s="3"/>
      <c r="C823" s="4"/>
      <c r="D823" s="7"/>
      <c r="E823" s="4"/>
      <c r="F823" s="55"/>
      <c r="G823" s="52">
        <f t="shared" si="12"/>
        <v>0</v>
      </c>
      <c r="H823" s="99"/>
      <c r="J823" s="108" t="e">
        <f>IF(Exposition!B823=0,AA=0,TEXT(Exposition!B823,"MMMM"))</f>
        <v>#NAME?</v>
      </c>
    </row>
    <row r="824" spans="2:10" x14ac:dyDescent="0.25">
      <c r="B824" s="3"/>
      <c r="C824" s="4"/>
      <c r="D824" s="7"/>
      <c r="E824" s="4"/>
      <c r="F824" s="55"/>
      <c r="G824" s="52">
        <f t="shared" si="12"/>
        <v>0</v>
      </c>
      <c r="H824" s="99"/>
      <c r="J824" s="108" t="e">
        <f>IF(Exposition!B824=0,AA=0,TEXT(Exposition!B824,"MMMM"))</f>
        <v>#NAME?</v>
      </c>
    </row>
    <row r="825" spans="2:10" x14ac:dyDescent="0.25">
      <c r="B825" s="3"/>
      <c r="C825" s="4"/>
      <c r="D825" s="7"/>
      <c r="E825" s="4"/>
      <c r="F825" s="55"/>
      <c r="G825" s="52">
        <f t="shared" si="12"/>
        <v>0</v>
      </c>
      <c r="H825" s="99"/>
      <c r="J825" s="108" t="e">
        <f>IF(Exposition!B825=0,AA=0,TEXT(Exposition!B825,"MMMM"))</f>
        <v>#NAME?</v>
      </c>
    </row>
    <row r="826" spans="2:10" x14ac:dyDescent="0.25">
      <c r="B826" s="3"/>
      <c r="C826" s="4"/>
      <c r="D826" s="7"/>
      <c r="E826" s="4"/>
      <c r="F826" s="55"/>
      <c r="G826" s="52">
        <f t="shared" si="12"/>
        <v>0</v>
      </c>
      <c r="H826" s="99"/>
      <c r="J826" s="108" t="e">
        <f>IF(Exposition!B826=0,AA=0,TEXT(Exposition!B826,"MMMM"))</f>
        <v>#NAME?</v>
      </c>
    </row>
    <row r="827" spans="2:10" x14ac:dyDescent="0.25">
      <c r="B827" s="3"/>
      <c r="C827" s="4"/>
      <c r="D827" s="7"/>
      <c r="E827" s="4"/>
      <c r="F827" s="55"/>
      <c r="G827" s="52">
        <f t="shared" si="12"/>
        <v>0</v>
      </c>
      <c r="H827" s="99"/>
      <c r="J827" s="108" t="e">
        <f>IF(Exposition!B827=0,AA=0,TEXT(Exposition!B827,"MMMM"))</f>
        <v>#NAME?</v>
      </c>
    </row>
    <row r="828" spans="2:10" x14ac:dyDescent="0.25">
      <c r="B828" s="3"/>
      <c r="C828" s="4"/>
      <c r="D828" s="7"/>
      <c r="E828" s="4"/>
      <c r="F828" s="55"/>
      <c r="G828" s="52">
        <f t="shared" si="12"/>
        <v>0</v>
      </c>
      <c r="H828" s="99"/>
      <c r="J828" s="108" t="e">
        <f>IF(Exposition!B828=0,AA=0,TEXT(Exposition!B828,"MMMM"))</f>
        <v>#NAME?</v>
      </c>
    </row>
    <row r="829" spans="2:10" x14ac:dyDescent="0.25">
      <c r="B829" s="3"/>
      <c r="C829" s="4"/>
      <c r="D829" s="7"/>
      <c r="E829" s="4"/>
      <c r="F829" s="55"/>
      <c r="G829" s="52">
        <f t="shared" si="12"/>
        <v>0</v>
      </c>
      <c r="H829" s="99"/>
      <c r="J829" s="108" t="e">
        <f>IF(Exposition!B829=0,AA=0,TEXT(Exposition!B829,"MMMM"))</f>
        <v>#NAME?</v>
      </c>
    </row>
    <row r="830" spans="2:10" x14ac:dyDescent="0.25">
      <c r="B830" s="3"/>
      <c r="C830" s="4"/>
      <c r="D830" s="7"/>
      <c r="E830" s="4"/>
      <c r="F830" s="55"/>
      <c r="G830" s="52">
        <f t="shared" si="12"/>
        <v>0</v>
      </c>
      <c r="H830" s="99"/>
      <c r="J830" s="108" t="e">
        <f>IF(Exposition!B830=0,AA=0,TEXT(Exposition!B830,"MMMM"))</f>
        <v>#NAME?</v>
      </c>
    </row>
    <row r="831" spans="2:10" x14ac:dyDescent="0.25">
      <c r="B831" s="3"/>
      <c r="C831" s="4"/>
      <c r="D831" s="7"/>
      <c r="E831" s="4"/>
      <c r="F831" s="55"/>
      <c r="G831" s="52">
        <f t="shared" si="12"/>
        <v>0</v>
      </c>
      <c r="H831" s="99"/>
      <c r="J831" s="108" t="e">
        <f>IF(Exposition!B831=0,AA=0,TEXT(Exposition!B831,"MMMM"))</f>
        <v>#NAME?</v>
      </c>
    </row>
    <row r="832" spans="2:10" x14ac:dyDescent="0.25">
      <c r="B832" s="3"/>
      <c r="C832" s="4"/>
      <c r="D832" s="7"/>
      <c r="E832" s="4"/>
      <c r="F832" s="55"/>
      <c r="G832" s="52">
        <f t="shared" si="12"/>
        <v>0</v>
      </c>
      <c r="H832" s="99"/>
      <c r="J832" s="108" t="e">
        <f>IF(Exposition!B832=0,AA=0,TEXT(Exposition!B832,"MMMM"))</f>
        <v>#NAME?</v>
      </c>
    </row>
    <row r="833" spans="2:10" x14ac:dyDescent="0.25">
      <c r="B833" s="3"/>
      <c r="C833" s="4"/>
      <c r="D833" s="7"/>
      <c r="E833" s="4"/>
      <c r="F833" s="55"/>
      <c r="G833" s="52">
        <f t="shared" si="12"/>
        <v>0</v>
      </c>
      <c r="H833" s="99"/>
      <c r="J833" s="108" t="e">
        <f>IF(Exposition!B833=0,AA=0,TEXT(Exposition!B833,"MMMM"))</f>
        <v>#NAME?</v>
      </c>
    </row>
    <row r="834" spans="2:10" x14ac:dyDescent="0.25">
      <c r="B834" s="3"/>
      <c r="C834" s="4"/>
      <c r="D834" s="7"/>
      <c r="E834" s="4"/>
      <c r="F834" s="55"/>
      <c r="G834" s="52">
        <f t="shared" si="12"/>
        <v>0</v>
      </c>
      <c r="H834" s="99"/>
      <c r="J834" s="108" t="e">
        <f>IF(Exposition!B834=0,AA=0,TEXT(Exposition!B834,"MMMM"))</f>
        <v>#NAME?</v>
      </c>
    </row>
    <row r="835" spans="2:10" x14ac:dyDescent="0.25">
      <c r="B835" s="3"/>
      <c r="C835" s="4"/>
      <c r="D835" s="7"/>
      <c r="E835" s="4"/>
      <c r="F835" s="55"/>
      <c r="G835" s="52">
        <f t="shared" si="12"/>
        <v>0</v>
      </c>
      <c r="H835" s="99"/>
      <c r="J835" s="108" t="e">
        <f>IF(Exposition!B835=0,AA=0,TEXT(Exposition!B835,"MMMM"))</f>
        <v>#NAME?</v>
      </c>
    </row>
    <row r="836" spans="2:10" x14ac:dyDescent="0.25">
      <c r="B836" s="3"/>
      <c r="C836" s="4"/>
      <c r="D836" s="7"/>
      <c r="E836" s="4"/>
      <c r="F836" s="55"/>
      <c r="G836" s="52">
        <f t="shared" si="12"/>
        <v>0</v>
      </c>
      <c r="H836" s="99"/>
      <c r="J836" s="108" t="e">
        <f>IF(Exposition!B836=0,AA=0,TEXT(Exposition!B836,"MMMM"))</f>
        <v>#NAME?</v>
      </c>
    </row>
    <row r="837" spans="2:10" x14ac:dyDescent="0.25">
      <c r="B837" s="3"/>
      <c r="C837" s="4"/>
      <c r="D837" s="7"/>
      <c r="E837" s="4"/>
      <c r="F837" s="55"/>
      <c r="G837" s="52">
        <f t="shared" si="12"/>
        <v>0</v>
      </c>
      <c r="H837" s="99"/>
      <c r="J837" s="108" t="e">
        <f>IF(Exposition!B837=0,AA=0,TEXT(Exposition!B837,"MMMM"))</f>
        <v>#NAME?</v>
      </c>
    </row>
    <row r="838" spans="2:10" x14ac:dyDescent="0.25">
      <c r="B838" s="3"/>
      <c r="C838" s="4"/>
      <c r="D838" s="7"/>
      <c r="E838" s="4"/>
      <c r="F838" s="55"/>
      <c r="G838" s="52">
        <f t="shared" si="12"/>
        <v>0</v>
      </c>
      <c r="H838" s="99"/>
      <c r="J838" s="108" t="e">
        <f>IF(Exposition!B838=0,AA=0,TEXT(Exposition!B838,"MMMM"))</f>
        <v>#NAME?</v>
      </c>
    </row>
    <row r="839" spans="2:10" x14ac:dyDescent="0.25">
      <c r="B839" s="3"/>
      <c r="C839" s="4"/>
      <c r="D839" s="7"/>
      <c r="E839" s="4"/>
      <c r="F839" s="55"/>
      <c r="G839" s="52">
        <f t="shared" si="12"/>
        <v>0</v>
      </c>
      <c r="H839" s="99"/>
      <c r="J839" s="108" t="e">
        <f>IF(Exposition!B839=0,AA=0,TEXT(Exposition!B839,"MMMM"))</f>
        <v>#NAME?</v>
      </c>
    </row>
    <row r="840" spans="2:10" x14ac:dyDescent="0.25">
      <c r="B840" s="3"/>
      <c r="C840" s="4"/>
      <c r="D840" s="7"/>
      <c r="E840" s="4"/>
      <c r="F840" s="55"/>
      <c r="G840" s="52">
        <f t="shared" si="12"/>
        <v>0</v>
      </c>
      <c r="H840" s="99"/>
      <c r="J840" s="108" t="e">
        <f>IF(Exposition!B840=0,AA=0,TEXT(Exposition!B840,"MMMM"))</f>
        <v>#NAME?</v>
      </c>
    </row>
    <row r="841" spans="2:10" x14ac:dyDescent="0.25">
      <c r="B841" s="3"/>
      <c r="C841" s="4"/>
      <c r="D841" s="7"/>
      <c r="E841" s="4"/>
      <c r="F841" s="55"/>
      <c r="G841" s="52">
        <f t="shared" si="12"/>
        <v>0</v>
      </c>
      <c r="H841" s="99"/>
      <c r="J841" s="108" t="e">
        <f>IF(Exposition!B841=0,AA=0,TEXT(Exposition!B841,"MMMM"))</f>
        <v>#NAME?</v>
      </c>
    </row>
    <row r="842" spans="2:10" x14ac:dyDescent="0.25">
      <c r="B842" s="3"/>
      <c r="C842" s="4"/>
      <c r="D842" s="7"/>
      <c r="E842" s="4"/>
      <c r="F842" s="55"/>
      <c r="G842" s="52">
        <f t="shared" si="12"/>
        <v>0</v>
      </c>
      <c r="H842" s="99"/>
      <c r="J842" s="108" t="e">
        <f>IF(Exposition!B842=0,AA=0,TEXT(Exposition!B842,"MMMM"))</f>
        <v>#NAME?</v>
      </c>
    </row>
    <row r="843" spans="2:10" x14ac:dyDescent="0.25">
      <c r="B843" s="3"/>
      <c r="C843" s="4"/>
      <c r="D843" s="7"/>
      <c r="E843" s="4"/>
      <c r="F843" s="55"/>
      <c r="G843" s="52">
        <f t="shared" ref="G843:G906" si="13">E843*F843</f>
        <v>0</v>
      </c>
      <c r="H843" s="99"/>
      <c r="J843" s="108" t="e">
        <f>IF(Exposition!B843=0,AA=0,TEXT(Exposition!B843,"MMMM"))</f>
        <v>#NAME?</v>
      </c>
    </row>
    <row r="844" spans="2:10" x14ac:dyDescent="0.25">
      <c r="B844" s="3"/>
      <c r="C844" s="4"/>
      <c r="D844" s="7"/>
      <c r="E844" s="4"/>
      <c r="F844" s="55"/>
      <c r="G844" s="52">
        <f t="shared" si="13"/>
        <v>0</v>
      </c>
      <c r="H844" s="99"/>
      <c r="J844" s="108" t="e">
        <f>IF(Exposition!B844=0,AA=0,TEXT(Exposition!B844,"MMMM"))</f>
        <v>#NAME?</v>
      </c>
    </row>
    <row r="845" spans="2:10" x14ac:dyDescent="0.25">
      <c r="B845" s="3"/>
      <c r="C845" s="4"/>
      <c r="D845" s="7"/>
      <c r="E845" s="4"/>
      <c r="F845" s="55"/>
      <c r="G845" s="52">
        <f t="shared" si="13"/>
        <v>0</v>
      </c>
      <c r="H845" s="99"/>
      <c r="J845" s="108" t="e">
        <f>IF(Exposition!B845=0,AA=0,TEXT(Exposition!B845,"MMMM"))</f>
        <v>#NAME?</v>
      </c>
    </row>
    <row r="846" spans="2:10" x14ac:dyDescent="0.25">
      <c r="B846" s="3"/>
      <c r="C846" s="4"/>
      <c r="D846" s="7"/>
      <c r="E846" s="4"/>
      <c r="F846" s="55"/>
      <c r="G846" s="52">
        <f t="shared" si="13"/>
        <v>0</v>
      </c>
      <c r="H846" s="99"/>
      <c r="J846" s="108" t="e">
        <f>IF(Exposition!B846=0,AA=0,TEXT(Exposition!B846,"MMMM"))</f>
        <v>#NAME?</v>
      </c>
    </row>
    <row r="847" spans="2:10" x14ac:dyDescent="0.25">
      <c r="B847" s="3"/>
      <c r="C847" s="4"/>
      <c r="D847" s="7"/>
      <c r="E847" s="4"/>
      <c r="F847" s="55"/>
      <c r="G847" s="52">
        <f t="shared" si="13"/>
        <v>0</v>
      </c>
      <c r="H847" s="99"/>
      <c r="J847" s="108" t="e">
        <f>IF(Exposition!B847=0,AA=0,TEXT(Exposition!B847,"MMMM"))</f>
        <v>#NAME?</v>
      </c>
    </row>
    <row r="848" spans="2:10" x14ac:dyDescent="0.25">
      <c r="B848" s="3"/>
      <c r="C848" s="4"/>
      <c r="D848" s="7"/>
      <c r="E848" s="4"/>
      <c r="F848" s="55"/>
      <c r="G848" s="52">
        <f t="shared" si="13"/>
        <v>0</v>
      </c>
      <c r="H848" s="99"/>
      <c r="J848" s="108" t="e">
        <f>IF(Exposition!B848=0,AA=0,TEXT(Exposition!B848,"MMMM"))</f>
        <v>#NAME?</v>
      </c>
    </row>
    <row r="849" spans="2:10" x14ac:dyDescent="0.25">
      <c r="B849" s="3"/>
      <c r="C849" s="4"/>
      <c r="D849" s="7"/>
      <c r="E849" s="4"/>
      <c r="F849" s="55"/>
      <c r="G849" s="52">
        <f t="shared" si="13"/>
        <v>0</v>
      </c>
      <c r="H849" s="99"/>
      <c r="J849" s="108" t="e">
        <f>IF(Exposition!B849=0,AA=0,TEXT(Exposition!B849,"MMMM"))</f>
        <v>#NAME?</v>
      </c>
    </row>
    <row r="850" spans="2:10" x14ac:dyDescent="0.25">
      <c r="B850" s="3"/>
      <c r="C850" s="4"/>
      <c r="D850" s="7"/>
      <c r="E850" s="4"/>
      <c r="F850" s="55"/>
      <c r="G850" s="52">
        <f t="shared" si="13"/>
        <v>0</v>
      </c>
      <c r="H850" s="99"/>
      <c r="J850" s="108" t="e">
        <f>IF(Exposition!B850=0,AA=0,TEXT(Exposition!B850,"MMMM"))</f>
        <v>#NAME?</v>
      </c>
    </row>
    <row r="851" spans="2:10" x14ac:dyDescent="0.25">
      <c r="B851" s="3"/>
      <c r="C851" s="4"/>
      <c r="D851" s="7"/>
      <c r="E851" s="4"/>
      <c r="F851" s="55"/>
      <c r="G851" s="52">
        <f t="shared" si="13"/>
        <v>0</v>
      </c>
      <c r="H851" s="99"/>
      <c r="J851" s="108" t="e">
        <f>IF(Exposition!B851=0,AA=0,TEXT(Exposition!B851,"MMMM"))</f>
        <v>#NAME?</v>
      </c>
    </row>
    <row r="852" spans="2:10" x14ac:dyDescent="0.25">
      <c r="B852" s="3"/>
      <c r="C852" s="4"/>
      <c r="D852" s="7"/>
      <c r="E852" s="4"/>
      <c r="F852" s="55"/>
      <c r="G852" s="52">
        <f t="shared" si="13"/>
        <v>0</v>
      </c>
      <c r="H852" s="99"/>
      <c r="J852" s="108" t="e">
        <f>IF(Exposition!B852=0,AA=0,TEXT(Exposition!B852,"MMMM"))</f>
        <v>#NAME?</v>
      </c>
    </row>
    <row r="853" spans="2:10" x14ac:dyDescent="0.25">
      <c r="B853" s="3"/>
      <c r="C853" s="4"/>
      <c r="D853" s="7"/>
      <c r="E853" s="4"/>
      <c r="F853" s="55"/>
      <c r="G853" s="52">
        <f t="shared" si="13"/>
        <v>0</v>
      </c>
      <c r="H853" s="99"/>
      <c r="J853" s="108" t="e">
        <f>IF(Exposition!B853=0,AA=0,TEXT(Exposition!B853,"MMMM"))</f>
        <v>#NAME?</v>
      </c>
    </row>
    <row r="854" spans="2:10" x14ac:dyDescent="0.25">
      <c r="B854" s="3"/>
      <c r="C854" s="4"/>
      <c r="D854" s="7"/>
      <c r="E854" s="4"/>
      <c r="F854" s="55"/>
      <c r="G854" s="52">
        <f t="shared" si="13"/>
        <v>0</v>
      </c>
      <c r="H854" s="99"/>
      <c r="J854" s="108" t="e">
        <f>IF(Exposition!B854=0,AA=0,TEXT(Exposition!B854,"MMMM"))</f>
        <v>#NAME?</v>
      </c>
    </row>
    <row r="855" spans="2:10" x14ac:dyDescent="0.25">
      <c r="B855" s="3"/>
      <c r="C855" s="4"/>
      <c r="D855" s="7"/>
      <c r="E855" s="4"/>
      <c r="F855" s="55"/>
      <c r="G855" s="52">
        <f t="shared" si="13"/>
        <v>0</v>
      </c>
      <c r="H855" s="99"/>
      <c r="J855" s="108" t="e">
        <f>IF(Exposition!B855=0,AA=0,TEXT(Exposition!B855,"MMMM"))</f>
        <v>#NAME?</v>
      </c>
    </row>
    <row r="856" spans="2:10" x14ac:dyDescent="0.25">
      <c r="B856" s="3"/>
      <c r="C856" s="4"/>
      <c r="D856" s="7"/>
      <c r="E856" s="4"/>
      <c r="F856" s="55"/>
      <c r="G856" s="52">
        <f t="shared" si="13"/>
        <v>0</v>
      </c>
      <c r="H856" s="99"/>
      <c r="J856" s="108" t="e">
        <f>IF(Exposition!B856=0,AA=0,TEXT(Exposition!B856,"MMMM"))</f>
        <v>#NAME?</v>
      </c>
    </row>
    <row r="857" spans="2:10" x14ac:dyDescent="0.25">
      <c r="B857" s="3"/>
      <c r="C857" s="4"/>
      <c r="D857" s="7"/>
      <c r="E857" s="4"/>
      <c r="F857" s="55"/>
      <c r="G857" s="52">
        <f t="shared" si="13"/>
        <v>0</v>
      </c>
      <c r="H857" s="99"/>
      <c r="J857" s="108" t="e">
        <f>IF(Exposition!B857=0,AA=0,TEXT(Exposition!B857,"MMMM"))</f>
        <v>#NAME?</v>
      </c>
    </row>
    <row r="858" spans="2:10" x14ac:dyDescent="0.25">
      <c r="B858" s="3"/>
      <c r="C858" s="4"/>
      <c r="D858" s="7"/>
      <c r="E858" s="4"/>
      <c r="F858" s="55"/>
      <c r="G858" s="52">
        <f t="shared" si="13"/>
        <v>0</v>
      </c>
      <c r="H858" s="99"/>
      <c r="J858" s="108" t="e">
        <f>IF(Exposition!B858=0,AA=0,TEXT(Exposition!B858,"MMMM"))</f>
        <v>#NAME?</v>
      </c>
    </row>
    <row r="859" spans="2:10" x14ac:dyDescent="0.25">
      <c r="B859" s="3"/>
      <c r="C859" s="4"/>
      <c r="D859" s="7"/>
      <c r="E859" s="4"/>
      <c r="F859" s="55"/>
      <c r="G859" s="52">
        <f t="shared" si="13"/>
        <v>0</v>
      </c>
      <c r="H859" s="99"/>
      <c r="J859" s="108" t="e">
        <f>IF(Exposition!B859=0,AA=0,TEXT(Exposition!B859,"MMMM"))</f>
        <v>#NAME?</v>
      </c>
    </row>
    <row r="860" spans="2:10" x14ac:dyDescent="0.25">
      <c r="B860" s="3"/>
      <c r="C860" s="4"/>
      <c r="D860" s="7"/>
      <c r="E860" s="4"/>
      <c r="F860" s="55"/>
      <c r="G860" s="52">
        <f t="shared" si="13"/>
        <v>0</v>
      </c>
      <c r="H860" s="99"/>
      <c r="J860" s="108" t="e">
        <f>IF(Exposition!B860=0,AA=0,TEXT(Exposition!B860,"MMMM"))</f>
        <v>#NAME?</v>
      </c>
    </row>
    <row r="861" spans="2:10" x14ac:dyDescent="0.25">
      <c r="B861" s="3"/>
      <c r="C861" s="4"/>
      <c r="D861" s="7"/>
      <c r="E861" s="4"/>
      <c r="F861" s="55"/>
      <c r="G861" s="52">
        <f t="shared" si="13"/>
        <v>0</v>
      </c>
      <c r="H861" s="99"/>
      <c r="J861" s="108" t="e">
        <f>IF(Exposition!B861=0,AA=0,TEXT(Exposition!B861,"MMMM"))</f>
        <v>#NAME?</v>
      </c>
    </row>
    <row r="862" spans="2:10" x14ac:dyDescent="0.25">
      <c r="B862" s="3"/>
      <c r="C862" s="4"/>
      <c r="D862" s="7"/>
      <c r="E862" s="4"/>
      <c r="F862" s="55"/>
      <c r="G862" s="52">
        <f t="shared" si="13"/>
        <v>0</v>
      </c>
      <c r="H862" s="99"/>
      <c r="J862" s="108" t="e">
        <f>IF(Exposition!B862=0,AA=0,TEXT(Exposition!B862,"MMMM"))</f>
        <v>#NAME?</v>
      </c>
    </row>
    <row r="863" spans="2:10" x14ac:dyDescent="0.25">
      <c r="B863" s="3"/>
      <c r="C863" s="4"/>
      <c r="D863" s="7"/>
      <c r="E863" s="4"/>
      <c r="F863" s="55"/>
      <c r="G863" s="52">
        <f t="shared" si="13"/>
        <v>0</v>
      </c>
      <c r="H863" s="99"/>
      <c r="J863" s="108" t="e">
        <f>IF(Exposition!B863=0,AA=0,TEXT(Exposition!B863,"MMMM"))</f>
        <v>#NAME?</v>
      </c>
    </row>
    <row r="864" spans="2:10" x14ac:dyDescent="0.25">
      <c r="B864" s="3"/>
      <c r="C864" s="4"/>
      <c r="D864" s="7"/>
      <c r="E864" s="4"/>
      <c r="F864" s="55"/>
      <c r="G864" s="52">
        <f t="shared" si="13"/>
        <v>0</v>
      </c>
      <c r="H864" s="99"/>
      <c r="J864" s="108" t="e">
        <f>IF(Exposition!B864=0,AA=0,TEXT(Exposition!B864,"MMMM"))</f>
        <v>#NAME?</v>
      </c>
    </row>
    <row r="865" spans="2:10" x14ac:dyDescent="0.25">
      <c r="B865" s="3"/>
      <c r="C865" s="4"/>
      <c r="D865" s="7"/>
      <c r="E865" s="4"/>
      <c r="F865" s="55"/>
      <c r="G865" s="52">
        <f t="shared" si="13"/>
        <v>0</v>
      </c>
      <c r="H865" s="99"/>
      <c r="J865" s="108" t="e">
        <f>IF(Exposition!B865=0,AA=0,TEXT(Exposition!B865,"MMMM"))</f>
        <v>#NAME?</v>
      </c>
    </row>
    <row r="866" spans="2:10" x14ac:dyDescent="0.25">
      <c r="B866" s="3"/>
      <c r="C866" s="4"/>
      <c r="D866" s="7"/>
      <c r="E866" s="4"/>
      <c r="F866" s="55"/>
      <c r="G866" s="52">
        <f t="shared" si="13"/>
        <v>0</v>
      </c>
      <c r="H866" s="99"/>
      <c r="J866" s="108" t="e">
        <f>IF(Exposition!B866=0,AA=0,TEXT(Exposition!B866,"MMMM"))</f>
        <v>#NAME?</v>
      </c>
    </row>
    <row r="867" spans="2:10" x14ac:dyDescent="0.25">
      <c r="B867" s="3"/>
      <c r="C867" s="4"/>
      <c r="D867" s="7"/>
      <c r="E867" s="4"/>
      <c r="F867" s="55"/>
      <c r="G867" s="52">
        <f t="shared" si="13"/>
        <v>0</v>
      </c>
      <c r="H867" s="99"/>
      <c r="J867" s="108" t="e">
        <f>IF(Exposition!B867=0,AA=0,TEXT(Exposition!B867,"MMMM"))</f>
        <v>#NAME?</v>
      </c>
    </row>
    <row r="868" spans="2:10" x14ac:dyDescent="0.25">
      <c r="B868" s="3"/>
      <c r="C868" s="4"/>
      <c r="D868" s="7"/>
      <c r="E868" s="4"/>
      <c r="F868" s="55"/>
      <c r="G868" s="52">
        <f t="shared" si="13"/>
        <v>0</v>
      </c>
      <c r="H868" s="99"/>
      <c r="J868" s="108" t="e">
        <f>IF(Exposition!B868=0,AA=0,TEXT(Exposition!B868,"MMMM"))</f>
        <v>#NAME?</v>
      </c>
    </row>
    <row r="869" spans="2:10" x14ac:dyDescent="0.25">
      <c r="B869" s="3"/>
      <c r="C869" s="4"/>
      <c r="D869" s="7"/>
      <c r="E869" s="4"/>
      <c r="F869" s="55"/>
      <c r="G869" s="52">
        <f t="shared" si="13"/>
        <v>0</v>
      </c>
      <c r="H869" s="99"/>
      <c r="J869" s="108" t="e">
        <f>IF(Exposition!B869=0,AA=0,TEXT(Exposition!B869,"MMMM"))</f>
        <v>#NAME?</v>
      </c>
    </row>
    <row r="870" spans="2:10" x14ac:dyDescent="0.25">
      <c r="B870" s="3"/>
      <c r="C870" s="4"/>
      <c r="D870" s="7"/>
      <c r="E870" s="4"/>
      <c r="F870" s="55"/>
      <c r="G870" s="52">
        <f t="shared" si="13"/>
        <v>0</v>
      </c>
      <c r="H870" s="99"/>
      <c r="J870" s="108" t="e">
        <f>IF(Exposition!B870=0,AA=0,TEXT(Exposition!B870,"MMMM"))</f>
        <v>#NAME?</v>
      </c>
    </row>
    <row r="871" spans="2:10" x14ac:dyDescent="0.25">
      <c r="B871" s="3"/>
      <c r="C871" s="4"/>
      <c r="D871" s="7"/>
      <c r="E871" s="4"/>
      <c r="F871" s="55"/>
      <c r="G871" s="52">
        <f t="shared" si="13"/>
        <v>0</v>
      </c>
      <c r="H871" s="99"/>
      <c r="J871" s="108" t="e">
        <f>IF(Exposition!B871=0,AA=0,TEXT(Exposition!B871,"MMMM"))</f>
        <v>#NAME?</v>
      </c>
    </row>
    <row r="872" spans="2:10" x14ac:dyDescent="0.25">
      <c r="B872" s="3"/>
      <c r="C872" s="4"/>
      <c r="D872" s="7"/>
      <c r="E872" s="4"/>
      <c r="F872" s="55"/>
      <c r="G872" s="52">
        <f t="shared" si="13"/>
        <v>0</v>
      </c>
      <c r="H872" s="99"/>
      <c r="J872" s="108" t="e">
        <f>IF(Exposition!B872=0,AA=0,TEXT(Exposition!B872,"MMMM"))</f>
        <v>#NAME?</v>
      </c>
    </row>
    <row r="873" spans="2:10" x14ac:dyDescent="0.25">
      <c r="B873" s="3"/>
      <c r="C873" s="4"/>
      <c r="D873" s="7"/>
      <c r="E873" s="4"/>
      <c r="F873" s="55"/>
      <c r="G873" s="52">
        <f t="shared" si="13"/>
        <v>0</v>
      </c>
      <c r="H873" s="99"/>
      <c r="J873" s="108" t="e">
        <f>IF(Exposition!B873=0,AA=0,TEXT(Exposition!B873,"MMMM"))</f>
        <v>#NAME?</v>
      </c>
    </row>
    <row r="874" spans="2:10" x14ac:dyDescent="0.25">
      <c r="B874" s="3"/>
      <c r="C874" s="4"/>
      <c r="D874" s="7"/>
      <c r="E874" s="4"/>
      <c r="F874" s="55"/>
      <c r="G874" s="52">
        <f t="shared" si="13"/>
        <v>0</v>
      </c>
      <c r="H874" s="99"/>
      <c r="J874" s="108" t="e">
        <f>IF(Exposition!B874=0,AA=0,TEXT(Exposition!B874,"MMMM"))</f>
        <v>#NAME?</v>
      </c>
    </row>
    <row r="875" spans="2:10" x14ac:dyDescent="0.25">
      <c r="B875" s="3"/>
      <c r="C875" s="4"/>
      <c r="D875" s="7"/>
      <c r="E875" s="4"/>
      <c r="F875" s="55"/>
      <c r="G875" s="52">
        <f t="shared" si="13"/>
        <v>0</v>
      </c>
      <c r="H875" s="99"/>
      <c r="J875" s="108" t="e">
        <f>IF(Exposition!B875=0,AA=0,TEXT(Exposition!B875,"MMMM"))</f>
        <v>#NAME?</v>
      </c>
    </row>
    <row r="876" spans="2:10" x14ac:dyDescent="0.25">
      <c r="B876" s="3"/>
      <c r="C876" s="4"/>
      <c r="D876" s="7"/>
      <c r="E876" s="4"/>
      <c r="F876" s="55"/>
      <c r="G876" s="52">
        <f t="shared" si="13"/>
        <v>0</v>
      </c>
      <c r="H876" s="99"/>
      <c r="J876" s="108" t="e">
        <f>IF(Exposition!B876=0,AA=0,TEXT(Exposition!B876,"MMMM"))</f>
        <v>#NAME?</v>
      </c>
    </row>
    <row r="877" spans="2:10" x14ac:dyDescent="0.25">
      <c r="B877" s="3"/>
      <c r="C877" s="4"/>
      <c r="D877" s="7"/>
      <c r="E877" s="4"/>
      <c r="F877" s="55"/>
      <c r="G877" s="52">
        <f t="shared" si="13"/>
        <v>0</v>
      </c>
      <c r="H877" s="99"/>
      <c r="J877" s="108" t="e">
        <f>IF(Exposition!B877=0,AA=0,TEXT(Exposition!B877,"MMMM"))</f>
        <v>#NAME?</v>
      </c>
    </row>
    <row r="878" spans="2:10" x14ac:dyDescent="0.25">
      <c r="B878" s="3"/>
      <c r="C878" s="4"/>
      <c r="D878" s="7"/>
      <c r="E878" s="4"/>
      <c r="F878" s="55"/>
      <c r="G878" s="52">
        <f t="shared" si="13"/>
        <v>0</v>
      </c>
      <c r="H878" s="99"/>
      <c r="J878" s="108" t="e">
        <f>IF(Exposition!B878=0,AA=0,TEXT(Exposition!B878,"MMMM"))</f>
        <v>#NAME?</v>
      </c>
    </row>
    <row r="879" spans="2:10" x14ac:dyDescent="0.25">
      <c r="B879" s="3"/>
      <c r="C879" s="4"/>
      <c r="D879" s="7"/>
      <c r="E879" s="4"/>
      <c r="F879" s="55"/>
      <c r="G879" s="52">
        <f t="shared" si="13"/>
        <v>0</v>
      </c>
      <c r="H879" s="99"/>
      <c r="J879" s="108" t="e">
        <f>IF(Exposition!B879=0,AA=0,TEXT(Exposition!B879,"MMMM"))</f>
        <v>#NAME?</v>
      </c>
    </row>
    <row r="880" spans="2:10" x14ac:dyDescent="0.25">
      <c r="B880" s="3"/>
      <c r="C880" s="4"/>
      <c r="D880" s="7"/>
      <c r="E880" s="4"/>
      <c r="F880" s="55"/>
      <c r="G880" s="52">
        <f t="shared" si="13"/>
        <v>0</v>
      </c>
      <c r="H880" s="99"/>
      <c r="J880" s="108" t="e">
        <f>IF(Exposition!B880=0,AA=0,TEXT(Exposition!B880,"MMMM"))</f>
        <v>#NAME?</v>
      </c>
    </row>
    <row r="881" spans="2:10" x14ac:dyDescent="0.25">
      <c r="B881" s="3"/>
      <c r="C881" s="4"/>
      <c r="D881" s="7"/>
      <c r="E881" s="4"/>
      <c r="F881" s="55"/>
      <c r="G881" s="52">
        <f t="shared" si="13"/>
        <v>0</v>
      </c>
      <c r="H881" s="99"/>
      <c r="J881" s="108" t="e">
        <f>IF(Exposition!B881=0,AA=0,TEXT(Exposition!B881,"MMMM"))</f>
        <v>#NAME?</v>
      </c>
    </row>
    <row r="882" spans="2:10" x14ac:dyDescent="0.25">
      <c r="B882" s="3"/>
      <c r="C882" s="4"/>
      <c r="D882" s="7"/>
      <c r="E882" s="4"/>
      <c r="F882" s="55"/>
      <c r="G882" s="52">
        <f t="shared" si="13"/>
        <v>0</v>
      </c>
      <c r="H882" s="99"/>
      <c r="J882" s="108" t="e">
        <f>IF(Exposition!B882=0,AA=0,TEXT(Exposition!B882,"MMMM"))</f>
        <v>#NAME?</v>
      </c>
    </row>
    <row r="883" spans="2:10" x14ac:dyDescent="0.25">
      <c r="B883" s="3"/>
      <c r="C883" s="4"/>
      <c r="D883" s="7"/>
      <c r="E883" s="4"/>
      <c r="F883" s="55"/>
      <c r="G883" s="52">
        <f t="shared" si="13"/>
        <v>0</v>
      </c>
      <c r="H883" s="99"/>
      <c r="J883" s="108" t="e">
        <f>IF(Exposition!B883=0,AA=0,TEXT(Exposition!B883,"MMMM"))</f>
        <v>#NAME?</v>
      </c>
    </row>
    <row r="884" spans="2:10" x14ac:dyDescent="0.25">
      <c r="B884" s="3"/>
      <c r="C884" s="4"/>
      <c r="D884" s="7"/>
      <c r="E884" s="4"/>
      <c r="F884" s="55"/>
      <c r="G884" s="52">
        <f t="shared" si="13"/>
        <v>0</v>
      </c>
      <c r="H884" s="99"/>
      <c r="J884" s="108" t="e">
        <f>IF(Exposition!B884=0,AA=0,TEXT(Exposition!B884,"MMMM"))</f>
        <v>#NAME?</v>
      </c>
    </row>
    <row r="885" spans="2:10" x14ac:dyDescent="0.25">
      <c r="B885" s="3"/>
      <c r="C885" s="4"/>
      <c r="D885" s="7"/>
      <c r="E885" s="4"/>
      <c r="F885" s="55"/>
      <c r="G885" s="52">
        <f t="shared" si="13"/>
        <v>0</v>
      </c>
      <c r="H885" s="99"/>
      <c r="J885" s="108" t="e">
        <f>IF(Exposition!B885=0,AA=0,TEXT(Exposition!B885,"MMMM"))</f>
        <v>#NAME?</v>
      </c>
    </row>
    <row r="886" spans="2:10" x14ac:dyDescent="0.25">
      <c r="B886" s="3"/>
      <c r="C886" s="4"/>
      <c r="D886" s="7"/>
      <c r="E886" s="4"/>
      <c r="F886" s="55"/>
      <c r="G886" s="52">
        <f t="shared" si="13"/>
        <v>0</v>
      </c>
      <c r="H886" s="99"/>
      <c r="J886" s="108" t="e">
        <f>IF(Exposition!B886=0,AA=0,TEXT(Exposition!B886,"MMMM"))</f>
        <v>#NAME?</v>
      </c>
    </row>
    <row r="887" spans="2:10" x14ac:dyDescent="0.25">
      <c r="B887" s="3"/>
      <c r="C887" s="4"/>
      <c r="D887" s="7"/>
      <c r="E887" s="4"/>
      <c r="F887" s="55"/>
      <c r="G887" s="52">
        <f t="shared" si="13"/>
        <v>0</v>
      </c>
      <c r="H887" s="99"/>
      <c r="J887" s="108" t="e">
        <f>IF(Exposition!B887=0,AA=0,TEXT(Exposition!B887,"MMMM"))</f>
        <v>#NAME?</v>
      </c>
    </row>
    <row r="888" spans="2:10" x14ac:dyDescent="0.25">
      <c r="B888" s="3"/>
      <c r="C888" s="4"/>
      <c r="D888" s="7"/>
      <c r="E888" s="4"/>
      <c r="F888" s="55"/>
      <c r="G888" s="52">
        <f t="shared" si="13"/>
        <v>0</v>
      </c>
      <c r="H888" s="99"/>
      <c r="J888" s="108" t="e">
        <f>IF(Exposition!B888=0,AA=0,TEXT(Exposition!B888,"MMMM"))</f>
        <v>#NAME?</v>
      </c>
    </row>
    <row r="889" spans="2:10" x14ac:dyDescent="0.25">
      <c r="B889" s="3"/>
      <c r="C889" s="4"/>
      <c r="D889" s="7"/>
      <c r="E889" s="4"/>
      <c r="F889" s="55"/>
      <c r="G889" s="52">
        <f t="shared" si="13"/>
        <v>0</v>
      </c>
      <c r="H889" s="99"/>
      <c r="J889" s="108" t="e">
        <f>IF(Exposition!B889=0,AA=0,TEXT(Exposition!B889,"MMMM"))</f>
        <v>#NAME?</v>
      </c>
    </row>
    <row r="890" spans="2:10" x14ac:dyDescent="0.25">
      <c r="B890" s="3"/>
      <c r="C890" s="4"/>
      <c r="D890" s="7"/>
      <c r="E890" s="4"/>
      <c r="F890" s="55"/>
      <c r="G890" s="52">
        <f t="shared" si="13"/>
        <v>0</v>
      </c>
      <c r="H890" s="99"/>
      <c r="J890" s="108" t="e">
        <f>IF(Exposition!B890=0,AA=0,TEXT(Exposition!B890,"MMMM"))</f>
        <v>#NAME?</v>
      </c>
    </row>
    <row r="891" spans="2:10" x14ac:dyDescent="0.25">
      <c r="B891" s="3"/>
      <c r="C891" s="4"/>
      <c r="D891" s="7"/>
      <c r="E891" s="4"/>
      <c r="F891" s="55"/>
      <c r="G891" s="52">
        <f t="shared" si="13"/>
        <v>0</v>
      </c>
      <c r="H891" s="99"/>
      <c r="J891" s="108" t="e">
        <f>IF(Exposition!B891=0,AA=0,TEXT(Exposition!B891,"MMMM"))</f>
        <v>#NAME?</v>
      </c>
    </row>
    <row r="892" spans="2:10" x14ac:dyDescent="0.25">
      <c r="B892" s="3"/>
      <c r="C892" s="4"/>
      <c r="D892" s="7"/>
      <c r="E892" s="4"/>
      <c r="F892" s="55"/>
      <c r="G892" s="52">
        <f t="shared" si="13"/>
        <v>0</v>
      </c>
      <c r="H892" s="99"/>
      <c r="J892" s="108" t="e">
        <f>IF(Exposition!B892=0,AA=0,TEXT(Exposition!B892,"MMMM"))</f>
        <v>#NAME?</v>
      </c>
    </row>
    <row r="893" spans="2:10" x14ac:dyDescent="0.25">
      <c r="B893" s="3"/>
      <c r="C893" s="4"/>
      <c r="D893" s="7"/>
      <c r="E893" s="4"/>
      <c r="F893" s="55"/>
      <c r="G893" s="52">
        <f t="shared" si="13"/>
        <v>0</v>
      </c>
      <c r="H893" s="99"/>
      <c r="J893" s="108" t="e">
        <f>IF(Exposition!B893=0,AA=0,TEXT(Exposition!B893,"MMMM"))</f>
        <v>#NAME?</v>
      </c>
    </row>
    <row r="894" spans="2:10" x14ac:dyDescent="0.25">
      <c r="B894" s="3"/>
      <c r="C894" s="4"/>
      <c r="D894" s="7"/>
      <c r="E894" s="4"/>
      <c r="F894" s="55"/>
      <c r="G894" s="52">
        <f t="shared" si="13"/>
        <v>0</v>
      </c>
      <c r="H894" s="99"/>
      <c r="J894" s="108" t="e">
        <f>IF(Exposition!B894=0,AA=0,TEXT(Exposition!B894,"MMMM"))</f>
        <v>#NAME?</v>
      </c>
    </row>
    <row r="895" spans="2:10" x14ac:dyDescent="0.25">
      <c r="B895" s="3"/>
      <c r="C895" s="4"/>
      <c r="D895" s="7"/>
      <c r="E895" s="4"/>
      <c r="F895" s="55"/>
      <c r="G895" s="52">
        <f t="shared" si="13"/>
        <v>0</v>
      </c>
      <c r="H895" s="99"/>
      <c r="J895" s="108" t="e">
        <f>IF(Exposition!B895=0,AA=0,TEXT(Exposition!B895,"MMMM"))</f>
        <v>#NAME?</v>
      </c>
    </row>
    <row r="896" spans="2:10" x14ac:dyDescent="0.25">
      <c r="B896" s="3"/>
      <c r="C896" s="4"/>
      <c r="D896" s="7"/>
      <c r="E896" s="4"/>
      <c r="F896" s="55"/>
      <c r="G896" s="52">
        <f t="shared" si="13"/>
        <v>0</v>
      </c>
      <c r="H896" s="99"/>
      <c r="J896" s="108" t="e">
        <f>IF(Exposition!B896=0,AA=0,TEXT(Exposition!B896,"MMMM"))</f>
        <v>#NAME?</v>
      </c>
    </row>
    <row r="897" spans="2:10" x14ac:dyDescent="0.25">
      <c r="B897" s="3"/>
      <c r="C897" s="4"/>
      <c r="D897" s="7"/>
      <c r="E897" s="4"/>
      <c r="F897" s="55"/>
      <c r="G897" s="52">
        <f t="shared" si="13"/>
        <v>0</v>
      </c>
      <c r="H897" s="99"/>
      <c r="J897" s="108" t="e">
        <f>IF(Exposition!B897=0,AA=0,TEXT(Exposition!B897,"MMMM"))</f>
        <v>#NAME?</v>
      </c>
    </row>
    <row r="898" spans="2:10" x14ac:dyDescent="0.25">
      <c r="B898" s="3"/>
      <c r="C898" s="4"/>
      <c r="D898" s="7"/>
      <c r="E898" s="4"/>
      <c r="F898" s="55"/>
      <c r="G898" s="52">
        <f t="shared" si="13"/>
        <v>0</v>
      </c>
      <c r="H898" s="99"/>
      <c r="J898" s="108" t="e">
        <f>IF(Exposition!B898=0,AA=0,TEXT(Exposition!B898,"MMMM"))</f>
        <v>#NAME?</v>
      </c>
    </row>
    <row r="899" spans="2:10" x14ac:dyDescent="0.25">
      <c r="B899" s="3"/>
      <c r="C899" s="4"/>
      <c r="D899" s="7"/>
      <c r="E899" s="4"/>
      <c r="F899" s="55"/>
      <c r="G899" s="52">
        <f t="shared" si="13"/>
        <v>0</v>
      </c>
      <c r="H899" s="99"/>
      <c r="J899" s="108" t="e">
        <f>IF(Exposition!B899=0,AA=0,TEXT(Exposition!B899,"MMMM"))</f>
        <v>#NAME?</v>
      </c>
    </row>
    <row r="900" spans="2:10" x14ac:dyDescent="0.25">
      <c r="B900" s="3"/>
      <c r="C900" s="4"/>
      <c r="D900" s="7"/>
      <c r="E900" s="4"/>
      <c r="F900" s="55"/>
      <c r="G900" s="52">
        <f t="shared" si="13"/>
        <v>0</v>
      </c>
      <c r="H900" s="99"/>
      <c r="J900" s="108" t="e">
        <f>IF(Exposition!B900=0,AA=0,TEXT(Exposition!B900,"MMMM"))</f>
        <v>#NAME?</v>
      </c>
    </row>
    <row r="901" spans="2:10" x14ac:dyDescent="0.25">
      <c r="B901" s="3"/>
      <c r="C901" s="4"/>
      <c r="D901" s="7"/>
      <c r="E901" s="4"/>
      <c r="F901" s="55"/>
      <c r="G901" s="52">
        <f t="shared" si="13"/>
        <v>0</v>
      </c>
      <c r="H901" s="99"/>
      <c r="J901" s="108" t="e">
        <f>IF(Exposition!B901=0,AA=0,TEXT(Exposition!B901,"MMMM"))</f>
        <v>#NAME?</v>
      </c>
    </row>
    <row r="902" spans="2:10" x14ac:dyDescent="0.25">
      <c r="B902" s="3"/>
      <c r="C902" s="4"/>
      <c r="D902" s="7"/>
      <c r="E902" s="4"/>
      <c r="F902" s="55"/>
      <c r="G902" s="52">
        <f t="shared" si="13"/>
        <v>0</v>
      </c>
      <c r="H902" s="99"/>
      <c r="J902" s="108" t="e">
        <f>IF(Exposition!B902=0,AA=0,TEXT(Exposition!B902,"MMMM"))</f>
        <v>#NAME?</v>
      </c>
    </row>
    <row r="903" spans="2:10" x14ac:dyDescent="0.25">
      <c r="B903" s="3"/>
      <c r="C903" s="4"/>
      <c r="D903" s="7"/>
      <c r="E903" s="4"/>
      <c r="F903" s="55"/>
      <c r="G903" s="52">
        <f t="shared" si="13"/>
        <v>0</v>
      </c>
      <c r="H903" s="99"/>
      <c r="J903" s="108" t="e">
        <f>IF(Exposition!B903=0,AA=0,TEXT(Exposition!B903,"MMMM"))</f>
        <v>#NAME?</v>
      </c>
    </row>
    <row r="904" spans="2:10" x14ac:dyDescent="0.25">
      <c r="B904" s="3"/>
      <c r="C904" s="4"/>
      <c r="D904" s="7"/>
      <c r="E904" s="4"/>
      <c r="F904" s="55"/>
      <c r="G904" s="52">
        <f t="shared" si="13"/>
        <v>0</v>
      </c>
      <c r="H904" s="99"/>
      <c r="J904" s="108" t="e">
        <f>IF(Exposition!B904=0,AA=0,TEXT(Exposition!B904,"MMMM"))</f>
        <v>#NAME?</v>
      </c>
    </row>
    <row r="905" spans="2:10" x14ac:dyDescent="0.25">
      <c r="B905" s="3"/>
      <c r="C905" s="4"/>
      <c r="D905" s="7"/>
      <c r="E905" s="4"/>
      <c r="F905" s="55"/>
      <c r="G905" s="52">
        <f t="shared" si="13"/>
        <v>0</v>
      </c>
      <c r="H905" s="99"/>
      <c r="J905" s="108" t="e">
        <f>IF(Exposition!B905=0,AA=0,TEXT(Exposition!B905,"MMMM"))</f>
        <v>#NAME?</v>
      </c>
    </row>
    <row r="906" spans="2:10" x14ac:dyDescent="0.25">
      <c r="B906" s="3"/>
      <c r="C906" s="4"/>
      <c r="D906" s="7"/>
      <c r="E906" s="4"/>
      <c r="F906" s="55"/>
      <c r="G906" s="52">
        <f t="shared" si="13"/>
        <v>0</v>
      </c>
      <c r="H906" s="99"/>
      <c r="J906" s="108" t="e">
        <f>IF(Exposition!B906=0,AA=0,TEXT(Exposition!B906,"MMMM"))</f>
        <v>#NAME?</v>
      </c>
    </row>
    <row r="907" spans="2:10" x14ac:dyDescent="0.25">
      <c r="B907" s="3"/>
      <c r="C907" s="4"/>
      <c r="D907" s="7"/>
      <c r="E907" s="4"/>
      <c r="F907" s="55"/>
      <c r="G907" s="52">
        <f t="shared" ref="G907:G970" si="14">E907*F907</f>
        <v>0</v>
      </c>
      <c r="H907" s="99"/>
      <c r="J907" s="108" t="e">
        <f>IF(Exposition!B907=0,AA=0,TEXT(Exposition!B907,"MMMM"))</f>
        <v>#NAME?</v>
      </c>
    </row>
    <row r="908" spans="2:10" x14ac:dyDescent="0.25">
      <c r="B908" s="3"/>
      <c r="C908" s="4"/>
      <c r="D908" s="7"/>
      <c r="E908" s="4"/>
      <c r="F908" s="55"/>
      <c r="G908" s="52">
        <f t="shared" si="14"/>
        <v>0</v>
      </c>
      <c r="H908" s="99"/>
      <c r="J908" s="108" t="e">
        <f>IF(Exposition!B908=0,AA=0,TEXT(Exposition!B908,"MMMM"))</f>
        <v>#NAME?</v>
      </c>
    </row>
    <row r="909" spans="2:10" x14ac:dyDescent="0.25">
      <c r="B909" s="3"/>
      <c r="C909" s="4"/>
      <c r="D909" s="7"/>
      <c r="E909" s="4"/>
      <c r="F909" s="55"/>
      <c r="G909" s="52">
        <f t="shared" si="14"/>
        <v>0</v>
      </c>
      <c r="H909" s="99"/>
      <c r="J909" s="108" t="e">
        <f>IF(Exposition!B909=0,AA=0,TEXT(Exposition!B909,"MMMM"))</f>
        <v>#NAME?</v>
      </c>
    </row>
    <row r="910" spans="2:10" x14ac:dyDescent="0.25">
      <c r="B910" s="3"/>
      <c r="C910" s="4"/>
      <c r="D910" s="7"/>
      <c r="E910" s="4"/>
      <c r="F910" s="55"/>
      <c r="G910" s="52">
        <f t="shared" si="14"/>
        <v>0</v>
      </c>
      <c r="H910" s="99"/>
      <c r="J910" s="108" t="e">
        <f>IF(Exposition!B910=0,AA=0,TEXT(Exposition!B910,"MMMM"))</f>
        <v>#NAME?</v>
      </c>
    </row>
    <row r="911" spans="2:10" x14ac:dyDescent="0.25">
      <c r="B911" s="3"/>
      <c r="C911" s="4"/>
      <c r="D911" s="7"/>
      <c r="E911" s="4"/>
      <c r="F911" s="55"/>
      <c r="G911" s="52">
        <f t="shared" si="14"/>
        <v>0</v>
      </c>
      <c r="H911" s="99"/>
      <c r="J911" s="108" t="e">
        <f>IF(Exposition!B911=0,AA=0,TEXT(Exposition!B911,"MMMM"))</f>
        <v>#NAME?</v>
      </c>
    </row>
    <row r="912" spans="2:10" x14ac:dyDescent="0.25">
      <c r="B912" s="3"/>
      <c r="C912" s="4"/>
      <c r="D912" s="7"/>
      <c r="E912" s="4"/>
      <c r="F912" s="55"/>
      <c r="G912" s="52">
        <f t="shared" si="14"/>
        <v>0</v>
      </c>
      <c r="H912" s="99"/>
      <c r="J912" s="108" t="e">
        <f>IF(Exposition!B912=0,AA=0,TEXT(Exposition!B912,"MMMM"))</f>
        <v>#NAME?</v>
      </c>
    </row>
    <row r="913" spans="2:10" x14ac:dyDescent="0.25">
      <c r="B913" s="3"/>
      <c r="C913" s="4"/>
      <c r="D913" s="7"/>
      <c r="E913" s="4"/>
      <c r="F913" s="55"/>
      <c r="G913" s="52">
        <f t="shared" si="14"/>
        <v>0</v>
      </c>
      <c r="H913" s="99"/>
      <c r="J913" s="108" t="e">
        <f>IF(Exposition!B913=0,AA=0,TEXT(Exposition!B913,"MMMM"))</f>
        <v>#NAME?</v>
      </c>
    </row>
    <row r="914" spans="2:10" x14ac:dyDescent="0.25">
      <c r="B914" s="3"/>
      <c r="C914" s="4"/>
      <c r="D914" s="7"/>
      <c r="E914" s="4"/>
      <c r="F914" s="55"/>
      <c r="G914" s="52">
        <f t="shared" si="14"/>
        <v>0</v>
      </c>
      <c r="H914" s="99"/>
      <c r="J914" s="108" t="e">
        <f>IF(Exposition!B914=0,AA=0,TEXT(Exposition!B914,"MMMM"))</f>
        <v>#NAME?</v>
      </c>
    </row>
    <row r="915" spans="2:10" x14ac:dyDescent="0.25">
      <c r="B915" s="3"/>
      <c r="C915" s="4"/>
      <c r="D915" s="7"/>
      <c r="E915" s="4"/>
      <c r="F915" s="55"/>
      <c r="G915" s="52">
        <f t="shared" si="14"/>
        <v>0</v>
      </c>
      <c r="H915" s="99"/>
      <c r="J915" s="108" t="e">
        <f>IF(Exposition!B915=0,AA=0,TEXT(Exposition!B915,"MMMM"))</f>
        <v>#NAME?</v>
      </c>
    </row>
    <row r="916" spans="2:10" x14ac:dyDescent="0.25">
      <c r="B916" s="3"/>
      <c r="C916" s="4"/>
      <c r="D916" s="7"/>
      <c r="E916" s="4"/>
      <c r="F916" s="55"/>
      <c r="G916" s="52">
        <f t="shared" si="14"/>
        <v>0</v>
      </c>
      <c r="H916" s="99"/>
      <c r="J916" s="108" t="e">
        <f>IF(Exposition!B916=0,AA=0,TEXT(Exposition!B916,"MMMM"))</f>
        <v>#NAME?</v>
      </c>
    </row>
    <row r="917" spans="2:10" x14ac:dyDescent="0.25">
      <c r="B917" s="3"/>
      <c r="C917" s="4"/>
      <c r="D917" s="7"/>
      <c r="E917" s="4"/>
      <c r="F917" s="55"/>
      <c r="G917" s="52">
        <f t="shared" si="14"/>
        <v>0</v>
      </c>
      <c r="H917" s="99"/>
      <c r="J917" s="108" t="e">
        <f>IF(Exposition!B917=0,AA=0,TEXT(Exposition!B917,"MMMM"))</f>
        <v>#NAME?</v>
      </c>
    </row>
    <row r="918" spans="2:10" x14ac:dyDescent="0.25">
      <c r="B918" s="3"/>
      <c r="C918" s="4"/>
      <c r="D918" s="7"/>
      <c r="E918" s="4"/>
      <c r="F918" s="55"/>
      <c r="G918" s="52">
        <f t="shared" si="14"/>
        <v>0</v>
      </c>
      <c r="H918" s="99"/>
      <c r="J918" s="108" t="e">
        <f>IF(Exposition!B918=0,AA=0,TEXT(Exposition!B918,"MMMM"))</f>
        <v>#NAME?</v>
      </c>
    </row>
    <row r="919" spans="2:10" x14ac:dyDescent="0.25">
      <c r="B919" s="3"/>
      <c r="C919" s="4"/>
      <c r="D919" s="7"/>
      <c r="E919" s="4"/>
      <c r="F919" s="55"/>
      <c r="G919" s="52">
        <f t="shared" si="14"/>
        <v>0</v>
      </c>
      <c r="H919" s="99"/>
      <c r="J919" s="108" t="e">
        <f>IF(Exposition!B919=0,AA=0,TEXT(Exposition!B919,"MMMM"))</f>
        <v>#NAME?</v>
      </c>
    </row>
    <row r="920" spans="2:10" x14ac:dyDescent="0.25">
      <c r="B920" s="3"/>
      <c r="C920" s="4"/>
      <c r="D920" s="7"/>
      <c r="E920" s="4"/>
      <c r="F920" s="55"/>
      <c r="G920" s="52">
        <f t="shared" si="14"/>
        <v>0</v>
      </c>
      <c r="H920" s="99"/>
      <c r="J920" s="108" t="e">
        <f>IF(Exposition!B920=0,AA=0,TEXT(Exposition!B920,"MMMM"))</f>
        <v>#NAME?</v>
      </c>
    </row>
    <row r="921" spans="2:10" x14ac:dyDescent="0.25">
      <c r="B921" s="3"/>
      <c r="C921" s="4"/>
      <c r="D921" s="7"/>
      <c r="E921" s="4"/>
      <c r="F921" s="55"/>
      <c r="G921" s="52">
        <f t="shared" si="14"/>
        <v>0</v>
      </c>
      <c r="H921" s="99"/>
      <c r="J921" s="108" t="e">
        <f>IF(Exposition!B921=0,AA=0,TEXT(Exposition!B921,"MMMM"))</f>
        <v>#NAME?</v>
      </c>
    </row>
    <row r="922" spans="2:10" x14ac:dyDescent="0.25">
      <c r="B922" s="3"/>
      <c r="C922" s="4"/>
      <c r="D922" s="7"/>
      <c r="E922" s="4"/>
      <c r="F922" s="55"/>
      <c r="G922" s="52">
        <f t="shared" si="14"/>
        <v>0</v>
      </c>
      <c r="H922" s="99"/>
      <c r="J922" s="108" t="e">
        <f>IF(Exposition!B922=0,AA=0,TEXT(Exposition!B922,"MMMM"))</f>
        <v>#NAME?</v>
      </c>
    </row>
    <row r="923" spans="2:10" x14ac:dyDescent="0.25">
      <c r="B923" s="3"/>
      <c r="C923" s="4"/>
      <c r="D923" s="7"/>
      <c r="E923" s="4"/>
      <c r="F923" s="55"/>
      <c r="G923" s="52">
        <f t="shared" si="14"/>
        <v>0</v>
      </c>
      <c r="H923" s="99"/>
      <c r="J923" s="108" t="e">
        <f>IF(Exposition!B923=0,AA=0,TEXT(Exposition!B923,"MMMM"))</f>
        <v>#NAME?</v>
      </c>
    </row>
    <row r="924" spans="2:10" x14ac:dyDescent="0.25">
      <c r="B924" s="3"/>
      <c r="C924" s="4"/>
      <c r="D924" s="7"/>
      <c r="E924" s="4"/>
      <c r="F924" s="55"/>
      <c r="G924" s="52">
        <f t="shared" si="14"/>
        <v>0</v>
      </c>
      <c r="H924" s="99"/>
      <c r="J924" s="108" t="e">
        <f>IF(Exposition!B924=0,AA=0,TEXT(Exposition!B924,"MMMM"))</f>
        <v>#NAME?</v>
      </c>
    </row>
    <row r="925" spans="2:10" x14ac:dyDescent="0.25">
      <c r="B925" s="3"/>
      <c r="C925" s="4"/>
      <c r="D925" s="7"/>
      <c r="E925" s="4"/>
      <c r="F925" s="55"/>
      <c r="G925" s="52">
        <f t="shared" si="14"/>
        <v>0</v>
      </c>
      <c r="H925" s="99"/>
      <c r="J925" s="108" t="e">
        <f>IF(Exposition!B925=0,AA=0,TEXT(Exposition!B925,"MMMM"))</f>
        <v>#NAME?</v>
      </c>
    </row>
    <row r="926" spans="2:10" x14ac:dyDescent="0.25">
      <c r="B926" s="3"/>
      <c r="C926" s="4"/>
      <c r="D926" s="7"/>
      <c r="E926" s="4"/>
      <c r="F926" s="55"/>
      <c r="G926" s="52">
        <f t="shared" si="14"/>
        <v>0</v>
      </c>
      <c r="H926" s="99"/>
      <c r="J926" s="108" t="e">
        <f>IF(Exposition!B926=0,AA=0,TEXT(Exposition!B926,"MMMM"))</f>
        <v>#NAME?</v>
      </c>
    </row>
    <row r="927" spans="2:10" x14ac:dyDescent="0.25">
      <c r="B927" s="3"/>
      <c r="C927" s="4"/>
      <c r="D927" s="7"/>
      <c r="E927" s="4"/>
      <c r="F927" s="55"/>
      <c r="G927" s="52">
        <f t="shared" si="14"/>
        <v>0</v>
      </c>
      <c r="H927" s="99"/>
      <c r="J927" s="108" t="e">
        <f>IF(Exposition!B927=0,AA=0,TEXT(Exposition!B927,"MMMM"))</f>
        <v>#NAME?</v>
      </c>
    </row>
    <row r="928" spans="2:10" x14ac:dyDescent="0.25">
      <c r="B928" s="3"/>
      <c r="C928" s="4"/>
      <c r="D928" s="7"/>
      <c r="E928" s="4"/>
      <c r="F928" s="55"/>
      <c r="G928" s="52">
        <f t="shared" si="14"/>
        <v>0</v>
      </c>
      <c r="H928" s="99"/>
      <c r="J928" s="108" t="e">
        <f>IF(Exposition!B928=0,AA=0,TEXT(Exposition!B928,"MMMM"))</f>
        <v>#NAME?</v>
      </c>
    </row>
    <row r="929" spans="2:10" x14ac:dyDescent="0.25">
      <c r="B929" s="3"/>
      <c r="C929" s="4"/>
      <c r="D929" s="7"/>
      <c r="E929" s="4"/>
      <c r="F929" s="55"/>
      <c r="G929" s="52">
        <f t="shared" si="14"/>
        <v>0</v>
      </c>
      <c r="H929" s="99"/>
      <c r="J929" s="108" t="e">
        <f>IF(Exposition!B929=0,AA=0,TEXT(Exposition!B929,"MMMM"))</f>
        <v>#NAME?</v>
      </c>
    </row>
    <row r="930" spans="2:10" x14ac:dyDescent="0.25">
      <c r="B930" s="3"/>
      <c r="C930" s="4"/>
      <c r="D930" s="7"/>
      <c r="E930" s="4"/>
      <c r="F930" s="55"/>
      <c r="G930" s="52">
        <f t="shared" si="14"/>
        <v>0</v>
      </c>
      <c r="H930" s="99"/>
      <c r="J930" s="108" t="e">
        <f>IF(Exposition!B930=0,AA=0,TEXT(Exposition!B930,"MMMM"))</f>
        <v>#NAME?</v>
      </c>
    </row>
    <row r="931" spans="2:10" x14ac:dyDescent="0.25">
      <c r="B931" s="3"/>
      <c r="C931" s="4"/>
      <c r="D931" s="7"/>
      <c r="E931" s="4"/>
      <c r="F931" s="55"/>
      <c r="G931" s="52">
        <f t="shared" si="14"/>
        <v>0</v>
      </c>
      <c r="H931" s="99"/>
      <c r="J931" s="108" t="e">
        <f>IF(Exposition!B931=0,AA=0,TEXT(Exposition!B931,"MMMM"))</f>
        <v>#NAME?</v>
      </c>
    </row>
    <row r="932" spans="2:10" x14ac:dyDescent="0.25">
      <c r="B932" s="3"/>
      <c r="C932" s="4"/>
      <c r="D932" s="7"/>
      <c r="E932" s="4"/>
      <c r="F932" s="55"/>
      <c r="G932" s="52">
        <f t="shared" si="14"/>
        <v>0</v>
      </c>
      <c r="H932" s="99"/>
      <c r="J932" s="108" t="e">
        <f>IF(Exposition!B932=0,AA=0,TEXT(Exposition!B932,"MMMM"))</f>
        <v>#NAME?</v>
      </c>
    </row>
    <row r="933" spans="2:10" x14ac:dyDescent="0.25">
      <c r="B933" s="3"/>
      <c r="C933" s="4"/>
      <c r="D933" s="7"/>
      <c r="E933" s="4"/>
      <c r="F933" s="55"/>
      <c r="G933" s="52">
        <f t="shared" si="14"/>
        <v>0</v>
      </c>
      <c r="H933" s="99"/>
      <c r="J933" s="108" t="e">
        <f>IF(Exposition!B933=0,AA=0,TEXT(Exposition!B933,"MMMM"))</f>
        <v>#NAME?</v>
      </c>
    </row>
    <row r="934" spans="2:10" x14ac:dyDescent="0.25">
      <c r="B934" s="3"/>
      <c r="C934" s="4"/>
      <c r="D934" s="7"/>
      <c r="E934" s="4"/>
      <c r="F934" s="55"/>
      <c r="G934" s="52">
        <f t="shared" si="14"/>
        <v>0</v>
      </c>
      <c r="H934" s="99"/>
      <c r="J934" s="108" t="e">
        <f>IF(Exposition!B934=0,AA=0,TEXT(Exposition!B934,"MMMM"))</f>
        <v>#NAME?</v>
      </c>
    </row>
    <row r="935" spans="2:10" x14ac:dyDescent="0.25">
      <c r="B935" s="3"/>
      <c r="C935" s="4"/>
      <c r="D935" s="7"/>
      <c r="E935" s="4"/>
      <c r="F935" s="55"/>
      <c r="G935" s="52">
        <f t="shared" si="14"/>
        <v>0</v>
      </c>
      <c r="H935" s="99"/>
      <c r="J935" s="108" t="e">
        <f>IF(Exposition!B935=0,AA=0,TEXT(Exposition!B935,"MMMM"))</f>
        <v>#NAME?</v>
      </c>
    </row>
    <row r="936" spans="2:10" x14ac:dyDescent="0.25">
      <c r="B936" s="3"/>
      <c r="C936" s="4"/>
      <c r="D936" s="7"/>
      <c r="E936" s="4"/>
      <c r="F936" s="55"/>
      <c r="G936" s="52">
        <f t="shared" si="14"/>
        <v>0</v>
      </c>
      <c r="H936" s="99"/>
      <c r="J936" s="108" t="e">
        <f>IF(Exposition!B936=0,AA=0,TEXT(Exposition!B936,"MMMM"))</f>
        <v>#NAME?</v>
      </c>
    </row>
    <row r="937" spans="2:10" x14ac:dyDescent="0.25">
      <c r="B937" s="3"/>
      <c r="C937" s="4"/>
      <c r="D937" s="7"/>
      <c r="E937" s="4"/>
      <c r="F937" s="55"/>
      <c r="G937" s="52">
        <f t="shared" si="14"/>
        <v>0</v>
      </c>
      <c r="H937" s="99"/>
      <c r="J937" s="108" t="e">
        <f>IF(Exposition!B937=0,AA=0,TEXT(Exposition!B937,"MMMM"))</f>
        <v>#NAME?</v>
      </c>
    </row>
    <row r="938" spans="2:10" x14ac:dyDescent="0.25">
      <c r="B938" s="3"/>
      <c r="C938" s="4"/>
      <c r="D938" s="7"/>
      <c r="E938" s="4"/>
      <c r="F938" s="55"/>
      <c r="G938" s="52">
        <f t="shared" si="14"/>
        <v>0</v>
      </c>
      <c r="H938" s="99"/>
      <c r="J938" s="108" t="e">
        <f>IF(Exposition!B938=0,AA=0,TEXT(Exposition!B938,"MMMM"))</f>
        <v>#NAME?</v>
      </c>
    </row>
    <row r="939" spans="2:10" x14ac:dyDescent="0.25">
      <c r="B939" s="3"/>
      <c r="C939" s="4"/>
      <c r="D939" s="7"/>
      <c r="E939" s="4"/>
      <c r="F939" s="55"/>
      <c r="G939" s="52">
        <f t="shared" si="14"/>
        <v>0</v>
      </c>
      <c r="H939" s="99"/>
      <c r="J939" s="108" t="e">
        <f>IF(Exposition!B939=0,AA=0,TEXT(Exposition!B939,"MMMM"))</f>
        <v>#NAME?</v>
      </c>
    </row>
    <row r="940" spans="2:10" x14ac:dyDescent="0.25">
      <c r="B940" s="3"/>
      <c r="C940" s="4"/>
      <c r="D940" s="7"/>
      <c r="E940" s="4"/>
      <c r="F940" s="55"/>
      <c r="G940" s="52">
        <f t="shared" si="14"/>
        <v>0</v>
      </c>
      <c r="H940" s="99"/>
      <c r="J940" s="108" t="e">
        <f>IF(Exposition!B940=0,AA=0,TEXT(Exposition!B940,"MMMM"))</f>
        <v>#NAME?</v>
      </c>
    </row>
    <row r="941" spans="2:10" x14ac:dyDescent="0.25">
      <c r="B941" s="3"/>
      <c r="C941" s="4"/>
      <c r="D941" s="7"/>
      <c r="E941" s="4"/>
      <c r="F941" s="55"/>
      <c r="G941" s="52">
        <f t="shared" si="14"/>
        <v>0</v>
      </c>
      <c r="H941" s="99"/>
      <c r="J941" s="108" t="e">
        <f>IF(Exposition!B941=0,AA=0,TEXT(Exposition!B941,"MMMM"))</f>
        <v>#NAME?</v>
      </c>
    </row>
    <row r="942" spans="2:10" x14ac:dyDescent="0.25">
      <c r="B942" s="3"/>
      <c r="C942" s="4"/>
      <c r="D942" s="7"/>
      <c r="E942" s="4"/>
      <c r="F942" s="55"/>
      <c r="G942" s="52">
        <f t="shared" si="14"/>
        <v>0</v>
      </c>
      <c r="H942" s="99"/>
      <c r="J942" s="108" t="e">
        <f>IF(Exposition!B942=0,AA=0,TEXT(Exposition!B942,"MMMM"))</f>
        <v>#NAME?</v>
      </c>
    </row>
    <row r="943" spans="2:10" x14ac:dyDescent="0.25">
      <c r="B943" s="3"/>
      <c r="C943" s="4"/>
      <c r="D943" s="7"/>
      <c r="E943" s="4"/>
      <c r="F943" s="55"/>
      <c r="G943" s="52">
        <f t="shared" si="14"/>
        <v>0</v>
      </c>
      <c r="H943" s="99"/>
      <c r="J943" s="108" t="e">
        <f>IF(Exposition!B943=0,AA=0,TEXT(Exposition!B943,"MMMM"))</f>
        <v>#NAME?</v>
      </c>
    </row>
    <row r="944" spans="2:10" x14ac:dyDescent="0.25">
      <c r="B944" s="3"/>
      <c r="C944" s="4"/>
      <c r="D944" s="7"/>
      <c r="E944" s="4"/>
      <c r="F944" s="55"/>
      <c r="G944" s="52">
        <f t="shared" si="14"/>
        <v>0</v>
      </c>
      <c r="H944" s="99"/>
      <c r="J944" s="108" t="e">
        <f>IF(Exposition!B944=0,AA=0,TEXT(Exposition!B944,"MMMM"))</f>
        <v>#NAME?</v>
      </c>
    </row>
    <row r="945" spans="2:10" x14ac:dyDescent="0.25">
      <c r="B945" s="3"/>
      <c r="C945" s="4"/>
      <c r="D945" s="7"/>
      <c r="E945" s="4"/>
      <c r="F945" s="55"/>
      <c r="G945" s="52">
        <f t="shared" si="14"/>
        <v>0</v>
      </c>
      <c r="H945" s="99"/>
      <c r="J945" s="108" t="e">
        <f>IF(Exposition!B945=0,AA=0,TEXT(Exposition!B945,"MMMM"))</f>
        <v>#NAME?</v>
      </c>
    </row>
    <row r="946" spans="2:10" x14ac:dyDescent="0.25">
      <c r="B946" s="3"/>
      <c r="C946" s="4"/>
      <c r="D946" s="7"/>
      <c r="E946" s="4"/>
      <c r="F946" s="55"/>
      <c r="G946" s="52">
        <f t="shared" si="14"/>
        <v>0</v>
      </c>
      <c r="H946" s="99"/>
      <c r="J946" s="108" t="e">
        <f>IF(Exposition!B946=0,AA=0,TEXT(Exposition!B946,"MMMM"))</f>
        <v>#NAME?</v>
      </c>
    </row>
    <row r="947" spans="2:10" x14ac:dyDescent="0.25">
      <c r="B947" s="3"/>
      <c r="C947" s="4"/>
      <c r="D947" s="7"/>
      <c r="E947" s="4"/>
      <c r="F947" s="55"/>
      <c r="G947" s="52">
        <f t="shared" si="14"/>
        <v>0</v>
      </c>
      <c r="H947" s="99"/>
      <c r="J947" s="108" t="e">
        <f>IF(Exposition!B947=0,AA=0,TEXT(Exposition!B947,"MMMM"))</f>
        <v>#NAME?</v>
      </c>
    </row>
    <row r="948" spans="2:10" x14ac:dyDescent="0.25">
      <c r="B948" s="3"/>
      <c r="C948" s="4"/>
      <c r="D948" s="7"/>
      <c r="E948" s="4"/>
      <c r="F948" s="55"/>
      <c r="G948" s="52">
        <f t="shared" si="14"/>
        <v>0</v>
      </c>
      <c r="H948" s="99"/>
      <c r="J948" s="108" t="e">
        <f>IF(Exposition!B948=0,AA=0,TEXT(Exposition!B948,"MMMM"))</f>
        <v>#NAME?</v>
      </c>
    </row>
    <row r="949" spans="2:10" x14ac:dyDescent="0.25">
      <c r="B949" s="3"/>
      <c r="C949" s="4"/>
      <c r="D949" s="7"/>
      <c r="E949" s="4"/>
      <c r="F949" s="55"/>
      <c r="G949" s="52">
        <f t="shared" si="14"/>
        <v>0</v>
      </c>
      <c r="H949" s="99"/>
      <c r="J949" s="108" t="e">
        <f>IF(Exposition!B949=0,AA=0,TEXT(Exposition!B949,"MMMM"))</f>
        <v>#NAME?</v>
      </c>
    </row>
    <row r="950" spans="2:10" x14ac:dyDescent="0.25">
      <c r="B950" s="3"/>
      <c r="C950" s="4"/>
      <c r="D950" s="7"/>
      <c r="E950" s="4"/>
      <c r="F950" s="55"/>
      <c r="G950" s="52">
        <f t="shared" si="14"/>
        <v>0</v>
      </c>
      <c r="H950" s="99"/>
      <c r="J950" s="108" t="e">
        <f>IF(Exposition!B950=0,AA=0,TEXT(Exposition!B950,"MMMM"))</f>
        <v>#NAME?</v>
      </c>
    </row>
    <row r="951" spans="2:10" x14ac:dyDescent="0.25">
      <c r="B951" s="3"/>
      <c r="C951" s="4"/>
      <c r="D951" s="7"/>
      <c r="E951" s="4"/>
      <c r="F951" s="55"/>
      <c r="G951" s="52">
        <f t="shared" si="14"/>
        <v>0</v>
      </c>
      <c r="H951" s="99"/>
      <c r="J951" s="108" t="e">
        <f>IF(Exposition!B951=0,AA=0,TEXT(Exposition!B951,"MMMM"))</f>
        <v>#NAME?</v>
      </c>
    </row>
    <row r="952" spans="2:10" x14ac:dyDescent="0.25">
      <c r="B952" s="3"/>
      <c r="C952" s="4"/>
      <c r="D952" s="7"/>
      <c r="E952" s="4"/>
      <c r="F952" s="55"/>
      <c r="G952" s="52">
        <f t="shared" si="14"/>
        <v>0</v>
      </c>
      <c r="H952" s="99"/>
      <c r="J952" s="108" t="e">
        <f>IF(Exposition!B952=0,AA=0,TEXT(Exposition!B952,"MMMM"))</f>
        <v>#NAME?</v>
      </c>
    </row>
    <row r="953" spans="2:10" x14ac:dyDescent="0.25">
      <c r="B953" s="3"/>
      <c r="C953" s="4"/>
      <c r="D953" s="7"/>
      <c r="E953" s="4"/>
      <c r="F953" s="55"/>
      <c r="G953" s="52">
        <f t="shared" si="14"/>
        <v>0</v>
      </c>
      <c r="H953" s="99"/>
      <c r="J953" s="108" t="e">
        <f>IF(Exposition!B953=0,AA=0,TEXT(Exposition!B953,"MMMM"))</f>
        <v>#NAME?</v>
      </c>
    </row>
    <row r="954" spans="2:10" x14ac:dyDescent="0.25">
      <c r="B954" s="3"/>
      <c r="C954" s="4"/>
      <c r="D954" s="7"/>
      <c r="E954" s="4"/>
      <c r="F954" s="55"/>
      <c r="G954" s="52">
        <f t="shared" si="14"/>
        <v>0</v>
      </c>
      <c r="H954" s="99"/>
      <c r="J954" s="108" t="e">
        <f>IF(Exposition!B954=0,AA=0,TEXT(Exposition!B954,"MMMM"))</f>
        <v>#NAME?</v>
      </c>
    </row>
    <row r="955" spans="2:10" x14ac:dyDescent="0.25">
      <c r="B955" s="3"/>
      <c r="C955" s="4"/>
      <c r="D955" s="7"/>
      <c r="E955" s="4"/>
      <c r="F955" s="55"/>
      <c r="G955" s="52">
        <f t="shared" si="14"/>
        <v>0</v>
      </c>
      <c r="H955" s="99"/>
      <c r="J955" s="108" t="e">
        <f>IF(Exposition!B955=0,AA=0,TEXT(Exposition!B955,"MMMM"))</f>
        <v>#NAME?</v>
      </c>
    </row>
    <row r="956" spans="2:10" x14ac:dyDescent="0.25">
      <c r="B956" s="3"/>
      <c r="C956" s="4"/>
      <c r="D956" s="7"/>
      <c r="E956" s="4"/>
      <c r="F956" s="55"/>
      <c r="G956" s="52">
        <f t="shared" si="14"/>
        <v>0</v>
      </c>
      <c r="H956" s="99"/>
      <c r="J956" s="108" t="e">
        <f>IF(Exposition!B956=0,AA=0,TEXT(Exposition!B956,"MMMM"))</f>
        <v>#NAME?</v>
      </c>
    </row>
    <row r="957" spans="2:10" x14ac:dyDescent="0.25">
      <c r="B957" s="3"/>
      <c r="C957" s="4"/>
      <c r="D957" s="7"/>
      <c r="E957" s="4"/>
      <c r="F957" s="55"/>
      <c r="G957" s="52">
        <f t="shared" si="14"/>
        <v>0</v>
      </c>
      <c r="H957" s="99"/>
      <c r="J957" s="108" t="e">
        <f>IF(Exposition!B957=0,AA=0,TEXT(Exposition!B957,"MMMM"))</f>
        <v>#NAME?</v>
      </c>
    </row>
    <row r="958" spans="2:10" x14ac:dyDescent="0.25">
      <c r="B958" s="3"/>
      <c r="C958" s="4"/>
      <c r="D958" s="7"/>
      <c r="E958" s="4"/>
      <c r="F958" s="55"/>
      <c r="G958" s="52">
        <f t="shared" si="14"/>
        <v>0</v>
      </c>
      <c r="H958" s="99"/>
      <c r="J958" s="108" t="e">
        <f>IF(Exposition!B958=0,AA=0,TEXT(Exposition!B958,"MMMM"))</f>
        <v>#NAME?</v>
      </c>
    </row>
    <row r="959" spans="2:10" x14ac:dyDescent="0.25">
      <c r="B959" s="3"/>
      <c r="C959" s="4"/>
      <c r="D959" s="7"/>
      <c r="E959" s="4"/>
      <c r="F959" s="55"/>
      <c r="G959" s="52">
        <f t="shared" si="14"/>
        <v>0</v>
      </c>
      <c r="H959" s="99"/>
      <c r="J959" s="108" t="e">
        <f>IF(Exposition!B959=0,AA=0,TEXT(Exposition!B959,"MMMM"))</f>
        <v>#NAME?</v>
      </c>
    </row>
    <row r="960" spans="2:10" x14ac:dyDescent="0.25">
      <c r="B960" s="3"/>
      <c r="C960" s="4"/>
      <c r="D960" s="7"/>
      <c r="E960" s="4"/>
      <c r="F960" s="55"/>
      <c r="G960" s="52">
        <f t="shared" si="14"/>
        <v>0</v>
      </c>
      <c r="H960" s="99"/>
      <c r="J960" s="108" t="e">
        <f>IF(Exposition!B960=0,AA=0,TEXT(Exposition!B960,"MMMM"))</f>
        <v>#NAME?</v>
      </c>
    </row>
    <row r="961" spans="2:10" x14ac:dyDescent="0.25">
      <c r="B961" s="3"/>
      <c r="C961" s="4"/>
      <c r="D961" s="7"/>
      <c r="E961" s="4"/>
      <c r="F961" s="55"/>
      <c r="G961" s="52">
        <f t="shared" si="14"/>
        <v>0</v>
      </c>
      <c r="H961" s="99"/>
      <c r="J961" s="108" t="e">
        <f>IF(Exposition!B961=0,AA=0,TEXT(Exposition!B961,"MMMM"))</f>
        <v>#NAME?</v>
      </c>
    </row>
    <row r="962" spans="2:10" x14ac:dyDescent="0.25">
      <c r="B962" s="3"/>
      <c r="C962" s="4"/>
      <c r="D962" s="7"/>
      <c r="E962" s="4"/>
      <c r="F962" s="55"/>
      <c r="G962" s="52">
        <f t="shared" si="14"/>
        <v>0</v>
      </c>
      <c r="H962" s="99"/>
      <c r="J962" s="108" t="e">
        <f>IF(Exposition!B962=0,AA=0,TEXT(Exposition!B962,"MMMM"))</f>
        <v>#NAME?</v>
      </c>
    </row>
    <row r="963" spans="2:10" x14ac:dyDescent="0.25">
      <c r="B963" s="3"/>
      <c r="C963" s="4"/>
      <c r="D963" s="7"/>
      <c r="E963" s="4"/>
      <c r="F963" s="55"/>
      <c r="G963" s="52">
        <f t="shared" si="14"/>
        <v>0</v>
      </c>
      <c r="H963" s="99"/>
      <c r="J963" s="108" t="e">
        <f>IF(Exposition!B963=0,AA=0,TEXT(Exposition!B963,"MMMM"))</f>
        <v>#NAME?</v>
      </c>
    </row>
    <row r="964" spans="2:10" x14ac:dyDescent="0.25">
      <c r="B964" s="3"/>
      <c r="C964" s="4"/>
      <c r="D964" s="7"/>
      <c r="E964" s="4"/>
      <c r="F964" s="55"/>
      <c r="G964" s="52">
        <f t="shared" si="14"/>
        <v>0</v>
      </c>
      <c r="H964" s="99"/>
      <c r="J964" s="108" t="e">
        <f>IF(Exposition!B964=0,AA=0,TEXT(Exposition!B964,"MMMM"))</f>
        <v>#NAME?</v>
      </c>
    </row>
    <row r="965" spans="2:10" x14ac:dyDescent="0.25">
      <c r="B965" s="3"/>
      <c r="C965" s="4"/>
      <c r="D965" s="7"/>
      <c r="E965" s="4"/>
      <c r="F965" s="55"/>
      <c r="G965" s="52">
        <f t="shared" si="14"/>
        <v>0</v>
      </c>
      <c r="H965" s="99"/>
      <c r="J965" s="108" t="e">
        <f>IF(Exposition!B965=0,AA=0,TEXT(Exposition!B965,"MMMM"))</f>
        <v>#NAME?</v>
      </c>
    </row>
    <row r="966" spans="2:10" x14ac:dyDescent="0.25">
      <c r="B966" s="3"/>
      <c r="C966" s="4"/>
      <c r="D966" s="7"/>
      <c r="E966" s="4"/>
      <c r="F966" s="55"/>
      <c r="G966" s="52">
        <f t="shared" si="14"/>
        <v>0</v>
      </c>
      <c r="H966" s="99"/>
      <c r="J966" s="108" t="e">
        <f>IF(Exposition!B966=0,AA=0,TEXT(Exposition!B966,"MMMM"))</f>
        <v>#NAME?</v>
      </c>
    </row>
    <row r="967" spans="2:10" x14ac:dyDescent="0.25">
      <c r="B967" s="3"/>
      <c r="C967" s="4"/>
      <c r="D967" s="7"/>
      <c r="E967" s="4"/>
      <c r="F967" s="55"/>
      <c r="G967" s="52">
        <f t="shared" si="14"/>
        <v>0</v>
      </c>
      <c r="H967" s="99"/>
      <c r="J967" s="108" t="e">
        <f>IF(Exposition!B967=0,AA=0,TEXT(Exposition!B967,"MMMM"))</f>
        <v>#NAME?</v>
      </c>
    </row>
    <row r="968" spans="2:10" x14ac:dyDescent="0.25">
      <c r="B968" s="3"/>
      <c r="C968" s="4"/>
      <c r="D968" s="7"/>
      <c r="E968" s="4"/>
      <c r="F968" s="55"/>
      <c r="G968" s="52">
        <f t="shared" si="14"/>
        <v>0</v>
      </c>
      <c r="H968" s="99"/>
      <c r="J968" s="108" t="e">
        <f>IF(Exposition!B968=0,AA=0,TEXT(Exposition!B968,"MMMM"))</f>
        <v>#NAME?</v>
      </c>
    </row>
    <row r="969" spans="2:10" x14ac:dyDescent="0.25">
      <c r="B969" s="3"/>
      <c r="C969" s="4"/>
      <c r="D969" s="7"/>
      <c r="E969" s="4"/>
      <c r="F969" s="55"/>
      <c r="G969" s="52">
        <f t="shared" si="14"/>
        <v>0</v>
      </c>
      <c r="H969" s="99"/>
      <c r="J969" s="108" t="e">
        <f>IF(Exposition!B969=0,AA=0,TEXT(Exposition!B969,"MMMM"))</f>
        <v>#NAME?</v>
      </c>
    </row>
    <row r="970" spans="2:10" x14ac:dyDescent="0.25">
      <c r="B970" s="3"/>
      <c r="C970" s="4"/>
      <c r="D970" s="7"/>
      <c r="E970" s="4"/>
      <c r="F970" s="55"/>
      <c r="G970" s="52">
        <f t="shared" si="14"/>
        <v>0</v>
      </c>
      <c r="H970" s="99"/>
      <c r="J970" s="108" t="e">
        <f>IF(Exposition!B970=0,AA=0,TEXT(Exposition!B970,"MMMM"))</f>
        <v>#NAME?</v>
      </c>
    </row>
    <row r="971" spans="2:10" x14ac:dyDescent="0.25">
      <c r="B971" s="3"/>
      <c r="C971" s="4"/>
      <c r="D971" s="7"/>
      <c r="E971" s="4"/>
      <c r="F971" s="55"/>
      <c r="G971" s="52">
        <f t="shared" ref="G971:G1000" si="15">E971*F971</f>
        <v>0</v>
      </c>
      <c r="H971" s="99"/>
      <c r="J971" s="108" t="e">
        <f>IF(Exposition!B971=0,AA=0,TEXT(Exposition!B971,"MMMM"))</f>
        <v>#NAME?</v>
      </c>
    </row>
    <row r="972" spans="2:10" x14ac:dyDescent="0.25">
      <c r="B972" s="3"/>
      <c r="C972" s="4"/>
      <c r="D972" s="7"/>
      <c r="E972" s="4"/>
      <c r="F972" s="55"/>
      <c r="G972" s="52">
        <f t="shared" si="15"/>
        <v>0</v>
      </c>
      <c r="H972" s="99"/>
      <c r="J972" s="108" t="e">
        <f>IF(Exposition!B972=0,AA=0,TEXT(Exposition!B972,"MMMM"))</f>
        <v>#NAME?</v>
      </c>
    </row>
    <row r="973" spans="2:10" x14ac:dyDescent="0.25">
      <c r="B973" s="3"/>
      <c r="C973" s="4"/>
      <c r="D973" s="7"/>
      <c r="E973" s="4"/>
      <c r="F973" s="55"/>
      <c r="G973" s="52">
        <f t="shared" si="15"/>
        <v>0</v>
      </c>
      <c r="H973" s="99"/>
      <c r="J973" s="108" t="e">
        <f>IF(Exposition!B973=0,AA=0,TEXT(Exposition!B973,"MMMM"))</f>
        <v>#NAME?</v>
      </c>
    </row>
    <row r="974" spans="2:10" x14ac:dyDescent="0.25">
      <c r="B974" s="3"/>
      <c r="C974" s="4"/>
      <c r="D974" s="7"/>
      <c r="E974" s="4"/>
      <c r="F974" s="55"/>
      <c r="G974" s="52">
        <f t="shared" si="15"/>
        <v>0</v>
      </c>
      <c r="H974" s="99"/>
      <c r="J974" s="108" t="e">
        <f>IF(Exposition!B974=0,AA=0,TEXT(Exposition!B974,"MMMM"))</f>
        <v>#NAME?</v>
      </c>
    </row>
    <row r="975" spans="2:10" x14ac:dyDescent="0.25">
      <c r="B975" s="3"/>
      <c r="C975" s="4"/>
      <c r="D975" s="7"/>
      <c r="E975" s="4"/>
      <c r="F975" s="55"/>
      <c r="G975" s="52">
        <f t="shared" si="15"/>
        <v>0</v>
      </c>
      <c r="H975" s="99"/>
      <c r="J975" s="108" t="e">
        <f>IF(Exposition!B975=0,AA=0,TEXT(Exposition!B975,"MMMM"))</f>
        <v>#NAME?</v>
      </c>
    </row>
    <row r="976" spans="2:10" x14ac:dyDescent="0.25">
      <c r="B976" s="3"/>
      <c r="C976" s="4"/>
      <c r="D976" s="7"/>
      <c r="E976" s="4"/>
      <c r="F976" s="55"/>
      <c r="G976" s="52">
        <f t="shared" si="15"/>
        <v>0</v>
      </c>
      <c r="H976" s="99"/>
      <c r="J976" s="108" t="e">
        <f>IF(Exposition!B976=0,AA=0,TEXT(Exposition!B976,"MMMM"))</f>
        <v>#NAME?</v>
      </c>
    </row>
    <row r="977" spans="2:10" x14ac:dyDescent="0.25">
      <c r="B977" s="3"/>
      <c r="C977" s="4"/>
      <c r="D977" s="7"/>
      <c r="E977" s="4"/>
      <c r="F977" s="55"/>
      <c r="G977" s="52">
        <f t="shared" si="15"/>
        <v>0</v>
      </c>
      <c r="H977" s="99"/>
      <c r="J977" s="108" t="e">
        <f>IF(Exposition!B977=0,AA=0,TEXT(Exposition!B977,"MMMM"))</f>
        <v>#NAME?</v>
      </c>
    </row>
    <row r="978" spans="2:10" x14ac:dyDescent="0.25">
      <c r="B978" s="3"/>
      <c r="C978" s="4"/>
      <c r="D978" s="7"/>
      <c r="E978" s="4"/>
      <c r="F978" s="55"/>
      <c r="G978" s="52">
        <f t="shared" si="15"/>
        <v>0</v>
      </c>
      <c r="H978" s="99"/>
      <c r="J978" s="108" t="e">
        <f>IF(Exposition!B978=0,AA=0,TEXT(Exposition!B978,"MMMM"))</f>
        <v>#NAME?</v>
      </c>
    </row>
    <row r="979" spans="2:10" x14ac:dyDescent="0.25">
      <c r="B979" s="3"/>
      <c r="C979" s="4"/>
      <c r="D979" s="7"/>
      <c r="E979" s="4"/>
      <c r="F979" s="55"/>
      <c r="G979" s="52">
        <f t="shared" si="15"/>
        <v>0</v>
      </c>
      <c r="H979" s="99"/>
      <c r="J979" s="108" t="e">
        <f>IF(Exposition!B979=0,AA=0,TEXT(Exposition!B979,"MMMM"))</f>
        <v>#NAME?</v>
      </c>
    </row>
    <row r="980" spans="2:10" x14ac:dyDescent="0.25">
      <c r="B980" s="3"/>
      <c r="C980" s="4"/>
      <c r="D980" s="7"/>
      <c r="E980" s="4"/>
      <c r="F980" s="55"/>
      <c r="G980" s="52">
        <f t="shared" si="15"/>
        <v>0</v>
      </c>
      <c r="H980" s="99"/>
      <c r="J980" s="108" t="e">
        <f>IF(Exposition!B980=0,AA=0,TEXT(Exposition!B980,"MMMM"))</f>
        <v>#NAME?</v>
      </c>
    </row>
    <row r="981" spans="2:10" x14ac:dyDescent="0.25">
      <c r="B981" s="3"/>
      <c r="C981" s="4"/>
      <c r="D981" s="7"/>
      <c r="E981" s="4"/>
      <c r="F981" s="55"/>
      <c r="G981" s="52">
        <f t="shared" si="15"/>
        <v>0</v>
      </c>
      <c r="H981" s="99"/>
      <c r="J981" s="108" t="e">
        <f>IF(Exposition!B981=0,AA=0,TEXT(Exposition!B981,"MMMM"))</f>
        <v>#NAME?</v>
      </c>
    </row>
    <row r="982" spans="2:10" x14ac:dyDescent="0.25">
      <c r="B982" s="3"/>
      <c r="C982" s="4"/>
      <c r="D982" s="7"/>
      <c r="E982" s="4"/>
      <c r="F982" s="55"/>
      <c r="G982" s="52">
        <f t="shared" si="15"/>
        <v>0</v>
      </c>
      <c r="H982" s="99"/>
      <c r="J982" s="108" t="e">
        <f>IF(Exposition!B982=0,AA=0,TEXT(Exposition!B982,"MMMM"))</f>
        <v>#NAME?</v>
      </c>
    </row>
    <row r="983" spans="2:10" x14ac:dyDescent="0.25">
      <c r="B983" s="3"/>
      <c r="C983" s="4"/>
      <c r="D983" s="7"/>
      <c r="E983" s="4"/>
      <c r="F983" s="55"/>
      <c r="G983" s="52">
        <f t="shared" si="15"/>
        <v>0</v>
      </c>
      <c r="H983" s="99"/>
      <c r="J983" s="108" t="e">
        <f>IF(Exposition!B983=0,AA=0,TEXT(Exposition!B983,"MMMM"))</f>
        <v>#NAME?</v>
      </c>
    </row>
    <row r="984" spans="2:10" x14ac:dyDescent="0.25">
      <c r="B984" s="3"/>
      <c r="C984" s="4"/>
      <c r="D984" s="7"/>
      <c r="E984" s="4"/>
      <c r="F984" s="55"/>
      <c r="G984" s="52">
        <f t="shared" si="15"/>
        <v>0</v>
      </c>
      <c r="H984" s="99"/>
      <c r="J984" s="108" t="e">
        <f>IF(Exposition!B984=0,AA=0,TEXT(Exposition!B984,"MMMM"))</f>
        <v>#NAME?</v>
      </c>
    </row>
    <row r="985" spans="2:10" x14ac:dyDescent="0.25">
      <c r="B985" s="3"/>
      <c r="C985" s="4"/>
      <c r="D985" s="7"/>
      <c r="E985" s="4"/>
      <c r="F985" s="55"/>
      <c r="G985" s="52">
        <f t="shared" si="15"/>
        <v>0</v>
      </c>
      <c r="H985" s="99"/>
      <c r="J985" s="108" t="e">
        <f>IF(Exposition!B985=0,AA=0,TEXT(Exposition!B985,"MMMM"))</f>
        <v>#NAME?</v>
      </c>
    </row>
    <row r="986" spans="2:10" x14ac:dyDescent="0.25">
      <c r="B986" s="3"/>
      <c r="C986" s="4"/>
      <c r="D986" s="7"/>
      <c r="E986" s="4"/>
      <c r="F986" s="55"/>
      <c r="G986" s="52">
        <f t="shared" si="15"/>
        <v>0</v>
      </c>
      <c r="H986" s="99"/>
      <c r="J986" s="108" t="e">
        <f>IF(Exposition!B986=0,AA=0,TEXT(Exposition!B986,"MMMM"))</f>
        <v>#NAME?</v>
      </c>
    </row>
    <row r="987" spans="2:10" x14ac:dyDescent="0.25">
      <c r="B987" s="3"/>
      <c r="C987" s="4"/>
      <c r="D987" s="7"/>
      <c r="E987" s="4"/>
      <c r="F987" s="55"/>
      <c r="G987" s="52">
        <f t="shared" si="15"/>
        <v>0</v>
      </c>
      <c r="H987" s="99"/>
      <c r="J987" s="108" t="e">
        <f>IF(Exposition!B987=0,AA=0,TEXT(Exposition!B987,"MMMM"))</f>
        <v>#NAME?</v>
      </c>
    </row>
    <row r="988" spans="2:10" x14ac:dyDescent="0.25">
      <c r="B988" s="3"/>
      <c r="C988" s="4"/>
      <c r="D988" s="7"/>
      <c r="E988" s="4"/>
      <c r="F988" s="55"/>
      <c r="G988" s="52">
        <f t="shared" si="15"/>
        <v>0</v>
      </c>
      <c r="H988" s="99"/>
      <c r="J988" s="108" t="e">
        <f>IF(Exposition!B988=0,AA=0,TEXT(Exposition!B988,"MMMM"))</f>
        <v>#NAME?</v>
      </c>
    </row>
    <row r="989" spans="2:10" x14ac:dyDescent="0.25">
      <c r="B989" s="3"/>
      <c r="C989" s="4"/>
      <c r="D989" s="7"/>
      <c r="E989" s="4"/>
      <c r="F989" s="55"/>
      <c r="G989" s="52">
        <f t="shared" si="15"/>
        <v>0</v>
      </c>
      <c r="H989" s="99"/>
      <c r="J989" s="108" t="e">
        <f>IF(Exposition!B989=0,AA=0,TEXT(Exposition!B989,"MMMM"))</f>
        <v>#NAME?</v>
      </c>
    </row>
    <row r="990" spans="2:10" x14ac:dyDescent="0.25">
      <c r="B990" s="3"/>
      <c r="C990" s="4"/>
      <c r="D990" s="7"/>
      <c r="E990" s="4"/>
      <c r="F990" s="55"/>
      <c r="G990" s="52">
        <f t="shared" si="15"/>
        <v>0</v>
      </c>
      <c r="H990" s="99"/>
      <c r="J990" s="108" t="e">
        <f>IF(Exposition!B990=0,AA=0,TEXT(Exposition!B990,"MMMM"))</f>
        <v>#NAME?</v>
      </c>
    </row>
    <row r="991" spans="2:10" x14ac:dyDescent="0.25">
      <c r="B991" s="3"/>
      <c r="C991" s="4"/>
      <c r="D991" s="7"/>
      <c r="E991" s="4"/>
      <c r="F991" s="55"/>
      <c r="G991" s="52">
        <f t="shared" si="15"/>
        <v>0</v>
      </c>
      <c r="H991" s="99"/>
      <c r="J991" s="108" t="e">
        <f>IF(Exposition!B991=0,AA=0,TEXT(Exposition!B991,"MMMM"))</f>
        <v>#NAME?</v>
      </c>
    </row>
    <row r="992" spans="2:10" x14ac:dyDescent="0.25">
      <c r="B992" s="3"/>
      <c r="C992" s="4"/>
      <c r="D992" s="7"/>
      <c r="E992" s="4"/>
      <c r="F992" s="55"/>
      <c r="G992" s="52">
        <f t="shared" si="15"/>
        <v>0</v>
      </c>
      <c r="H992" s="99"/>
      <c r="J992" s="108" t="e">
        <f>IF(Exposition!B992=0,AA=0,TEXT(Exposition!B992,"MMMM"))</f>
        <v>#NAME?</v>
      </c>
    </row>
    <row r="993" spans="2:10" x14ac:dyDescent="0.25">
      <c r="B993" s="3"/>
      <c r="C993" s="4"/>
      <c r="D993" s="7"/>
      <c r="E993" s="4"/>
      <c r="F993" s="55"/>
      <c r="G993" s="52">
        <f t="shared" si="15"/>
        <v>0</v>
      </c>
      <c r="H993" s="99"/>
      <c r="J993" s="108" t="e">
        <f>IF(Exposition!B993=0,AA=0,TEXT(Exposition!B993,"MMMM"))</f>
        <v>#NAME?</v>
      </c>
    </row>
    <row r="994" spans="2:10" x14ac:dyDescent="0.25">
      <c r="B994" s="3"/>
      <c r="C994" s="4"/>
      <c r="D994" s="7"/>
      <c r="E994" s="4"/>
      <c r="F994" s="55"/>
      <c r="G994" s="52">
        <f t="shared" si="15"/>
        <v>0</v>
      </c>
      <c r="H994" s="99"/>
      <c r="J994" s="108" t="e">
        <f>IF(Exposition!B994=0,AA=0,TEXT(Exposition!B994,"MMMM"))</f>
        <v>#NAME?</v>
      </c>
    </row>
    <row r="995" spans="2:10" x14ac:dyDescent="0.25">
      <c r="B995" s="3"/>
      <c r="C995" s="4"/>
      <c r="D995" s="7"/>
      <c r="E995" s="4"/>
      <c r="F995" s="55"/>
      <c r="G995" s="52">
        <f t="shared" si="15"/>
        <v>0</v>
      </c>
      <c r="H995" s="99"/>
      <c r="J995" s="108" t="e">
        <f>IF(Exposition!B995=0,AA=0,TEXT(Exposition!B995,"MMMM"))</f>
        <v>#NAME?</v>
      </c>
    </row>
    <row r="996" spans="2:10" x14ac:dyDescent="0.25">
      <c r="B996" s="3"/>
      <c r="C996" s="4"/>
      <c r="D996" s="7"/>
      <c r="E996" s="4"/>
      <c r="F996" s="55"/>
      <c r="G996" s="52">
        <f t="shared" si="15"/>
        <v>0</v>
      </c>
      <c r="H996" s="99"/>
      <c r="J996" s="108" t="e">
        <f>IF(Exposition!B996=0,AA=0,TEXT(Exposition!B996,"MMMM"))</f>
        <v>#NAME?</v>
      </c>
    </row>
    <row r="997" spans="2:10" x14ac:dyDescent="0.25">
      <c r="B997" s="3"/>
      <c r="C997" s="4"/>
      <c r="D997" s="7"/>
      <c r="E997" s="4"/>
      <c r="F997" s="55"/>
      <c r="G997" s="52">
        <f t="shared" si="15"/>
        <v>0</v>
      </c>
      <c r="H997" s="99"/>
      <c r="J997" s="108" t="e">
        <f>IF(Exposition!B997=0,AA=0,TEXT(Exposition!B997,"MMMM"))</f>
        <v>#NAME?</v>
      </c>
    </row>
    <row r="998" spans="2:10" x14ac:dyDescent="0.25">
      <c r="B998" s="3"/>
      <c r="C998" s="4"/>
      <c r="D998" s="7"/>
      <c r="E998" s="4"/>
      <c r="F998" s="55"/>
      <c r="G998" s="52">
        <f t="shared" si="15"/>
        <v>0</v>
      </c>
      <c r="H998" s="99"/>
      <c r="J998" s="108" t="e">
        <f>IF(Exposition!B998=0,AA=0,TEXT(Exposition!B998,"MMMM"))</f>
        <v>#NAME?</v>
      </c>
    </row>
    <row r="999" spans="2:10" x14ac:dyDescent="0.25">
      <c r="B999" s="3"/>
      <c r="C999" s="4"/>
      <c r="D999" s="7"/>
      <c r="E999" s="4"/>
      <c r="F999" s="55"/>
      <c r="G999" s="52">
        <f t="shared" si="15"/>
        <v>0</v>
      </c>
      <c r="H999" s="99"/>
      <c r="J999" s="108" t="e">
        <f>IF(Exposition!B999=0,AA=0,TEXT(Exposition!B999,"MMMM"))</f>
        <v>#NAME?</v>
      </c>
    </row>
    <row r="1000" spans="2:10" ht="15.75" thickBot="1" x14ac:dyDescent="0.3">
      <c r="B1000" s="5"/>
      <c r="C1000" s="6"/>
      <c r="D1000" s="21"/>
      <c r="E1000" s="6"/>
      <c r="F1000" s="56"/>
      <c r="G1000" s="53">
        <f t="shared" si="15"/>
        <v>0</v>
      </c>
      <c r="H1000" s="100"/>
      <c r="J1000" s="108" t="e">
        <f>IF(Exposition!B1000=0,AA=0,TEXT(Exposition!B1000,"MMMM"))</f>
        <v>#NAME?</v>
      </c>
    </row>
    <row r="1001" spans="2:10" x14ac:dyDescent="0.25">
      <c r="F1001" s="54"/>
    </row>
    <row r="1002" spans="2:10" x14ac:dyDescent="0.25">
      <c r="F1002" s="54"/>
    </row>
    <row r="1003" spans="2:10" x14ac:dyDescent="0.25">
      <c r="F1003" s="54"/>
    </row>
    <row r="1004" spans="2:10" x14ac:dyDescent="0.25">
      <c r="F1004" s="54"/>
    </row>
    <row r="1005" spans="2:10" x14ac:dyDescent="0.25">
      <c r="F1005" s="54"/>
    </row>
    <row r="1006" spans="2:10" x14ac:dyDescent="0.25">
      <c r="F1006" s="54"/>
    </row>
    <row r="1007" spans="2:10" x14ac:dyDescent="0.25">
      <c r="F1007" s="54"/>
    </row>
    <row r="1008" spans="2:10" x14ac:dyDescent="0.25">
      <c r="F1008" s="54"/>
    </row>
    <row r="1009" spans="6:6" x14ac:dyDescent="0.25">
      <c r="F1009" s="54"/>
    </row>
  </sheetData>
  <sheetProtection password="D93B" sheet="1" objects="1" scenarios="1" selectLockedCells="1"/>
  <dataConsolidate/>
  <conditionalFormatting sqref="F10:F989">
    <cfRule type="cellIs" dxfId="1" priority="4" operator="equal">
      <formula>0</formula>
    </cfRule>
    <cfRule type="colorScale" priority="6">
      <colorScale>
        <cfvo type="num" val="1"/>
        <cfvo type="num" val="5.5"/>
        <cfvo type="num" val="10"/>
        <color rgb="FF33CC33"/>
        <color rgb="FFFF9900"/>
        <color rgb="FFFF0000"/>
      </colorScale>
    </cfRule>
  </conditionalFormatting>
  <conditionalFormatting sqref="F990:F1000">
    <cfRule type="cellIs" dxfId="0" priority="1" operator="equal">
      <formula>0</formula>
    </cfRule>
    <cfRule type="colorScale" priority="2">
      <colorScale>
        <cfvo type="num" val="1"/>
        <cfvo type="num" val="5.5"/>
        <cfvo type="num" val="10"/>
        <color rgb="FF33CC33"/>
        <color rgb="FFFF9900"/>
        <color rgb="FFFF0000"/>
      </colorScale>
    </cfRule>
  </conditionalFormatting>
  <dataValidations count="3">
    <dataValidation type="whole" allowBlank="1" showInputMessage="1" showErrorMessage="1" errorTitle="Out of range" error="Die Zahl muss zwischen 1 und 4 liegen" sqref="F1001:F1009">
      <formula1>0</formula1>
      <formula2>10</formula2>
    </dataValidation>
    <dataValidation type="whole" allowBlank="1" showInputMessage="1" showErrorMessage="1" errorTitle="Out of range" error="Die Zahl muss zwischen 0 und 10 liegen!" sqref="F10:F1000">
      <formula1>0</formula1>
      <formula2>10</formula2>
    </dataValidation>
    <dataValidation type="date" operator="greaterThan" allowBlank="1" showErrorMessage="1" errorTitle="Datum Fehlermeldung:" error="Sie haben leider nicht das richtige Format eingegeben._x000a_Versuchen Sie es bitte noch einmal mit folgendem Format:_x000a_tt.mm.jjjj" sqref="J10:J1000 B10:B1000">
      <formula1>41640</formula1>
    </dataValidation>
  </dataValidations>
  <hyperlinks>
    <hyperlink ref="E4" location="Monitoring!B6" display="Monitoring"/>
    <hyperlink ref="E6" location="Prävention!B6" display="Prävention"/>
    <hyperlink ref="E5" location="Analyse!A1" display="Analyse"/>
    <hyperlink ref="E3" location="Kader!A1" display="Kader"/>
  </hyperlinks>
  <pageMargins left="0.7" right="0.7" top="0.78740157499999996" bottom="0.78740157499999996" header="0.3" footer="0.3"/>
  <pageSetup scale="8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Werte!$F$1:$F$7</xm:f>
          </x14:formula1>
          <xm:sqref>D10:D1000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X1000"/>
  <sheetViews>
    <sheetView showGridLines="0" zoomScaleNormal="100" workbookViewId="0">
      <selection activeCell="B10" sqref="B10"/>
    </sheetView>
  </sheetViews>
  <sheetFormatPr baseColWidth="10" defaultColWidth="11.42578125" defaultRowHeight="15" x14ac:dyDescent="0.25"/>
  <cols>
    <col min="1" max="1" width="3.7109375" style="51" customWidth="1"/>
    <col min="2" max="2" width="50" style="51" customWidth="1"/>
    <col min="3" max="3" width="13.140625" style="51" customWidth="1"/>
    <col min="4" max="4" width="22.85546875" style="51" customWidth="1"/>
    <col min="5" max="5" width="19.7109375" style="51" customWidth="1"/>
    <col min="6" max="6" width="23.28515625" style="51" customWidth="1"/>
    <col min="7" max="7" width="31.28515625" style="51" customWidth="1"/>
    <col min="8" max="8" width="23.5703125" style="51" customWidth="1"/>
    <col min="9" max="9" width="35.28515625" style="51" customWidth="1"/>
    <col min="10" max="10" width="37.42578125" style="51" customWidth="1"/>
    <col min="11" max="11" width="28.85546875" style="51" customWidth="1"/>
    <col min="12" max="12" width="21" style="51" customWidth="1"/>
    <col min="13" max="13" width="30.85546875" style="51" customWidth="1"/>
    <col min="14" max="14" width="33.5703125" style="51" customWidth="1"/>
    <col min="15" max="15" width="31.85546875" style="51" customWidth="1"/>
    <col min="16" max="16" width="13.28515625" style="51" customWidth="1"/>
    <col min="17" max="17" width="37.140625" style="51" bestFit="1" customWidth="1"/>
    <col min="18" max="18" width="11.28515625" style="51" customWidth="1"/>
    <col min="19" max="19" width="32.5703125" style="51" customWidth="1"/>
    <col min="20" max="20" width="28.28515625" style="51" customWidth="1"/>
    <col min="21" max="21" width="40.28515625" style="51" customWidth="1"/>
    <col min="22" max="23" width="11.42578125" style="51"/>
    <col min="24" max="24" width="0" style="81" hidden="1" customWidth="1"/>
    <col min="25" max="16384" width="11.42578125" style="51"/>
  </cols>
  <sheetData>
    <row r="1" spans="2:24" ht="70.5" customHeight="1" x14ac:dyDescent="0.25"/>
    <row r="2" spans="2:24" ht="31.5" customHeight="1" x14ac:dyDescent="0.25">
      <c r="B2" s="32" t="s">
        <v>12</v>
      </c>
      <c r="C2" s="32"/>
      <c r="D2" s="1" t="s">
        <v>113</v>
      </c>
      <c r="E2" s="1"/>
      <c r="F2" s="32"/>
      <c r="G2" s="32"/>
      <c r="H2" s="32"/>
      <c r="I2" s="32"/>
      <c r="J2" s="32"/>
      <c r="K2" s="32"/>
      <c r="L2" s="32"/>
      <c r="M2" s="32"/>
      <c r="N2" s="32"/>
      <c r="O2" s="32"/>
      <c r="P2" s="32"/>
      <c r="Q2" s="32"/>
      <c r="R2" s="32"/>
      <c r="S2" s="32"/>
      <c r="T2" s="32"/>
    </row>
    <row r="3" spans="2:24" ht="15" customHeight="1" x14ac:dyDescent="0.25">
      <c r="B3" s="32"/>
      <c r="C3" s="32"/>
      <c r="D3" s="2" t="s">
        <v>196</v>
      </c>
      <c r="E3" s="49"/>
      <c r="F3" s="32"/>
      <c r="G3" s="32"/>
      <c r="H3" s="32"/>
      <c r="I3" s="32"/>
      <c r="J3" s="32"/>
      <c r="K3" s="32"/>
      <c r="L3" s="32"/>
      <c r="M3" s="32"/>
      <c r="N3" s="32"/>
      <c r="O3" s="32"/>
      <c r="P3" s="32"/>
      <c r="Q3" s="32"/>
      <c r="R3" s="32"/>
      <c r="S3" s="32"/>
      <c r="T3" s="32"/>
    </row>
    <row r="4" spans="2:24" ht="15" customHeight="1" x14ac:dyDescent="0.25">
      <c r="B4" s="32"/>
      <c r="C4" s="32"/>
      <c r="D4" s="2" t="s">
        <v>116</v>
      </c>
      <c r="E4" s="49"/>
      <c r="F4" s="32"/>
      <c r="G4" s="32"/>
      <c r="H4" s="32"/>
      <c r="I4" s="32"/>
      <c r="J4" s="32"/>
      <c r="K4" s="32"/>
      <c r="L4" s="32"/>
      <c r="M4" s="32"/>
      <c r="N4" s="32"/>
      <c r="O4" s="32"/>
      <c r="P4" s="32"/>
      <c r="Q4" s="32"/>
      <c r="R4" s="32"/>
      <c r="S4" s="32"/>
      <c r="T4" s="32"/>
    </row>
    <row r="5" spans="2:24" ht="15" customHeight="1" x14ac:dyDescent="0.25">
      <c r="B5" s="32"/>
      <c r="C5" s="32"/>
      <c r="D5" s="2" t="s">
        <v>154</v>
      </c>
      <c r="E5" s="49"/>
      <c r="F5" s="32"/>
      <c r="G5" s="32"/>
      <c r="H5" s="32"/>
      <c r="I5" s="32"/>
      <c r="J5" s="32"/>
      <c r="K5" s="32"/>
      <c r="L5" s="32"/>
      <c r="M5" s="32"/>
      <c r="N5" s="32"/>
      <c r="O5" s="32"/>
      <c r="P5" s="32"/>
      <c r="Q5" s="32"/>
      <c r="R5" s="32"/>
      <c r="S5" s="32"/>
      <c r="T5" s="32"/>
    </row>
    <row r="6" spans="2:24" ht="15" customHeight="1" x14ac:dyDescent="0.25">
      <c r="B6" s="32"/>
      <c r="C6" s="32"/>
      <c r="D6" s="2" t="s">
        <v>115</v>
      </c>
      <c r="E6" s="49"/>
      <c r="F6" s="32"/>
      <c r="G6" s="32"/>
      <c r="H6" s="32"/>
      <c r="I6" s="32"/>
      <c r="J6" s="32"/>
      <c r="K6" s="32"/>
      <c r="L6" s="32"/>
      <c r="M6" s="32"/>
      <c r="N6" s="32"/>
      <c r="O6" s="32"/>
      <c r="P6" s="32"/>
      <c r="Q6" s="32"/>
      <c r="R6" s="32"/>
      <c r="S6" s="32"/>
      <c r="T6" s="32"/>
    </row>
    <row r="7" spans="2:24" ht="15" customHeight="1" thickBot="1" x14ac:dyDescent="0.3">
      <c r="F7" s="32"/>
      <c r="G7" s="32"/>
      <c r="H7" s="32"/>
      <c r="I7" s="32"/>
      <c r="J7" s="32"/>
      <c r="K7" s="32"/>
      <c r="L7" s="32"/>
      <c r="M7" s="32"/>
      <c r="N7" s="32"/>
      <c r="O7" s="32"/>
      <c r="P7" s="32"/>
      <c r="Q7" s="32"/>
      <c r="R7" s="32"/>
      <c r="S7" s="32"/>
      <c r="T7" s="32"/>
      <c r="U7" s="32"/>
    </row>
    <row r="8" spans="2:24" s="66" customFormat="1" ht="18.75" x14ac:dyDescent="0.3">
      <c r="B8" s="57" t="s">
        <v>2</v>
      </c>
      <c r="C8" s="58" t="s">
        <v>5</v>
      </c>
      <c r="D8" s="58" t="s">
        <v>167</v>
      </c>
      <c r="E8" s="58" t="s">
        <v>168</v>
      </c>
      <c r="F8" s="59" t="s">
        <v>161</v>
      </c>
      <c r="G8" s="59" t="s">
        <v>211</v>
      </c>
      <c r="H8" s="59" t="s">
        <v>1</v>
      </c>
      <c r="I8" s="59" t="s">
        <v>89</v>
      </c>
      <c r="J8" s="59" t="s">
        <v>90</v>
      </c>
      <c r="K8" s="58" t="s">
        <v>80</v>
      </c>
      <c r="L8" s="60" t="s">
        <v>0</v>
      </c>
      <c r="M8" s="58" t="s">
        <v>6</v>
      </c>
      <c r="N8" s="59" t="s">
        <v>7</v>
      </c>
      <c r="O8" s="59" t="s">
        <v>118</v>
      </c>
      <c r="P8" s="59" t="s">
        <v>8</v>
      </c>
      <c r="Q8" s="59" t="s">
        <v>4</v>
      </c>
      <c r="R8" s="59" t="s">
        <v>3</v>
      </c>
      <c r="S8" s="59" t="s">
        <v>11</v>
      </c>
      <c r="T8" s="59" t="s">
        <v>169</v>
      </c>
      <c r="U8" s="61" t="s">
        <v>10</v>
      </c>
      <c r="X8" s="109"/>
    </row>
    <row r="9" spans="2:24" ht="15.75" thickBot="1" x14ac:dyDescent="0.3">
      <c r="B9" s="91" t="s">
        <v>13</v>
      </c>
      <c r="C9" s="92" t="s">
        <v>105</v>
      </c>
      <c r="D9" s="92" t="s">
        <v>15</v>
      </c>
      <c r="E9" s="92" t="s">
        <v>15</v>
      </c>
      <c r="F9" s="92" t="s">
        <v>219</v>
      </c>
      <c r="G9" s="92" t="s">
        <v>202</v>
      </c>
      <c r="H9" s="92" t="s">
        <v>106</v>
      </c>
      <c r="I9" s="92" t="s">
        <v>91</v>
      </c>
      <c r="J9" s="92" t="s">
        <v>92</v>
      </c>
      <c r="K9" s="92" t="s">
        <v>107</v>
      </c>
      <c r="L9" s="92" t="s">
        <v>117</v>
      </c>
      <c r="M9" s="92" t="s">
        <v>9</v>
      </c>
      <c r="N9" s="92" t="s">
        <v>108</v>
      </c>
      <c r="O9" s="92" t="s">
        <v>119</v>
      </c>
      <c r="P9" s="92" t="s">
        <v>112</v>
      </c>
      <c r="Q9" s="92" t="s">
        <v>82</v>
      </c>
      <c r="R9" s="92" t="s">
        <v>109</v>
      </c>
      <c r="S9" s="92" t="s">
        <v>110</v>
      </c>
      <c r="T9" s="92" t="s">
        <v>170</v>
      </c>
      <c r="U9" s="93" t="s">
        <v>111</v>
      </c>
    </row>
    <row r="10" spans="2:24" x14ac:dyDescent="0.25">
      <c r="B10" s="82"/>
      <c r="C10" s="83" t="e">
        <f>VLOOKUP(B10,Kader!$B$12:$D$51,2,FALSE)</f>
        <v>#N/A</v>
      </c>
      <c r="D10" s="84"/>
      <c r="E10" s="85"/>
      <c r="F10" s="86" t="e">
        <f t="shared" ref="F10:F73" si="0">(DATEDIF(D10+1,E10,"d"))</f>
        <v>#NUM!</v>
      </c>
      <c r="G10" s="87"/>
      <c r="H10" s="88"/>
      <c r="I10" s="88"/>
      <c r="J10" s="88"/>
      <c r="K10" s="88"/>
      <c r="L10" s="88"/>
      <c r="M10" s="89"/>
      <c r="N10" s="88"/>
      <c r="O10" s="88"/>
      <c r="P10" s="88"/>
      <c r="Q10" s="89"/>
      <c r="R10" s="88"/>
      <c r="S10" s="89"/>
      <c r="T10" s="89"/>
      <c r="U10" s="90"/>
      <c r="X10" s="110" t="e">
        <f>IF(Monitoring!D10=0,AA=0,TEXT(Monitoring!D10,"MMMM"))</f>
        <v>#NAME?</v>
      </c>
    </row>
    <row r="11" spans="2:24" x14ac:dyDescent="0.25">
      <c r="B11" s="22"/>
      <c r="C11" s="64" t="e">
        <f>VLOOKUP(B11,Kader!$B$12:$D$51,2,FALSE)</f>
        <v>#N/A</v>
      </c>
      <c r="D11" s="24"/>
      <c r="E11" s="26"/>
      <c r="F11" s="29" t="e">
        <f t="shared" si="0"/>
        <v>#NUM!</v>
      </c>
      <c r="G11" s="27"/>
      <c r="H11" s="10"/>
      <c r="I11" s="10"/>
      <c r="J11" s="10"/>
      <c r="K11" s="10"/>
      <c r="L11" s="10"/>
      <c r="M11" s="4"/>
      <c r="N11" s="10"/>
      <c r="O11" s="10"/>
      <c r="P11" s="10"/>
      <c r="Q11" s="4"/>
      <c r="R11" s="10"/>
      <c r="S11" s="4"/>
      <c r="T11" s="4"/>
      <c r="U11" s="17"/>
      <c r="X11" s="110" t="e">
        <f>IF(Monitoring!D11=0,AA=0,TEXT(Monitoring!D11,"MMMM"))</f>
        <v>#NAME?</v>
      </c>
    </row>
    <row r="12" spans="2:24" x14ac:dyDescent="0.25">
      <c r="B12" s="22"/>
      <c r="C12" s="64" t="e">
        <f>VLOOKUP(B12,Kader!$B$12:$D$51,2,FALSE)</f>
        <v>#N/A</v>
      </c>
      <c r="D12" s="24"/>
      <c r="E12" s="26"/>
      <c r="F12" s="29" t="e">
        <f t="shared" si="0"/>
        <v>#NUM!</v>
      </c>
      <c r="G12" s="27"/>
      <c r="H12" s="10"/>
      <c r="I12" s="10"/>
      <c r="J12" s="10"/>
      <c r="K12" s="10"/>
      <c r="L12" s="10"/>
      <c r="M12" s="4"/>
      <c r="N12" s="10"/>
      <c r="O12" s="10"/>
      <c r="P12" s="10"/>
      <c r="Q12" s="4"/>
      <c r="R12" s="10"/>
      <c r="S12" s="4"/>
      <c r="T12" s="4"/>
      <c r="U12" s="17"/>
      <c r="X12" s="110" t="e">
        <f>IF(Monitoring!D12=0,AA=0,TEXT(Monitoring!D12,"MMMM"))</f>
        <v>#NAME?</v>
      </c>
    </row>
    <row r="13" spans="2:24" x14ac:dyDescent="0.25">
      <c r="B13" s="22"/>
      <c r="C13" s="64" t="e">
        <f>VLOOKUP(B13,Kader!$B$12:$D$51,2,FALSE)</f>
        <v>#N/A</v>
      </c>
      <c r="D13" s="24"/>
      <c r="E13" s="26"/>
      <c r="F13" s="29" t="e">
        <f t="shared" si="0"/>
        <v>#NUM!</v>
      </c>
      <c r="G13" s="27"/>
      <c r="H13" s="10"/>
      <c r="I13" s="10"/>
      <c r="J13" s="10"/>
      <c r="K13" s="10"/>
      <c r="L13" s="10"/>
      <c r="M13" s="4"/>
      <c r="N13" s="10"/>
      <c r="O13" s="10"/>
      <c r="P13" s="10"/>
      <c r="Q13" s="4"/>
      <c r="R13" s="10"/>
      <c r="S13" s="4"/>
      <c r="T13" s="4"/>
      <c r="U13" s="17"/>
      <c r="X13" s="110" t="e">
        <f>IF(Monitoring!D13=0,AA=0,TEXT(Monitoring!D13,"MMMM"))</f>
        <v>#NAME?</v>
      </c>
    </row>
    <row r="14" spans="2:24" x14ac:dyDescent="0.25">
      <c r="B14" s="22"/>
      <c r="C14" s="64" t="e">
        <f>VLOOKUP(B14,Kader!$B$12:$D$51,2,FALSE)</f>
        <v>#N/A</v>
      </c>
      <c r="D14" s="24"/>
      <c r="E14" s="26"/>
      <c r="F14" s="29" t="e">
        <f t="shared" si="0"/>
        <v>#NUM!</v>
      </c>
      <c r="G14" s="27"/>
      <c r="H14" s="10"/>
      <c r="I14" s="10"/>
      <c r="J14" s="10"/>
      <c r="K14" s="10"/>
      <c r="L14" s="10"/>
      <c r="M14" s="4"/>
      <c r="N14" s="10"/>
      <c r="O14" s="10"/>
      <c r="P14" s="10"/>
      <c r="Q14" s="4"/>
      <c r="R14" s="10"/>
      <c r="S14" s="4"/>
      <c r="T14" s="4"/>
      <c r="U14" s="17"/>
      <c r="X14" s="110" t="e">
        <f>IF(Monitoring!D14=0,AA=0,TEXT(Monitoring!D14,"MMMM"))</f>
        <v>#NAME?</v>
      </c>
    </row>
    <row r="15" spans="2:24" x14ac:dyDescent="0.25">
      <c r="B15" s="22"/>
      <c r="C15" s="64" t="e">
        <f>VLOOKUP(B15,Kader!$B$12:$D$51,2,FALSE)</f>
        <v>#N/A</v>
      </c>
      <c r="D15" s="24"/>
      <c r="E15" s="26"/>
      <c r="F15" s="29" t="e">
        <f t="shared" si="0"/>
        <v>#NUM!</v>
      </c>
      <c r="G15" s="27"/>
      <c r="H15" s="10"/>
      <c r="I15" s="10"/>
      <c r="J15" s="10"/>
      <c r="K15" s="10"/>
      <c r="L15" s="10"/>
      <c r="M15" s="4"/>
      <c r="N15" s="10"/>
      <c r="O15" s="10"/>
      <c r="P15" s="10"/>
      <c r="Q15" s="4"/>
      <c r="R15" s="10"/>
      <c r="S15" s="4"/>
      <c r="T15" s="4"/>
      <c r="U15" s="17"/>
      <c r="X15" s="110" t="e">
        <f>IF(Monitoring!D15=0,AA=0,TEXT(Monitoring!D15,"MMMM"))</f>
        <v>#NAME?</v>
      </c>
    </row>
    <row r="16" spans="2:24" x14ac:dyDescent="0.25">
      <c r="B16" s="22"/>
      <c r="C16" s="64" t="e">
        <f>VLOOKUP(B16,Kader!$B$12:$D$51,2,FALSE)</f>
        <v>#N/A</v>
      </c>
      <c r="D16" s="24"/>
      <c r="E16" s="26"/>
      <c r="F16" s="29" t="e">
        <f t="shared" si="0"/>
        <v>#NUM!</v>
      </c>
      <c r="G16" s="27"/>
      <c r="H16" s="10"/>
      <c r="I16" s="10"/>
      <c r="J16" s="10"/>
      <c r="K16" s="10"/>
      <c r="L16" s="10"/>
      <c r="M16" s="4"/>
      <c r="N16" s="10"/>
      <c r="O16" s="10"/>
      <c r="P16" s="10"/>
      <c r="Q16" s="4"/>
      <c r="R16" s="10"/>
      <c r="S16" s="4"/>
      <c r="T16" s="4"/>
      <c r="U16" s="17"/>
      <c r="X16" s="110" t="e">
        <f>IF(Monitoring!D16=0,AA=0,TEXT(Monitoring!D16,"MMMM"))</f>
        <v>#NAME?</v>
      </c>
    </row>
    <row r="17" spans="2:24" x14ac:dyDescent="0.25">
      <c r="B17" s="22"/>
      <c r="C17" s="64" t="e">
        <f>VLOOKUP(B17,Kader!$B$12:$D$51,2,FALSE)</f>
        <v>#N/A</v>
      </c>
      <c r="D17" s="24"/>
      <c r="E17" s="26"/>
      <c r="F17" s="29" t="e">
        <f t="shared" si="0"/>
        <v>#NUM!</v>
      </c>
      <c r="G17" s="27"/>
      <c r="H17" s="10"/>
      <c r="I17" s="10"/>
      <c r="J17" s="10"/>
      <c r="K17" s="10"/>
      <c r="L17" s="10"/>
      <c r="M17" s="4"/>
      <c r="N17" s="10"/>
      <c r="O17" s="10"/>
      <c r="P17" s="10"/>
      <c r="Q17" s="4"/>
      <c r="R17" s="10"/>
      <c r="S17" s="4"/>
      <c r="T17" s="4"/>
      <c r="U17" s="17"/>
      <c r="X17" s="110" t="e">
        <f>IF(Monitoring!D17=0,AA=0,TEXT(Monitoring!D17,"MMMM"))</f>
        <v>#NAME?</v>
      </c>
    </row>
    <row r="18" spans="2:24" x14ac:dyDescent="0.25">
      <c r="B18" s="22"/>
      <c r="C18" s="64" t="e">
        <f>VLOOKUP(B18,Kader!$B$12:$D$51,2,FALSE)</f>
        <v>#N/A</v>
      </c>
      <c r="D18" s="24"/>
      <c r="E18" s="26"/>
      <c r="F18" s="29" t="e">
        <f t="shared" si="0"/>
        <v>#NUM!</v>
      </c>
      <c r="G18" s="27"/>
      <c r="H18" s="10"/>
      <c r="I18" s="10"/>
      <c r="J18" s="10"/>
      <c r="K18" s="10"/>
      <c r="L18" s="10"/>
      <c r="M18" s="4"/>
      <c r="N18" s="10"/>
      <c r="O18" s="10"/>
      <c r="P18" s="10"/>
      <c r="Q18" s="4"/>
      <c r="R18" s="10"/>
      <c r="S18" s="4"/>
      <c r="T18" s="4"/>
      <c r="U18" s="17"/>
      <c r="X18" s="110" t="e">
        <f>IF(Monitoring!D18=0,AA=0,TEXT(Monitoring!D18,"MMMM"))</f>
        <v>#NAME?</v>
      </c>
    </row>
    <row r="19" spans="2:24" x14ac:dyDescent="0.25">
      <c r="B19" s="22"/>
      <c r="C19" s="64" t="e">
        <f>VLOOKUP(B19,Kader!$B$12:$D$51,2,FALSE)</f>
        <v>#N/A</v>
      </c>
      <c r="D19" s="24"/>
      <c r="E19" s="26"/>
      <c r="F19" s="29" t="e">
        <f t="shared" si="0"/>
        <v>#NUM!</v>
      </c>
      <c r="G19" s="27"/>
      <c r="H19" s="10"/>
      <c r="I19" s="10"/>
      <c r="J19" s="10"/>
      <c r="K19" s="10"/>
      <c r="L19" s="10"/>
      <c r="M19" s="4"/>
      <c r="N19" s="10"/>
      <c r="O19" s="10"/>
      <c r="P19" s="10"/>
      <c r="Q19" s="4"/>
      <c r="R19" s="10"/>
      <c r="S19" s="4"/>
      <c r="T19" s="4"/>
      <c r="U19" s="17"/>
      <c r="X19" s="110" t="e">
        <f>IF(Monitoring!D19=0,AA=0,TEXT(Monitoring!D19,"MMMM"))</f>
        <v>#NAME?</v>
      </c>
    </row>
    <row r="20" spans="2:24" x14ac:dyDescent="0.25">
      <c r="B20" s="22"/>
      <c r="C20" s="64" t="e">
        <f>VLOOKUP(B20,Kader!$B$12:$D$51,2,FALSE)</f>
        <v>#N/A</v>
      </c>
      <c r="D20" s="24"/>
      <c r="E20" s="26"/>
      <c r="F20" s="29" t="e">
        <f t="shared" si="0"/>
        <v>#NUM!</v>
      </c>
      <c r="G20" s="27"/>
      <c r="H20" s="10"/>
      <c r="I20" s="10"/>
      <c r="J20" s="10"/>
      <c r="K20" s="10"/>
      <c r="L20" s="10"/>
      <c r="M20" s="4"/>
      <c r="N20" s="10"/>
      <c r="O20" s="10"/>
      <c r="P20" s="10"/>
      <c r="Q20" s="4"/>
      <c r="R20" s="10"/>
      <c r="S20" s="4"/>
      <c r="T20" s="4"/>
      <c r="U20" s="17"/>
      <c r="X20" s="110" t="e">
        <f>IF(Monitoring!D20=0,AA=0,TEXT(Monitoring!D20,"MMMM"))</f>
        <v>#NAME?</v>
      </c>
    </row>
    <row r="21" spans="2:24" x14ac:dyDescent="0.25">
      <c r="B21" s="22"/>
      <c r="C21" s="64" t="e">
        <f>VLOOKUP(B21,Kader!$B$12:$D$51,2,FALSE)</f>
        <v>#N/A</v>
      </c>
      <c r="D21" s="24"/>
      <c r="E21" s="26"/>
      <c r="F21" s="29" t="e">
        <f t="shared" si="0"/>
        <v>#NUM!</v>
      </c>
      <c r="G21" s="27"/>
      <c r="H21" s="10"/>
      <c r="I21" s="10"/>
      <c r="J21" s="10"/>
      <c r="K21" s="10"/>
      <c r="L21" s="10"/>
      <c r="M21" s="4"/>
      <c r="N21" s="10"/>
      <c r="O21" s="10"/>
      <c r="P21" s="10"/>
      <c r="Q21" s="4"/>
      <c r="R21" s="10"/>
      <c r="S21" s="4"/>
      <c r="T21" s="4"/>
      <c r="U21" s="17"/>
      <c r="X21" s="110" t="e">
        <f>IF(Monitoring!D21=0,AA=0,TEXT(Monitoring!D21,"MMMM"))</f>
        <v>#NAME?</v>
      </c>
    </row>
    <row r="22" spans="2:24" x14ac:dyDescent="0.25">
      <c r="B22" s="22"/>
      <c r="C22" s="64" t="e">
        <f>VLOOKUP(B22,Kader!$B$12:$D$51,2,FALSE)</f>
        <v>#N/A</v>
      </c>
      <c r="D22" s="24"/>
      <c r="E22" s="26"/>
      <c r="F22" s="29" t="e">
        <f t="shared" si="0"/>
        <v>#NUM!</v>
      </c>
      <c r="G22" s="27"/>
      <c r="H22" s="10"/>
      <c r="I22" s="10"/>
      <c r="J22" s="10"/>
      <c r="K22" s="10"/>
      <c r="L22" s="10"/>
      <c r="M22" s="4"/>
      <c r="N22" s="10"/>
      <c r="O22" s="10"/>
      <c r="P22" s="10"/>
      <c r="Q22" s="4"/>
      <c r="R22" s="10"/>
      <c r="S22" s="4"/>
      <c r="T22" s="4"/>
      <c r="U22" s="17"/>
      <c r="X22" s="110" t="e">
        <f>IF(Monitoring!D22=0,AA=0,TEXT(Monitoring!D22,"MMMM"))</f>
        <v>#NAME?</v>
      </c>
    </row>
    <row r="23" spans="2:24" x14ac:dyDescent="0.25">
      <c r="B23" s="22"/>
      <c r="C23" s="64" t="e">
        <f>VLOOKUP(B23,Kader!$B$12:$D$51,2,FALSE)</f>
        <v>#N/A</v>
      </c>
      <c r="D23" s="24"/>
      <c r="E23" s="26"/>
      <c r="F23" s="29" t="e">
        <f t="shared" si="0"/>
        <v>#NUM!</v>
      </c>
      <c r="G23" s="27"/>
      <c r="H23" s="10"/>
      <c r="I23" s="10"/>
      <c r="J23" s="10"/>
      <c r="K23" s="10"/>
      <c r="L23" s="10"/>
      <c r="M23" s="4"/>
      <c r="N23" s="10"/>
      <c r="O23" s="10"/>
      <c r="P23" s="10"/>
      <c r="Q23" s="4"/>
      <c r="R23" s="10"/>
      <c r="S23" s="4"/>
      <c r="T23" s="4"/>
      <c r="U23" s="17"/>
      <c r="X23" s="110" t="e">
        <f>IF(Monitoring!D23=0,AA=0,TEXT(Monitoring!D23,"MMMM"))</f>
        <v>#NAME?</v>
      </c>
    </row>
    <row r="24" spans="2:24" x14ac:dyDescent="0.25">
      <c r="B24" s="22"/>
      <c r="C24" s="64" t="e">
        <f>VLOOKUP(B24,Kader!$B$12:$D$51,2,FALSE)</f>
        <v>#N/A</v>
      </c>
      <c r="D24" s="24"/>
      <c r="E24" s="26"/>
      <c r="F24" s="29" t="e">
        <f t="shared" si="0"/>
        <v>#NUM!</v>
      </c>
      <c r="G24" s="27"/>
      <c r="H24" s="10"/>
      <c r="I24" s="10"/>
      <c r="J24" s="10"/>
      <c r="K24" s="10"/>
      <c r="L24" s="10"/>
      <c r="M24" s="4"/>
      <c r="N24" s="10"/>
      <c r="O24" s="10"/>
      <c r="P24" s="10"/>
      <c r="Q24" s="4"/>
      <c r="R24" s="10"/>
      <c r="S24" s="4"/>
      <c r="T24" s="4"/>
      <c r="U24" s="17"/>
      <c r="X24" s="110" t="e">
        <f>IF(Monitoring!D24=0,AA=0,TEXT(Monitoring!D24,"MMMM"))</f>
        <v>#NAME?</v>
      </c>
    </row>
    <row r="25" spans="2:24" x14ac:dyDescent="0.25">
      <c r="B25" s="22"/>
      <c r="C25" s="64" t="e">
        <f>VLOOKUP(B25,Kader!$B$12:$D$51,2,FALSE)</f>
        <v>#N/A</v>
      </c>
      <c r="D25" s="24"/>
      <c r="E25" s="26"/>
      <c r="F25" s="29" t="e">
        <f t="shared" si="0"/>
        <v>#NUM!</v>
      </c>
      <c r="G25" s="27"/>
      <c r="H25" s="10"/>
      <c r="I25" s="10"/>
      <c r="J25" s="10"/>
      <c r="K25" s="10"/>
      <c r="L25" s="10"/>
      <c r="M25" s="4"/>
      <c r="N25" s="10"/>
      <c r="O25" s="10"/>
      <c r="P25" s="10"/>
      <c r="Q25" s="4"/>
      <c r="R25" s="10"/>
      <c r="S25" s="4"/>
      <c r="T25" s="4"/>
      <c r="U25" s="17"/>
      <c r="X25" s="110" t="e">
        <f>IF(Monitoring!D25=0,AA=0,TEXT(Monitoring!D25,"MMMM"))</f>
        <v>#NAME?</v>
      </c>
    </row>
    <row r="26" spans="2:24" x14ac:dyDescent="0.25">
      <c r="B26" s="22"/>
      <c r="C26" s="64" t="e">
        <f>VLOOKUP(B26,Kader!$B$12:$D$51,2,FALSE)</f>
        <v>#N/A</v>
      </c>
      <c r="D26" s="24"/>
      <c r="E26" s="26"/>
      <c r="F26" s="29" t="e">
        <f t="shared" si="0"/>
        <v>#NUM!</v>
      </c>
      <c r="G26" s="27"/>
      <c r="H26" s="10"/>
      <c r="I26" s="10"/>
      <c r="J26" s="10"/>
      <c r="K26" s="10"/>
      <c r="L26" s="10"/>
      <c r="M26" s="4"/>
      <c r="N26" s="10"/>
      <c r="O26" s="10"/>
      <c r="P26" s="10"/>
      <c r="Q26" s="4"/>
      <c r="R26" s="10"/>
      <c r="S26" s="4"/>
      <c r="T26" s="4"/>
      <c r="U26" s="17"/>
      <c r="X26" s="110" t="e">
        <f>IF(Monitoring!D26=0,AA=0,TEXT(Monitoring!D26,"MMMM"))</f>
        <v>#NAME?</v>
      </c>
    </row>
    <row r="27" spans="2:24" x14ac:dyDescent="0.25">
      <c r="B27" s="22"/>
      <c r="C27" s="64" t="e">
        <f>VLOOKUP(B27,Kader!$B$12:$D$51,2,FALSE)</f>
        <v>#N/A</v>
      </c>
      <c r="D27" s="24"/>
      <c r="E27" s="26"/>
      <c r="F27" s="29" t="e">
        <f t="shared" si="0"/>
        <v>#NUM!</v>
      </c>
      <c r="G27" s="27"/>
      <c r="H27" s="10"/>
      <c r="I27" s="10"/>
      <c r="J27" s="10"/>
      <c r="K27" s="10"/>
      <c r="L27" s="10"/>
      <c r="M27" s="4"/>
      <c r="N27" s="10"/>
      <c r="O27" s="10"/>
      <c r="P27" s="10"/>
      <c r="Q27" s="4"/>
      <c r="R27" s="10"/>
      <c r="S27" s="4"/>
      <c r="T27" s="4"/>
      <c r="U27" s="17"/>
      <c r="X27" s="110" t="e">
        <f>IF(Monitoring!D27=0,AA=0,TEXT(Monitoring!D27,"MMMM"))</f>
        <v>#NAME?</v>
      </c>
    </row>
    <row r="28" spans="2:24" x14ac:dyDescent="0.25">
      <c r="B28" s="22"/>
      <c r="C28" s="64" t="e">
        <f>VLOOKUP(B28,Kader!$B$12:$D$51,2,FALSE)</f>
        <v>#N/A</v>
      </c>
      <c r="D28" s="24"/>
      <c r="E28" s="26"/>
      <c r="F28" s="29" t="e">
        <f t="shared" si="0"/>
        <v>#NUM!</v>
      </c>
      <c r="G28" s="27"/>
      <c r="H28" s="10"/>
      <c r="I28" s="10"/>
      <c r="J28" s="10"/>
      <c r="K28" s="10"/>
      <c r="L28" s="10"/>
      <c r="M28" s="4"/>
      <c r="N28" s="10"/>
      <c r="O28" s="10"/>
      <c r="P28" s="10"/>
      <c r="Q28" s="4"/>
      <c r="R28" s="10"/>
      <c r="S28" s="18"/>
      <c r="T28" s="18"/>
      <c r="U28" s="17"/>
      <c r="X28" s="110" t="e">
        <f>IF(Monitoring!D28=0,AA=0,TEXT(Monitoring!D28,"MMMM"))</f>
        <v>#NAME?</v>
      </c>
    </row>
    <row r="29" spans="2:24" x14ac:dyDescent="0.25">
      <c r="B29" s="22"/>
      <c r="C29" s="64" t="e">
        <f>VLOOKUP(B29,Kader!$B$12:$D$51,2,FALSE)</f>
        <v>#N/A</v>
      </c>
      <c r="D29" s="24"/>
      <c r="E29" s="26"/>
      <c r="F29" s="29" t="e">
        <f t="shared" si="0"/>
        <v>#NUM!</v>
      </c>
      <c r="G29" s="27"/>
      <c r="H29" s="10"/>
      <c r="I29" s="10"/>
      <c r="J29" s="10"/>
      <c r="K29" s="10"/>
      <c r="L29" s="10"/>
      <c r="M29" s="4"/>
      <c r="N29" s="10"/>
      <c r="O29" s="10"/>
      <c r="P29" s="10"/>
      <c r="Q29" s="4"/>
      <c r="R29" s="10"/>
      <c r="S29" s="4"/>
      <c r="T29" s="4"/>
      <c r="U29" s="17"/>
      <c r="X29" s="110" t="e">
        <f>IF(Monitoring!D29=0,AA=0,TEXT(Monitoring!D29,"MMMM"))</f>
        <v>#NAME?</v>
      </c>
    </row>
    <row r="30" spans="2:24" x14ac:dyDescent="0.25">
      <c r="B30" s="22"/>
      <c r="C30" s="64" t="e">
        <f>VLOOKUP(B30,Kader!$B$12:$D$51,2,FALSE)</f>
        <v>#N/A</v>
      </c>
      <c r="D30" s="24"/>
      <c r="E30" s="26"/>
      <c r="F30" s="29" t="e">
        <f t="shared" si="0"/>
        <v>#NUM!</v>
      </c>
      <c r="G30" s="27"/>
      <c r="H30" s="10"/>
      <c r="I30" s="10"/>
      <c r="J30" s="10"/>
      <c r="K30" s="10"/>
      <c r="L30" s="10"/>
      <c r="M30" s="4"/>
      <c r="N30" s="10"/>
      <c r="O30" s="10"/>
      <c r="P30" s="10"/>
      <c r="Q30" s="4"/>
      <c r="R30" s="10"/>
      <c r="S30" s="4"/>
      <c r="T30" s="4"/>
      <c r="U30" s="17"/>
      <c r="X30" s="110" t="e">
        <f>IF(Monitoring!D30=0,AA=0,TEXT(Monitoring!D30,"MMMM"))</f>
        <v>#NAME?</v>
      </c>
    </row>
    <row r="31" spans="2:24" x14ac:dyDescent="0.25">
      <c r="B31" s="22"/>
      <c r="C31" s="64" t="e">
        <f>VLOOKUP(B31,Kader!$B$12:$D$51,2,FALSE)</f>
        <v>#N/A</v>
      </c>
      <c r="D31" s="24"/>
      <c r="E31" s="26"/>
      <c r="F31" s="29" t="e">
        <f t="shared" si="0"/>
        <v>#NUM!</v>
      </c>
      <c r="G31" s="27"/>
      <c r="H31" s="10"/>
      <c r="I31" s="10"/>
      <c r="J31" s="10"/>
      <c r="K31" s="10"/>
      <c r="L31" s="10"/>
      <c r="M31" s="4"/>
      <c r="N31" s="10"/>
      <c r="O31" s="10"/>
      <c r="P31" s="10"/>
      <c r="Q31" s="4"/>
      <c r="R31" s="10"/>
      <c r="S31" s="18"/>
      <c r="T31" s="18"/>
      <c r="U31" s="17"/>
      <c r="X31" s="110" t="e">
        <f>IF(Monitoring!D31=0,AA=0,TEXT(Monitoring!D31,"MMMM"))</f>
        <v>#NAME?</v>
      </c>
    </row>
    <row r="32" spans="2:24" x14ac:dyDescent="0.25">
      <c r="B32" s="22"/>
      <c r="C32" s="64" t="e">
        <f>VLOOKUP(B32,Kader!$B$12:$D$51,2,FALSE)</f>
        <v>#N/A</v>
      </c>
      <c r="D32" s="24"/>
      <c r="E32" s="26"/>
      <c r="F32" s="29" t="e">
        <f t="shared" si="0"/>
        <v>#NUM!</v>
      </c>
      <c r="G32" s="27"/>
      <c r="H32" s="10"/>
      <c r="I32" s="10"/>
      <c r="J32" s="10"/>
      <c r="K32" s="10"/>
      <c r="L32" s="10"/>
      <c r="M32" s="4"/>
      <c r="N32" s="10"/>
      <c r="O32" s="10"/>
      <c r="P32" s="10"/>
      <c r="Q32" s="4"/>
      <c r="R32" s="10"/>
      <c r="S32" s="4"/>
      <c r="T32" s="4"/>
      <c r="U32" s="17"/>
      <c r="X32" s="110" t="e">
        <f>IF(Monitoring!D32=0,AA=0,TEXT(Monitoring!D32,"MMMM"))</f>
        <v>#NAME?</v>
      </c>
    </row>
    <row r="33" spans="2:24" x14ac:dyDescent="0.25">
      <c r="B33" s="22"/>
      <c r="C33" s="64" t="e">
        <f>VLOOKUP(B33,Kader!$B$12:$D$51,2,FALSE)</f>
        <v>#N/A</v>
      </c>
      <c r="D33" s="24"/>
      <c r="E33" s="26"/>
      <c r="F33" s="29" t="e">
        <f t="shared" si="0"/>
        <v>#NUM!</v>
      </c>
      <c r="G33" s="27"/>
      <c r="H33" s="10"/>
      <c r="I33" s="10"/>
      <c r="J33" s="10"/>
      <c r="K33" s="10"/>
      <c r="L33" s="10"/>
      <c r="M33" s="4"/>
      <c r="N33" s="10"/>
      <c r="O33" s="10"/>
      <c r="P33" s="10"/>
      <c r="Q33" s="4"/>
      <c r="R33" s="10"/>
      <c r="S33" s="18"/>
      <c r="T33" s="18"/>
      <c r="U33" s="17"/>
      <c r="X33" s="110" t="e">
        <f>IF(Monitoring!D33=0,AA=0,TEXT(Monitoring!D33,"MMMM"))</f>
        <v>#NAME?</v>
      </c>
    </row>
    <row r="34" spans="2:24" x14ac:dyDescent="0.25">
      <c r="B34" s="22"/>
      <c r="C34" s="64" t="e">
        <f>VLOOKUP(B34,Kader!$B$12:$D$51,2,FALSE)</f>
        <v>#N/A</v>
      </c>
      <c r="D34" s="24"/>
      <c r="E34" s="26"/>
      <c r="F34" s="29" t="e">
        <f t="shared" si="0"/>
        <v>#NUM!</v>
      </c>
      <c r="G34" s="27"/>
      <c r="H34" s="10"/>
      <c r="I34" s="10"/>
      <c r="J34" s="10"/>
      <c r="K34" s="10"/>
      <c r="L34" s="10"/>
      <c r="M34" s="4"/>
      <c r="N34" s="10"/>
      <c r="O34" s="10"/>
      <c r="P34" s="10"/>
      <c r="Q34" s="4"/>
      <c r="R34" s="10"/>
      <c r="S34" s="4"/>
      <c r="T34" s="4"/>
      <c r="U34" s="17"/>
      <c r="X34" s="110" t="e">
        <f>IF(Monitoring!D34=0,AA=0,TEXT(Monitoring!D34,"MMMM"))</f>
        <v>#NAME?</v>
      </c>
    </row>
    <row r="35" spans="2:24" x14ac:dyDescent="0.25">
      <c r="B35" s="22"/>
      <c r="C35" s="64" t="e">
        <f>VLOOKUP(B35,Kader!$B$12:$D$51,2,FALSE)</f>
        <v>#N/A</v>
      </c>
      <c r="D35" s="24"/>
      <c r="E35" s="26"/>
      <c r="F35" s="29" t="e">
        <f t="shared" si="0"/>
        <v>#NUM!</v>
      </c>
      <c r="G35" s="27"/>
      <c r="H35" s="10"/>
      <c r="I35" s="10"/>
      <c r="J35" s="10"/>
      <c r="K35" s="10"/>
      <c r="L35" s="10"/>
      <c r="M35" s="4"/>
      <c r="N35" s="10"/>
      <c r="O35" s="10"/>
      <c r="P35" s="10"/>
      <c r="Q35" s="4"/>
      <c r="R35" s="10"/>
      <c r="S35" s="4"/>
      <c r="T35" s="4"/>
      <c r="U35" s="17"/>
      <c r="X35" s="110" t="e">
        <f>IF(Monitoring!D35=0,AA=0,TEXT(Monitoring!D35,"MMMM"))</f>
        <v>#NAME?</v>
      </c>
    </row>
    <row r="36" spans="2:24" x14ac:dyDescent="0.25">
      <c r="B36" s="22"/>
      <c r="C36" s="64" t="e">
        <f>VLOOKUP(B36,Kader!$B$12:$D$51,2,FALSE)</f>
        <v>#N/A</v>
      </c>
      <c r="D36" s="24"/>
      <c r="E36" s="26"/>
      <c r="F36" s="29" t="e">
        <f t="shared" si="0"/>
        <v>#NUM!</v>
      </c>
      <c r="G36" s="27"/>
      <c r="H36" s="10"/>
      <c r="I36" s="10"/>
      <c r="J36" s="10"/>
      <c r="K36" s="10"/>
      <c r="L36" s="10"/>
      <c r="M36" s="4"/>
      <c r="N36" s="10"/>
      <c r="O36" s="10"/>
      <c r="P36" s="10"/>
      <c r="Q36" s="4"/>
      <c r="R36" s="10"/>
      <c r="S36" s="4"/>
      <c r="T36" s="4"/>
      <c r="U36" s="17"/>
      <c r="X36" s="110" t="e">
        <f>IF(Monitoring!D36=0,AA=0,TEXT(Monitoring!D36,"MMMM"))</f>
        <v>#NAME?</v>
      </c>
    </row>
    <row r="37" spans="2:24" x14ac:dyDescent="0.25">
      <c r="B37" s="22"/>
      <c r="C37" s="64" t="e">
        <f>VLOOKUP(B37,Kader!$B$12:$D$51,2,FALSE)</f>
        <v>#N/A</v>
      </c>
      <c r="D37" s="24"/>
      <c r="E37" s="26"/>
      <c r="F37" s="29" t="e">
        <f t="shared" si="0"/>
        <v>#NUM!</v>
      </c>
      <c r="G37" s="27"/>
      <c r="H37" s="10"/>
      <c r="I37" s="10"/>
      <c r="J37" s="10"/>
      <c r="K37" s="10"/>
      <c r="L37" s="10"/>
      <c r="M37" s="4"/>
      <c r="N37" s="10"/>
      <c r="O37" s="10"/>
      <c r="P37" s="10"/>
      <c r="Q37" s="4"/>
      <c r="R37" s="10"/>
      <c r="S37" s="4"/>
      <c r="T37" s="4"/>
      <c r="U37" s="17"/>
      <c r="X37" s="110" t="e">
        <f>IF(Monitoring!D37=0,AA=0,TEXT(Monitoring!D37,"MMMM"))</f>
        <v>#NAME?</v>
      </c>
    </row>
    <row r="38" spans="2:24" x14ac:dyDescent="0.25">
      <c r="B38" s="22"/>
      <c r="C38" s="64" t="e">
        <f>VLOOKUP(B38,Kader!$B$12:$D$51,2,FALSE)</f>
        <v>#N/A</v>
      </c>
      <c r="D38" s="24"/>
      <c r="E38" s="26"/>
      <c r="F38" s="29" t="e">
        <f t="shared" si="0"/>
        <v>#NUM!</v>
      </c>
      <c r="G38" s="27"/>
      <c r="H38" s="10"/>
      <c r="I38" s="10"/>
      <c r="J38" s="10"/>
      <c r="K38" s="10"/>
      <c r="L38" s="10"/>
      <c r="M38" s="4"/>
      <c r="N38" s="10"/>
      <c r="O38" s="10"/>
      <c r="P38" s="10"/>
      <c r="Q38" s="4"/>
      <c r="R38" s="10"/>
      <c r="S38" s="4"/>
      <c r="T38" s="4"/>
      <c r="U38" s="17"/>
      <c r="X38" s="110" t="e">
        <f>IF(Monitoring!D38=0,AA=0,TEXT(Monitoring!D38,"MMMM"))</f>
        <v>#NAME?</v>
      </c>
    </row>
    <row r="39" spans="2:24" x14ac:dyDescent="0.25">
      <c r="B39" s="22"/>
      <c r="C39" s="64" t="e">
        <f>VLOOKUP(B39,Kader!$B$12:$D$51,2,FALSE)</f>
        <v>#N/A</v>
      </c>
      <c r="D39" s="24"/>
      <c r="E39" s="26"/>
      <c r="F39" s="29" t="e">
        <f t="shared" si="0"/>
        <v>#NUM!</v>
      </c>
      <c r="G39" s="27"/>
      <c r="H39" s="10"/>
      <c r="I39" s="10"/>
      <c r="J39" s="10"/>
      <c r="K39" s="10"/>
      <c r="L39" s="10"/>
      <c r="M39" s="4"/>
      <c r="N39" s="10"/>
      <c r="O39" s="10"/>
      <c r="P39" s="10"/>
      <c r="Q39" s="4"/>
      <c r="R39" s="10"/>
      <c r="S39" s="4"/>
      <c r="T39" s="4"/>
      <c r="U39" s="17"/>
      <c r="X39" s="110" t="e">
        <f>IF(Monitoring!D39=0,AA=0,TEXT(Monitoring!D39,"MMMM"))</f>
        <v>#NAME?</v>
      </c>
    </row>
    <row r="40" spans="2:24" x14ac:dyDescent="0.25">
      <c r="B40" s="22"/>
      <c r="C40" s="64" t="e">
        <f>VLOOKUP(B40,Kader!$B$12:$D$51,2,FALSE)</f>
        <v>#N/A</v>
      </c>
      <c r="D40" s="24"/>
      <c r="E40" s="26"/>
      <c r="F40" s="29" t="e">
        <f t="shared" si="0"/>
        <v>#NUM!</v>
      </c>
      <c r="G40" s="27"/>
      <c r="H40" s="10"/>
      <c r="I40" s="10"/>
      <c r="J40" s="10"/>
      <c r="K40" s="10"/>
      <c r="L40" s="10"/>
      <c r="M40" s="4"/>
      <c r="N40" s="10"/>
      <c r="O40" s="10"/>
      <c r="P40" s="10"/>
      <c r="Q40" s="4"/>
      <c r="R40" s="10"/>
      <c r="S40" s="4"/>
      <c r="T40" s="4"/>
      <c r="U40" s="17"/>
      <c r="X40" s="110" t="e">
        <f>IF(Monitoring!D40=0,AA=0,TEXT(Monitoring!D40,"MMMM"))</f>
        <v>#NAME?</v>
      </c>
    </row>
    <row r="41" spans="2:24" x14ac:dyDescent="0.25">
      <c r="B41" s="22"/>
      <c r="C41" s="64" t="e">
        <f>VLOOKUP(B41,Kader!$B$12:$D$51,2,FALSE)</f>
        <v>#N/A</v>
      </c>
      <c r="D41" s="24"/>
      <c r="E41" s="26"/>
      <c r="F41" s="29" t="e">
        <f t="shared" si="0"/>
        <v>#NUM!</v>
      </c>
      <c r="G41" s="27"/>
      <c r="H41" s="10"/>
      <c r="I41" s="10"/>
      <c r="J41" s="10"/>
      <c r="K41" s="10"/>
      <c r="L41" s="10"/>
      <c r="M41" s="4"/>
      <c r="N41" s="10"/>
      <c r="O41" s="10"/>
      <c r="P41" s="10"/>
      <c r="Q41" s="4"/>
      <c r="R41" s="10"/>
      <c r="S41" s="4"/>
      <c r="T41" s="4"/>
      <c r="U41" s="17"/>
      <c r="X41" s="110" t="e">
        <f>IF(Monitoring!D41=0,AA=0,TEXT(Monitoring!D41,"MMMM"))</f>
        <v>#NAME?</v>
      </c>
    </row>
    <row r="42" spans="2:24" x14ac:dyDescent="0.25">
      <c r="B42" s="22"/>
      <c r="C42" s="64" t="e">
        <f>VLOOKUP(B42,Kader!$B$12:$D$51,2,FALSE)</f>
        <v>#N/A</v>
      </c>
      <c r="D42" s="24"/>
      <c r="E42" s="26"/>
      <c r="F42" s="29" t="e">
        <f t="shared" si="0"/>
        <v>#NUM!</v>
      </c>
      <c r="G42" s="27"/>
      <c r="H42" s="10"/>
      <c r="I42" s="10"/>
      <c r="J42" s="10"/>
      <c r="K42" s="10"/>
      <c r="L42" s="10"/>
      <c r="M42" s="4"/>
      <c r="N42" s="10"/>
      <c r="O42" s="10"/>
      <c r="P42" s="10"/>
      <c r="Q42" s="4"/>
      <c r="R42" s="10"/>
      <c r="S42" s="4"/>
      <c r="T42" s="4"/>
      <c r="U42" s="17"/>
      <c r="X42" s="110" t="e">
        <f>IF(Monitoring!D42=0,AA=0,TEXT(Monitoring!D42,"MMMM"))</f>
        <v>#NAME?</v>
      </c>
    </row>
    <row r="43" spans="2:24" x14ac:dyDescent="0.25">
      <c r="B43" s="22"/>
      <c r="C43" s="64" t="e">
        <f>VLOOKUP(B43,Kader!$B$12:$D$51,2,FALSE)</f>
        <v>#N/A</v>
      </c>
      <c r="D43" s="24"/>
      <c r="E43" s="26"/>
      <c r="F43" s="29" t="e">
        <f t="shared" si="0"/>
        <v>#NUM!</v>
      </c>
      <c r="G43" s="27"/>
      <c r="H43" s="10"/>
      <c r="I43" s="10"/>
      <c r="J43" s="10"/>
      <c r="K43" s="10"/>
      <c r="L43" s="10"/>
      <c r="M43" s="4"/>
      <c r="N43" s="10"/>
      <c r="O43" s="10"/>
      <c r="P43" s="10"/>
      <c r="Q43" s="4"/>
      <c r="R43" s="10"/>
      <c r="S43" s="4"/>
      <c r="T43" s="4"/>
      <c r="U43" s="17"/>
      <c r="X43" s="110" t="e">
        <f>IF(Monitoring!D43=0,AA=0,TEXT(Monitoring!D43,"MMMM"))</f>
        <v>#NAME?</v>
      </c>
    </row>
    <row r="44" spans="2:24" x14ac:dyDescent="0.25">
      <c r="B44" s="22"/>
      <c r="C44" s="64" t="e">
        <f>VLOOKUP(B44,Kader!$B$12:$D$51,2,FALSE)</f>
        <v>#N/A</v>
      </c>
      <c r="D44" s="24"/>
      <c r="E44" s="26"/>
      <c r="F44" s="29" t="e">
        <f t="shared" si="0"/>
        <v>#NUM!</v>
      </c>
      <c r="G44" s="27"/>
      <c r="H44" s="10"/>
      <c r="I44" s="10"/>
      <c r="J44" s="10"/>
      <c r="K44" s="10"/>
      <c r="L44" s="10"/>
      <c r="M44" s="4"/>
      <c r="N44" s="10"/>
      <c r="O44" s="10"/>
      <c r="P44" s="10"/>
      <c r="Q44" s="4"/>
      <c r="R44" s="10"/>
      <c r="S44" s="4"/>
      <c r="T44" s="4"/>
      <c r="U44" s="17"/>
      <c r="X44" s="110" t="e">
        <f>IF(Monitoring!D44=0,AA=0,TEXT(Monitoring!D44,"MMMM"))</f>
        <v>#NAME?</v>
      </c>
    </row>
    <row r="45" spans="2:24" x14ac:dyDescent="0.25">
      <c r="B45" s="22"/>
      <c r="C45" s="64" t="e">
        <f>VLOOKUP(B45,Kader!$B$12:$D$51,2,FALSE)</f>
        <v>#N/A</v>
      </c>
      <c r="D45" s="24"/>
      <c r="E45" s="26"/>
      <c r="F45" s="29" t="e">
        <f t="shared" si="0"/>
        <v>#NUM!</v>
      </c>
      <c r="G45" s="27"/>
      <c r="H45" s="10"/>
      <c r="I45" s="10"/>
      <c r="J45" s="10"/>
      <c r="K45" s="10"/>
      <c r="L45" s="10"/>
      <c r="M45" s="4"/>
      <c r="N45" s="10"/>
      <c r="O45" s="10"/>
      <c r="P45" s="10"/>
      <c r="Q45" s="4"/>
      <c r="R45" s="10"/>
      <c r="S45" s="4"/>
      <c r="T45" s="4"/>
      <c r="U45" s="17"/>
      <c r="X45" s="110" t="e">
        <f>IF(Monitoring!D45=0,AA=0,TEXT(Monitoring!D45,"MMMM"))</f>
        <v>#NAME?</v>
      </c>
    </row>
    <row r="46" spans="2:24" x14ac:dyDescent="0.25">
      <c r="B46" s="22"/>
      <c r="C46" s="64" t="e">
        <f>VLOOKUP(B46,Kader!$B$12:$D$51,2,FALSE)</f>
        <v>#N/A</v>
      </c>
      <c r="D46" s="24"/>
      <c r="E46" s="26"/>
      <c r="F46" s="29" t="e">
        <f t="shared" si="0"/>
        <v>#NUM!</v>
      </c>
      <c r="G46" s="27"/>
      <c r="H46" s="10"/>
      <c r="I46" s="10"/>
      <c r="J46" s="10"/>
      <c r="K46" s="10"/>
      <c r="L46" s="10"/>
      <c r="M46" s="4"/>
      <c r="N46" s="10"/>
      <c r="O46" s="10"/>
      <c r="P46" s="10"/>
      <c r="Q46" s="4"/>
      <c r="R46" s="10"/>
      <c r="S46" s="4"/>
      <c r="T46" s="4"/>
      <c r="U46" s="17"/>
      <c r="X46" s="110" t="e">
        <f>IF(Monitoring!D46=0,AA=0,TEXT(Monitoring!D46,"MMMM"))</f>
        <v>#NAME?</v>
      </c>
    </row>
    <row r="47" spans="2:24" x14ac:dyDescent="0.25">
      <c r="B47" s="22"/>
      <c r="C47" s="64" t="e">
        <f>VLOOKUP(B47,Kader!$B$12:$D$51,2,FALSE)</f>
        <v>#N/A</v>
      </c>
      <c r="D47" s="24"/>
      <c r="E47" s="26"/>
      <c r="F47" s="29" t="e">
        <f t="shared" si="0"/>
        <v>#NUM!</v>
      </c>
      <c r="G47" s="27"/>
      <c r="H47" s="10"/>
      <c r="I47" s="10"/>
      <c r="J47" s="10"/>
      <c r="K47" s="10"/>
      <c r="L47" s="10"/>
      <c r="M47" s="4"/>
      <c r="N47" s="10"/>
      <c r="O47" s="10"/>
      <c r="P47" s="10"/>
      <c r="Q47" s="4"/>
      <c r="R47" s="10"/>
      <c r="S47" s="4"/>
      <c r="T47" s="4"/>
      <c r="U47" s="17"/>
      <c r="X47" s="110" t="e">
        <f>IF(Monitoring!D47=0,AA=0,TEXT(Monitoring!D47,"MMMM"))</f>
        <v>#NAME?</v>
      </c>
    </row>
    <row r="48" spans="2:24" x14ac:dyDescent="0.25">
      <c r="B48" s="22"/>
      <c r="C48" s="64" t="e">
        <f>VLOOKUP(B48,Kader!$B$12:$D$51,2,FALSE)</f>
        <v>#N/A</v>
      </c>
      <c r="D48" s="24"/>
      <c r="E48" s="26"/>
      <c r="F48" s="29" t="e">
        <f t="shared" si="0"/>
        <v>#NUM!</v>
      </c>
      <c r="G48" s="27"/>
      <c r="H48" s="10"/>
      <c r="I48" s="10"/>
      <c r="J48" s="10"/>
      <c r="K48" s="10"/>
      <c r="L48" s="10"/>
      <c r="M48" s="4"/>
      <c r="N48" s="10"/>
      <c r="O48" s="10"/>
      <c r="P48" s="10"/>
      <c r="Q48" s="4"/>
      <c r="R48" s="10"/>
      <c r="S48" s="4"/>
      <c r="T48" s="4"/>
      <c r="U48" s="17"/>
      <c r="X48" s="110" t="e">
        <f>IF(Monitoring!D48=0,AA=0,TEXT(Monitoring!D48,"MMMM"))</f>
        <v>#NAME?</v>
      </c>
    </row>
    <row r="49" spans="2:24" x14ac:dyDescent="0.25">
      <c r="B49" s="22"/>
      <c r="C49" s="64" t="e">
        <f>VLOOKUP(B49,Kader!$B$12:$D$51,2,FALSE)</f>
        <v>#N/A</v>
      </c>
      <c r="D49" s="24"/>
      <c r="E49" s="26"/>
      <c r="F49" s="29" t="e">
        <f t="shared" si="0"/>
        <v>#NUM!</v>
      </c>
      <c r="G49" s="27"/>
      <c r="H49" s="10"/>
      <c r="I49" s="10"/>
      <c r="J49" s="10"/>
      <c r="K49" s="10"/>
      <c r="L49" s="10"/>
      <c r="M49" s="4"/>
      <c r="N49" s="10"/>
      <c r="O49" s="10"/>
      <c r="P49" s="10"/>
      <c r="Q49" s="4"/>
      <c r="R49" s="10"/>
      <c r="S49" s="4"/>
      <c r="T49" s="4"/>
      <c r="U49" s="17"/>
      <c r="X49" s="110" t="e">
        <f>IF(Monitoring!D49=0,AA=0,TEXT(Monitoring!D49,"MMMM"))</f>
        <v>#NAME?</v>
      </c>
    </row>
    <row r="50" spans="2:24" x14ac:dyDescent="0.25">
      <c r="B50" s="22"/>
      <c r="C50" s="64" t="e">
        <f>VLOOKUP(B50,Kader!$B$12:$D$51,2,FALSE)</f>
        <v>#N/A</v>
      </c>
      <c r="D50" s="24"/>
      <c r="E50" s="26"/>
      <c r="F50" s="29" t="e">
        <f t="shared" si="0"/>
        <v>#NUM!</v>
      </c>
      <c r="G50" s="27"/>
      <c r="H50" s="10"/>
      <c r="I50" s="10"/>
      <c r="J50" s="10"/>
      <c r="K50" s="10"/>
      <c r="L50" s="10"/>
      <c r="M50" s="4"/>
      <c r="N50" s="10"/>
      <c r="O50" s="10"/>
      <c r="P50" s="10"/>
      <c r="Q50" s="4"/>
      <c r="R50" s="10"/>
      <c r="S50" s="4"/>
      <c r="T50" s="4"/>
      <c r="U50" s="17"/>
      <c r="X50" s="110" t="e">
        <f>IF(Monitoring!D50=0,AA=0,TEXT(Monitoring!D50,"MMMM"))</f>
        <v>#NAME?</v>
      </c>
    </row>
    <row r="51" spans="2:24" x14ac:dyDescent="0.25">
      <c r="B51" s="22"/>
      <c r="C51" s="64" t="e">
        <f>VLOOKUP(B51,Kader!$B$12:$D$51,2,FALSE)</f>
        <v>#N/A</v>
      </c>
      <c r="D51" s="24"/>
      <c r="E51" s="26"/>
      <c r="F51" s="29" t="e">
        <f t="shared" si="0"/>
        <v>#NUM!</v>
      </c>
      <c r="G51" s="27"/>
      <c r="H51" s="10"/>
      <c r="I51" s="10"/>
      <c r="J51" s="10"/>
      <c r="K51" s="10"/>
      <c r="L51" s="10"/>
      <c r="M51" s="4"/>
      <c r="N51" s="10"/>
      <c r="O51" s="10"/>
      <c r="P51" s="10"/>
      <c r="Q51" s="4"/>
      <c r="R51" s="10"/>
      <c r="S51" s="4"/>
      <c r="T51" s="4"/>
      <c r="U51" s="17"/>
      <c r="X51" s="110" t="e">
        <f>IF(Monitoring!D51=0,AA=0,TEXT(Monitoring!D51,"MMMM"))</f>
        <v>#NAME?</v>
      </c>
    </row>
    <row r="52" spans="2:24" x14ac:dyDescent="0.25">
      <c r="B52" s="22"/>
      <c r="C52" s="64" t="e">
        <f>VLOOKUP(B52,Kader!$B$12:$D$51,2,FALSE)</f>
        <v>#N/A</v>
      </c>
      <c r="D52" s="24"/>
      <c r="E52" s="26"/>
      <c r="F52" s="29" t="e">
        <f t="shared" si="0"/>
        <v>#NUM!</v>
      </c>
      <c r="G52" s="27"/>
      <c r="H52" s="10"/>
      <c r="I52" s="10"/>
      <c r="J52" s="10"/>
      <c r="K52" s="10"/>
      <c r="L52" s="10"/>
      <c r="M52" s="4"/>
      <c r="N52" s="10"/>
      <c r="O52" s="10"/>
      <c r="P52" s="10"/>
      <c r="Q52" s="4"/>
      <c r="R52" s="10"/>
      <c r="S52" s="4"/>
      <c r="T52" s="4"/>
      <c r="U52" s="17"/>
      <c r="X52" s="110" t="e">
        <f>IF(Monitoring!D52=0,AA=0,TEXT(Monitoring!D52,"MMMM"))</f>
        <v>#NAME?</v>
      </c>
    </row>
    <row r="53" spans="2:24" x14ac:dyDescent="0.25">
      <c r="B53" s="22"/>
      <c r="C53" s="64" t="e">
        <f>VLOOKUP(B53,Kader!$B$12:$D$51,2,FALSE)</f>
        <v>#N/A</v>
      </c>
      <c r="D53" s="24"/>
      <c r="E53" s="26"/>
      <c r="F53" s="29" t="e">
        <f t="shared" si="0"/>
        <v>#NUM!</v>
      </c>
      <c r="G53" s="27"/>
      <c r="H53" s="10"/>
      <c r="I53" s="10"/>
      <c r="J53" s="10"/>
      <c r="K53" s="10"/>
      <c r="L53" s="10"/>
      <c r="M53" s="4"/>
      <c r="N53" s="10"/>
      <c r="O53" s="10"/>
      <c r="P53" s="10"/>
      <c r="Q53" s="4"/>
      <c r="R53" s="10"/>
      <c r="S53" s="4"/>
      <c r="T53" s="4"/>
      <c r="U53" s="17"/>
      <c r="X53" s="110" t="e">
        <f>IF(Monitoring!D53=0,AA=0,TEXT(Monitoring!D53,"MMMM"))</f>
        <v>#NAME?</v>
      </c>
    </row>
    <row r="54" spans="2:24" x14ac:dyDescent="0.25">
      <c r="B54" s="22"/>
      <c r="C54" s="64" t="e">
        <f>VLOOKUP(B54,Kader!$B$12:$D$51,2,FALSE)</f>
        <v>#N/A</v>
      </c>
      <c r="D54" s="24"/>
      <c r="E54" s="26"/>
      <c r="F54" s="29" t="e">
        <f t="shared" si="0"/>
        <v>#NUM!</v>
      </c>
      <c r="G54" s="27"/>
      <c r="H54" s="10"/>
      <c r="I54" s="10"/>
      <c r="J54" s="10"/>
      <c r="K54" s="10"/>
      <c r="L54" s="10"/>
      <c r="M54" s="4"/>
      <c r="N54" s="10"/>
      <c r="O54" s="10"/>
      <c r="P54" s="10"/>
      <c r="Q54" s="4"/>
      <c r="R54" s="10"/>
      <c r="S54" s="4"/>
      <c r="T54" s="4"/>
      <c r="U54" s="17"/>
      <c r="X54" s="110" t="e">
        <f>IF(Monitoring!D54=0,AA=0,TEXT(Monitoring!D54,"MMMM"))</f>
        <v>#NAME?</v>
      </c>
    </row>
    <row r="55" spans="2:24" x14ac:dyDescent="0.25">
      <c r="B55" s="22"/>
      <c r="C55" s="64" t="e">
        <f>VLOOKUP(B55,Kader!$B$12:$D$51,2,FALSE)</f>
        <v>#N/A</v>
      </c>
      <c r="D55" s="24"/>
      <c r="E55" s="26"/>
      <c r="F55" s="29" t="e">
        <f t="shared" si="0"/>
        <v>#NUM!</v>
      </c>
      <c r="G55" s="27"/>
      <c r="H55" s="10"/>
      <c r="I55" s="10"/>
      <c r="J55" s="10"/>
      <c r="K55" s="10"/>
      <c r="L55" s="10"/>
      <c r="M55" s="4"/>
      <c r="N55" s="10"/>
      <c r="O55" s="10"/>
      <c r="P55" s="10"/>
      <c r="Q55" s="4"/>
      <c r="R55" s="10"/>
      <c r="S55" s="4"/>
      <c r="T55" s="4"/>
      <c r="U55" s="17"/>
      <c r="X55" s="110" t="e">
        <f>IF(Monitoring!D55=0,AA=0,TEXT(Monitoring!D55,"MMMM"))</f>
        <v>#NAME?</v>
      </c>
    </row>
    <row r="56" spans="2:24" x14ac:dyDescent="0.25">
      <c r="B56" s="22"/>
      <c r="C56" s="64" t="e">
        <f>VLOOKUP(B56,Kader!$B$12:$D$51,2,FALSE)</f>
        <v>#N/A</v>
      </c>
      <c r="D56" s="24"/>
      <c r="E56" s="26"/>
      <c r="F56" s="29" t="e">
        <f t="shared" si="0"/>
        <v>#NUM!</v>
      </c>
      <c r="G56" s="27"/>
      <c r="H56" s="10"/>
      <c r="I56" s="10"/>
      <c r="J56" s="10"/>
      <c r="K56" s="10"/>
      <c r="L56" s="10"/>
      <c r="M56" s="4"/>
      <c r="N56" s="10"/>
      <c r="O56" s="10"/>
      <c r="P56" s="10"/>
      <c r="Q56" s="4"/>
      <c r="R56" s="10"/>
      <c r="S56" s="4"/>
      <c r="T56" s="4"/>
      <c r="U56" s="17"/>
      <c r="X56" s="110" t="e">
        <f>IF(Monitoring!D56=0,AA=0,TEXT(Monitoring!D56,"MMMM"))</f>
        <v>#NAME?</v>
      </c>
    </row>
    <row r="57" spans="2:24" x14ac:dyDescent="0.25">
      <c r="B57" s="22"/>
      <c r="C57" s="64" t="e">
        <f>VLOOKUP(B57,Kader!$B$12:$D$51,2,FALSE)</f>
        <v>#N/A</v>
      </c>
      <c r="D57" s="24"/>
      <c r="E57" s="26"/>
      <c r="F57" s="29" t="e">
        <f t="shared" si="0"/>
        <v>#NUM!</v>
      </c>
      <c r="G57" s="27"/>
      <c r="H57" s="10"/>
      <c r="I57" s="10"/>
      <c r="J57" s="10"/>
      <c r="K57" s="10"/>
      <c r="L57" s="10"/>
      <c r="M57" s="4"/>
      <c r="N57" s="10"/>
      <c r="O57" s="10"/>
      <c r="P57" s="10"/>
      <c r="Q57" s="4"/>
      <c r="R57" s="10"/>
      <c r="S57" s="4"/>
      <c r="T57" s="4"/>
      <c r="U57" s="17"/>
      <c r="X57" s="110" t="e">
        <f>IF(Monitoring!D57=0,AA=0,TEXT(Monitoring!D57,"MMMM"))</f>
        <v>#NAME?</v>
      </c>
    </row>
    <row r="58" spans="2:24" x14ac:dyDescent="0.25">
      <c r="B58" s="22"/>
      <c r="C58" s="64" t="e">
        <f>VLOOKUP(B58,Kader!$B$12:$D$51,2,FALSE)</f>
        <v>#N/A</v>
      </c>
      <c r="D58" s="24"/>
      <c r="E58" s="26"/>
      <c r="F58" s="29" t="e">
        <f t="shared" si="0"/>
        <v>#NUM!</v>
      </c>
      <c r="G58" s="27"/>
      <c r="H58" s="10"/>
      <c r="I58" s="10"/>
      <c r="J58" s="10"/>
      <c r="K58" s="10"/>
      <c r="L58" s="10"/>
      <c r="M58" s="4"/>
      <c r="N58" s="10"/>
      <c r="O58" s="10"/>
      <c r="P58" s="10"/>
      <c r="Q58" s="4"/>
      <c r="R58" s="10"/>
      <c r="S58" s="4"/>
      <c r="T58" s="4"/>
      <c r="U58" s="17"/>
      <c r="X58" s="110" t="e">
        <f>IF(Monitoring!D58=0,AA=0,TEXT(Monitoring!D58,"MMMM"))</f>
        <v>#NAME?</v>
      </c>
    </row>
    <row r="59" spans="2:24" x14ac:dyDescent="0.25">
      <c r="B59" s="22"/>
      <c r="C59" s="64" t="e">
        <f>VLOOKUP(B59,Kader!$B$12:$D$51,2,FALSE)</f>
        <v>#N/A</v>
      </c>
      <c r="D59" s="24"/>
      <c r="E59" s="26"/>
      <c r="F59" s="29" t="e">
        <f t="shared" si="0"/>
        <v>#NUM!</v>
      </c>
      <c r="G59" s="27"/>
      <c r="H59" s="10"/>
      <c r="I59" s="10"/>
      <c r="J59" s="10"/>
      <c r="K59" s="10"/>
      <c r="L59" s="10"/>
      <c r="M59" s="4"/>
      <c r="N59" s="10"/>
      <c r="O59" s="10"/>
      <c r="P59" s="10"/>
      <c r="Q59" s="4"/>
      <c r="R59" s="10"/>
      <c r="S59" s="4"/>
      <c r="T59" s="4"/>
      <c r="U59" s="17"/>
      <c r="X59" s="110" t="e">
        <f>IF(Monitoring!D59=0,AA=0,TEXT(Monitoring!D59,"MMMM"))</f>
        <v>#NAME?</v>
      </c>
    </row>
    <row r="60" spans="2:24" x14ac:dyDescent="0.25">
      <c r="B60" s="22"/>
      <c r="C60" s="64" t="e">
        <f>VLOOKUP(B60,Kader!$B$12:$D$51,2,FALSE)</f>
        <v>#N/A</v>
      </c>
      <c r="D60" s="24"/>
      <c r="E60" s="26"/>
      <c r="F60" s="29" t="e">
        <f t="shared" si="0"/>
        <v>#NUM!</v>
      </c>
      <c r="G60" s="27"/>
      <c r="H60" s="10"/>
      <c r="I60" s="10"/>
      <c r="J60" s="10"/>
      <c r="K60" s="10"/>
      <c r="L60" s="10"/>
      <c r="M60" s="4"/>
      <c r="N60" s="10"/>
      <c r="O60" s="10"/>
      <c r="P60" s="10"/>
      <c r="Q60" s="4"/>
      <c r="R60" s="10"/>
      <c r="S60" s="4"/>
      <c r="T60" s="4"/>
      <c r="U60" s="17"/>
      <c r="X60" s="110" t="e">
        <f>IF(Monitoring!D60=0,AA=0,TEXT(Monitoring!D60,"MMMM"))</f>
        <v>#NAME?</v>
      </c>
    </row>
    <row r="61" spans="2:24" x14ac:dyDescent="0.25">
      <c r="B61" s="22"/>
      <c r="C61" s="64" t="e">
        <f>VLOOKUP(B61,Kader!$B$12:$D$51,2,FALSE)</f>
        <v>#N/A</v>
      </c>
      <c r="D61" s="24"/>
      <c r="E61" s="26"/>
      <c r="F61" s="29" t="e">
        <f t="shared" si="0"/>
        <v>#NUM!</v>
      </c>
      <c r="G61" s="27"/>
      <c r="H61" s="10"/>
      <c r="I61" s="10"/>
      <c r="J61" s="10"/>
      <c r="K61" s="10"/>
      <c r="L61" s="10"/>
      <c r="M61" s="4"/>
      <c r="N61" s="10"/>
      <c r="O61" s="10"/>
      <c r="P61" s="10"/>
      <c r="Q61" s="4"/>
      <c r="R61" s="10"/>
      <c r="S61" s="4"/>
      <c r="T61" s="4"/>
      <c r="U61" s="17"/>
      <c r="X61" s="110" t="e">
        <f>IF(Monitoring!D61=0,AA=0,TEXT(Monitoring!D61,"MMMM"))</f>
        <v>#NAME?</v>
      </c>
    </row>
    <row r="62" spans="2:24" x14ac:dyDescent="0.25">
      <c r="B62" s="22"/>
      <c r="C62" s="64" t="e">
        <f>VLOOKUP(B62,Kader!$B$12:$D$51,2,FALSE)</f>
        <v>#N/A</v>
      </c>
      <c r="D62" s="24"/>
      <c r="E62" s="26"/>
      <c r="F62" s="29" t="e">
        <f t="shared" si="0"/>
        <v>#NUM!</v>
      </c>
      <c r="G62" s="27"/>
      <c r="H62" s="10"/>
      <c r="I62" s="10"/>
      <c r="J62" s="10"/>
      <c r="K62" s="10"/>
      <c r="L62" s="10"/>
      <c r="M62" s="4"/>
      <c r="N62" s="10"/>
      <c r="O62" s="10"/>
      <c r="P62" s="10"/>
      <c r="Q62" s="4"/>
      <c r="R62" s="10"/>
      <c r="S62" s="4"/>
      <c r="T62" s="4"/>
      <c r="U62" s="17"/>
      <c r="X62" s="110" t="e">
        <f>IF(Monitoring!D62=0,AA=0,TEXT(Monitoring!D62,"MMMM"))</f>
        <v>#NAME?</v>
      </c>
    </row>
    <row r="63" spans="2:24" x14ac:dyDescent="0.25">
      <c r="B63" s="22"/>
      <c r="C63" s="64" t="e">
        <f>VLOOKUP(B63,Kader!$B$12:$D$51,2,FALSE)</f>
        <v>#N/A</v>
      </c>
      <c r="D63" s="24"/>
      <c r="E63" s="26"/>
      <c r="F63" s="29" t="e">
        <f t="shared" si="0"/>
        <v>#NUM!</v>
      </c>
      <c r="G63" s="27"/>
      <c r="H63" s="10"/>
      <c r="I63" s="10"/>
      <c r="J63" s="10"/>
      <c r="K63" s="10"/>
      <c r="L63" s="10"/>
      <c r="M63" s="4"/>
      <c r="N63" s="10"/>
      <c r="O63" s="10"/>
      <c r="P63" s="10"/>
      <c r="Q63" s="4"/>
      <c r="R63" s="10"/>
      <c r="S63" s="4"/>
      <c r="T63" s="4"/>
      <c r="U63" s="17"/>
      <c r="X63" s="110" t="e">
        <f>IF(Monitoring!D63=0,AA=0,TEXT(Monitoring!D63,"MMMM"))</f>
        <v>#NAME?</v>
      </c>
    </row>
    <row r="64" spans="2:24" x14ac:dyDescent="0.25">
      <c r="B64" s="22"/>
      <c r="C64" s="64" t="e">
        <f>VLOOKUP(B64,Kader!$B$12:$D$51,2,FALSE)</f>
        <v>#N/A</v>
      </c>
      <c r="D64" s="24"/>
      <c r="E64" s="26"/>
      <c r="F64" s="29" t="e">
        <f t="shared" si="0"/>
        <v>#NUM!</v>
      </c>
      <c r="G64" s="27"/>
      <c r="H64" s="10"/>
      <c r="I64" s="10"/>
      <c r="J64" s="10"/>
      <c r="K64" s="10"/>
      <c r="L64" s="10"/>
      <c r="M64" s="4"/>
      <c r="N64" s="10"/>
      <c r="O64" s="10"/>
      <c r="P64" s="10"/>
      <c r="Q64" s="4"/>
      <c r="R64" s="10"/>
      <c r="S64" s="4"/>
      <c r="T64" s="4"/>
      <c r="U64" s="17"/>
      <c r="X64" s="110" t="e">
        <f>IF(Monitoring!D64=0,AA=0,TEXT(Monitoring!D64,"MMMM"))</f>
        <v>#NAME?</v>
      </c>
    </row>
    <row r="65" spans="2:24" x14ac:dyDescent="0.25">
      <c r="B65" s="22"/>
      <c r="C65" s="64" t="e">
        <f>VLOOKUP(B65,Kader!$B$12:$D$51,2,FALSE)</f>
        <v>#N/A</v>
      </c>
      <c r="D65" s="24"/>
      <c r="E65" s="26"/>
      <c r="F65" s="29" t="e">
        <f t="shared" si="0"/>
        <v>#NUM!</v>
      </c>
      <c r="G65" s="27"/>
      <c r="H65" s="10"/>
      <c r="I65" s="10"/>
      <c r="J65" s="10"/>
      <c r="K65" s="10"/>
      <c r="L65" s="10"/>
      <c r="M65" s="4"/>
      <c r="N65" s="10"/>
      <c r="O65" s="10"/>
      <c r="P65" s="10"/>
      <c r="Q65" s="4"/>
      <c r="R65" s="10"/>
      <c r="S65" s="4"/>
      <c r="T65" s="4"/>
      <c r="U65" s="17"/>
      <c r="X65" s="110" t="e">
        <f>IF(Monitoring!D65=0,AA=0,TEXT(Monitoring!D65,"MMMM"))</f>
        <v>#NAME?</v>
      </c>
    </row>
    <row r="66" spans="2:24" x14ac:dyDescent="0.25">
      <c r="B66" s="22"/>
      <c r="C66" s="64" t="e">
        <f>VLOOKUP(B66,Kader!$B$12:$D$51,2,FALSE)</f>
        <v>#N/A</v>
      </c>
      <c r="D66" s="24"/>
      <c r="E66" s="26"/>
      <c r="F66" s="29" t="e">
        <f t="shared" si="0"/>
        <v>#NUM!</v>
      </c>
      <c r="G66" s="27"/>
      <c r="H66" s="10"/>
      <c r="I66" s="10"/>
      <c r="J66" s="10"/>
      <c r="K66" s="10"/>
      <c r="L66" s="10"/>
      <c r="M66" s="4"/>
      <c r="N66" s="10"/>
      <c r="O66" s="10"/>
      <c r="P66" s="10"/>
      <c r="Q66" s="4"/>
      <c r="R66" s="10"/>
      <c r="S66" s="4"/>
      <c r="T66" s="4"/>
      <c r="U66" s="17"/>
      <c r="X66" s="110" t="e">
        <f>IF(Monitoring!D66=0,AA=0,TEXT(Monitoring!D66,"MMMM"))</f>
        <v>#NAME?</v>
      </c>
    </row>
    <row r="67" spans="2:24" x14ac:dyDescent="0.25">
      <c r="B67" s="22"/>
      <c r="C67" s="64" t="e">
        <f>VLOOKUP(B67,Kader!$B$12:$D$51,2,FALSE)</f>
        <v>#N/A</v>
      </c>
      <c r="D67" s="24"/>
      <c r="E67" s="26"/>
      <c r="F67" s="29" t="e">
        <f t="shared" si="0"/>
        <v>#NUM!</v>
      </c>
      <c r="G67" s="27"/>
      <c r="H67" s="10"/>
      <c r="I67" s="10"/>
      <c r="J67" s="10"/>
      <c r="K67" s="10"/>
      <c r="L67" s="10"/>
      <c r="M67" s="4"/>
      <c r="N67" s="10"/>
      <c r="O67" s="10"/>
      <c r="P67" s="10"/>
      <c r="Q67" s="4"/>
      <c r="R67" s="10"/>
      <c r="S67" s="4"/>
      <c r="T67" s="4"/>
      <c r="U67" s="17"/>
      <c r="X67" s="110" t="e">
        <f>IF(Monitoring!D67=0,AA=0,TEXT(Monitoring!D67,"MMMM"))</f>
        <v>#NAME?</v>
      </c>
    </row>
    <row r="68" spans="2:24" x14ac:dyDescent="0.25">
      <c r="B68" s="22"/>
      <c r="C68" s="64" t="e">
        <f>VLOOKUP(B68,Kader!$B$12:$D$51,2,FALSE)</f>
        <v>#N/A</v>
      </c>
      <c r="D68" s="24"/>
      <c r="E68" s="26"/>
      <c r="F68" s="29" t="e">
        <f t="shared" si="0"/>
        <v>#NUM!</v>
      </c>
      <c r="G68" s="27"/>
      <c r="H68" s="10"/>
      <c r="I68" s="10"/>
      <c r="J68" s="10"/>
      <c r="K68" s="10"/>
      <c r="L68" s="10"/>
      <c r="M68" s="4"/>
      <c r="N68" s="10"/>
      <c r="O68" s="10"/>
      <c r="P68" s="10"/>
      <c r="Q68" s="4"/>
      <c r="R68" s="10"/>
      <c r="S68" s="4"/>
      <c r="T68" s="4"/>
      <c r="U68" s="17"/>
      <c r="X68" s="110" t="e">
        <f>IF(Monitoring!D68=0,AA=0,TEXT(Monitoring!D68,"MMMM"))</f>
        <v>#NAME?</v>
      </c>
    </row>
    <row r="69" spans="2:24" x14ac:dyDescent="0.25">
      <c r="B69" s="22"/>
      <c r="C69" s="64" t="e">
        <f>VLOOKUP(B69,Kader!$B$12:$D$51,2,FALSE)</f>
        <v>#N/A</v>
      </c>
      <c r="D69" s="24"/>
      <c r="E69" s="26"/>
      <c r="F69" s="29" t="e">
        <f t="shared" si="0"/>
        <v>#NUM!</v>
      </c>
      <c r="G69" s="27"/>
      <c r="H69" s="10"/>
      <c r="I69" s="10"/>
      <c r="J69" s="10"/>
      <c r="K69" s="10"/>
      <c r="L69" s="10"/>
      <c r="M69" s="4"/>
      <c r="N69" s="10"/>
      <c r="O69" s="10"/>
      <c r="P69" s="10"/>
      <c r="Q69" s="4"/>
      <c r="R69" s="10"/>
      <c r="S69" s="4"/>
      <c r="T69" s="4"/>
      <c r="U69" s="17"/>
      <c r="X69" s="110" t="e">
        <f>IF(Monitoring!D69=0,AA=0,TEXT(Monitoring!D69,"MMMM"))</f>
        <v>#NAME?</v>
      </c>
    </row>
    <row r="70" spans="2:24" x14ac:dyDescent="0.25">
      <c r="B70" s="22"/>
      <c r="C70" s="64" t="e">
        <f>VLOOKUP(B70,Kader!$B$12:$D$51,2,FALSE)</f>
        <v>#N/A</v>
      </c>
      <c r="D70" s="24"/>
      <c r="E70" s="26"/>
      <c r="F70" s="29" t="e">
        <f t="shared" si="0"/>
        <v>#NUM!</v>
      </c>
      <c r="G70" s="27"/>
      <c r="H70" s="10"/>
      <c r="I70" s="10"/>
      <c r="J70" s="10"/>
      <c r="K70" s="10"/>
      <c r="L70" s="10"/>
      <c r="M70" s="4"/>
      <c r="N70" s="10"/>
      <c r="O70" s="10"/>
      <c r="P70" s="10"/>
      <c r="Q70" s="4"/>
      <c r="R70" s="10"/>
      <c r="S70" s="4"/>
      <c r="T70" s="4"/>
      <c r="U70" s="17"/>
      <c r="X70" s="110" t="e">
        <f>IF(Monitoring!D70=0,AA=0,TEXT(Monitoring!D70,"MMMM"))</f>
        <v>#NAME?</v>
      </c>
    </row>
    <row r="71" spans="2:24" x14ac:dyDescent="0.25">
      <c r="B71" s="22"/>
      <c r="C71" s="64" t="e">
        <f>VLOOKUP(B71,Kader!$B$12:$D$51,2,FALSE)</f>
        <v>#N/A</v>
      </c>
      <c r="D71" s="24"/>
      <c r="E71" s="26"/>
      <c r="F71" s="29" t="e">
        <f t="shared" si="0"/>
        <v>#NUM!</v>
      </c>
      <c r="G71" s="27"/>
      <c r="H71" s="10"/>
      <c r="I71" s="10"/>
      <c r="J71" s="10"/>
      <c r="K71" s="10"/>
      <c r="L71" s="10"/>
      <c r="M71" s="4"/>
      <c r="N71" s="10"/>
      <c r="O71" s="10"/>
      <c r="P71" s="10"/>
      <c r="Q71" s="4"/>
      <c r="R71" s="10"/>
      <c r="S71" s="4"/>
      <c r="T71" s="4"/>
      <c r="U71" s="17"/>
      <c r="X71" s="110" t="e">
        <f>IF(Monitoring!D71=0,AA=0,TEXT(Monitoring!D71,"MMMM"))</f>
        <v>#NAME?</v>
      </c>
    </row>
    <row r="72" spans="2:24" x14ac:dyDescent="0.25">
      <c r="B72" s="22"/>
      <c r="C72" s="64" t="e">
        <f>VLOOKUP(B72,Kader!$B$12:$D$51,2,FALSE)</f>
        <v>#N/A</v>
      </c>
      <c r="D72" s="24"/>
      <c r="E72" s="26"/>
      <c r="F72" s="29" t="e">
        <f t="shared" si="0"/>
        <v>#NUM!</v>
      </c>
      <c r="G72" s="27"/>
      <c r="H72" s="10"/>
      <c r="I72" s="10"/>
      <c r="J72" s="10"/>
      <c r="K72" s="10"/>
      <c r="L72" s="10"/>
      <c r="M72" s="4"/>
      <c r="N72" s="10"/>
      <c r="O72" s="10"/>
      <c r="P72" s="10"/>
      <c r="Q72" s="4"/>
      <c r="R72" s="10"/>
      <c r="S72" s="4"/>
      <c r="T72" s="4"/>
      <c r="U72" s="17"/>
      <c r="X72" s="110" t="e">
        <f>IF(Monitoring!D72=0,AA=0,TEXT(Monitoring!D72,"MMMM"))</f>
        <v>#NAME?</v>
      </c>
    </row>
    <row r="73" spans="2:24" x14ac:dyDescent="0.25">
      <c r="B73" s="22"/>
      <c r="C73" s="64" t="e">
        <f>VLOOKUP(B73,Kader!$B$12:$D$51,2,FALSE)</f>
        <v>#N/A</v>
      </c>
      <c r="D73" s="24"/>
      <c r="E73" s="26"/>
      <c r="F73" s="29" t="e">
        <f t="shared" si="0"/>
        <v>#NUM!</v>
      </c>
      <c r="G73" s="27"/>
      <c r="H73" s="10"/>
      <c r="I73" s="10"/>
      <c r="J73" s="10"/>
      <c r="K73" s="10"/>
      <c r="L73" s="10"/>
      <c r="M73" s="4"/>
      <c r="N73" s="10"/>
      <c r="O73" s="10"/>
      <c r="P73" s="10"/>
      <c r="Q73" s="4"/>
      <c r="R73" s="10"/>
      <c r="S73" s="4"/>
      <c r="T73" s="4"/>
      <c r="U73" s="17"/>
      <c r="X73" s="110" t="e">
        <f>IF(Monitoring!D73=0,AA=0,TEXT(Monitoring!D73,"MMMM"))</f>
        <v>#NAME?</v>
      </c>
    </row>
    <row r="74" spans="2:24" x14ac:dyDescent="0.25">
      <c r="B74" s="22"/>
      <c r="C74" s="64" t="e">
        <f>VLOOKUP(B74,Kader!$B$12:$D$51,2,FALSE)</f>
        <v>#N/A</v>
      </c>
      <c r="D74" s="24"/>
      <c r="E74" s="26"/>
      <c r="F74" s="29" t="e">
        <f t="shared" ref="F74:F137" si="1">(DATEDIF(D74+1,E74,"d"))</f>
        <v>#NUM!</v>
      </c>
      <c r="G74" s="27"/>
      <c r="H74" s="10"/>
      <c r="I74" s="10"/>
      <c r="J74" s="10"/>
      <c r="K74" s="10"/>
      <c r="L74" s="10"/>
      <c r="M74" s="4"/>
      <c r="N74" s="10"/>
      <c r="O74" s="10"/>
      <c r="P74" s="10"/>
      <c r="Q74" s="4"/>
      <c r="R74" s="10"/>
      <c r="S74" s="4"/>
      <c r="T74" s="4"/>
      <c r="U74" s="17"/>
      <c r="X74" s="110" t="e">
        <f>IF(Monitoring!D74=0,AA=0,TEXT(Monitoring!D74,"MMMM"))</f>
        <v>#NAME?</v>
      </c>
    </row>
    <row r="75" spans="2:24" x14ac:dyDescent="0.25">
      <c r="B75" s="22"/>
      <c r="C75" s="64" t="e">
        <f>VLOOKUP(B75,Kader!$B$12:$D$51,2,FALSE)</f>
        <v>#N/A</v>
      </c>
      <c r="D75" s="24"/>
      <c r="E75" s="26"/>
      <c r="F75" s="29" t="e">
        <f t="shared" si="1"/>
        <v>#NUM!</v>
      </c>
      <c r="G75" s="27"/>
      <c r="H75" s="10"/>
      <c r="I75" s="10"/>
      <c r="J75" s="10"/>
      <c r="K75" s="10"/>
      <c r="L75" s="10"/>
      <c r="M75" s="4"/>
      <c r="N75" s="10"/>
      <c r="O75" s="10"/>
      <c r="P75" s="10"/>
      <c r="Q75" s="4"/>
      <c r="R75" s="10"/>
      <c r="S75" s="4"/>
      <c r="T75" s="4"/>
      <c r="U75" s="17"/>
      <c r="X75" s="110" t="e">
        <f>IF(Monitoring!D75=0,AA=0,TEXT(Monitoring!D75,"MMMM"))</f>
        <v>#NAME?</v>
      </c>
    </row>
    <row r="76" spans="2:24" x14ac:dyDescent="0.25">
      <c r="B76" s="22"/>
      <c r="C76" s="64" t="e">
        <f>VLOOKUP(B76,Kader!$B$12:$D$51,2,FALSE)</f>
        <v>#N/A</v>
      </c>
      <c r="D76" s="24"/>
      <c r="E76" s="26"/>
      <c r="F76" s="29" t="e">
        <f t="shared" si="1"/>
        <v>#NUM!</v>
      </c>
      <c r="G76" s="27"/>
      <c r="H76" s="10"/>
      <c r="I76" s="10"/>
      <c r="J76" s="10"/>
      <c r="K76" s="10"/>
      <c r="L76" s="10"/>
      <c r="M76" s="4"/>
      <c r="N76" s="10"/>
      <c r="O76" s="10"/>
      <c r="P76" s="10"/>
      <c r="Q76" s="4"/>
      <c r="R76" s="10"/>
      <c r="S76" s="4"/>
      <c r="T76" s="4"/>
      <c r="U76" s="17"/>
      <c r="X76" s="110" t="e">
        <f>IF(Monitoring!D76=0,AA=0,TEXT(Monitoring!D76,"MMMM"))</f>
        <v>#NAME?</v>
      </c>
    </row>
    <row r="77" spans="2:24" x14ac:dyDescent="0.25">
      <c r="B77" s="22"/>
      <c r="C77" s="64" t="e">
        <f>VLOOKUP(B77,Kader!$B$12:$D$51,2,FALSE)</f>
        <v>#N/A</v>
      </c>
      <c r="D77" s="24"/>
      <c r="E77" s="26"/>
      <c r="F77" s="29" t="e">
        <f t="shared" si="1"/>
        <v>#NUM!</v>
      </c>
      <c r="G77" s="27"/>
      <c r="H77" s="10"/>
      <c r="I77" s="10"/>
      <c r="J77" s="10"/>
      <c r="K77" s="10"/>
      <c r="L77" s="10"/>
      <c r="M77" s="4"/>
      <c r="N77" s="10"/>
      <c r="O77" s="10"/>
      <c r="P77" s="10"/>
      <c r="Q77" s="4"/>
      <c r="R77" s="10"/>
      <c r="S77" s="4"/>
      <c r="T77" s="4"/>
      <c r="U77" s="17"/>
      <c r="X77" s="110" t="e">
        <f>IF(Monitoring!D77=0,AA=0,TEXT(Monitoring!D77,"MMMM"))</f>
        <v>#NAME?</v>
      </c>
    </row>
    <row r="78" spans="2:24" x14ac:dyDescent="0.25">
      <c r="B78" s="22"/>
      <c r="C78" s="64" t="e">
        <f>VLOOKUP(B78,Kader!$B$12:$D$51,2,FALSE)</f>
        <v>#N/A</v>
      </c>
      <c r="D78" s="24"/>
      <c r="E78" s="26"/>
      <c r="F78" s="29" t="e">
        <f t="shared" si="1"/>
        <v>#NUM!</v>
      </c>
      <c r="G78" s="27"/>
      <c r="H78" s="10"/>
      <c r="I78" s="10"/>
      <c r="J78" s="10"/>
      <c r="K78" s="10"/>
      <c r="L78" s="10"/>
      <c r="M78" s="4"/>
      <c r="N78" s="10"/>
      <c r="O78" s="10"/>
      <c r="P78" s="10"/>
      <c r="Q78" s="4"/>
      <c r="R78" s="10"/>
      <c r="S78" s="4"/>
      <c r="T78" s="4"/>
      <c r="U78" s="17"/>
      <c r="X78" s="110" t="e">
        <f>IF(Monitoring!D78=0,AA=0,TEXT(Monitoring!D78,"MMMM"))</f>
        <v>#NAME?</v>
      </c>
    </row>
    <row r="79" spans="2:24" x14ac:dyDescent="0.25">
      <c r="B79" s="22"/>
      <c r="C79" s="64" t="e">
        <f>VLOOKUP(B79,Kader!$B$12:$D$51,2,FALSE)</f>
        <v>#N/A</v>
      </c>
      <c r="D79" s="24"/>
      <c r="E79" s="26"/>
      <c r="F79" s="29" t="e">
        <f t="shared" si="1"/>
        <v>#NUM!</v>
      </c>
      <c r="G79" s="27"/>
      <c r="H79" s="10"/>
      <c r="I79" s="10"/>
      <c r="J79" s="10"/>
      <c r="K79" s="10"/>
      <c r="L79" s="10"/>
      <c r="M79" s="4"/>
      <c r="N79" s="10"/>
      <c r="O79" s="10"/>
      <c r="P79" s="10"/>
      <c r="Q79" s="4"/>
      <c r="R79" s="10"/>
      <c r="S79" s="4"/>
      <c r="T79" s="4"/>
      <c r="U79" s="17"/>
      <c r="X79" s="110" t="e">
        <f>IF(Monitoring!D79=0,AA=0,TEXT(Monitoring!D79,"MMMM"))</f>
        <v>#NAME?</v>
      </c>
    </row>
    <row r="80" spans="2:24" x14ac:dyDescent="0.25">
      <c r="B80" s="22"/>
      <c r="C80" s="64" t="e">
        <f>VLOOKUP(B80,Kader!$B$12:$D$51,2,FALSE)</f>
        <v>#N/A</v>
      </c>
      <c r="D80" s="24"/>
      <c r="E80" s="26"/>
      <c r="F80" s="29" t="e">
        <f t="shared" si="1"/>
        <v>#NUM!</v>
      </c>
      <c r="G80" s="27"/>
      <c r="H80" s="10"/>
      <c r="I80" s="10"/>
      <c r="J80" s="10"/>
      <c r="K80" s="10"/>
      <c r="L80" s="10"/>
      <c r="M80" s="4"/>
      <c r="N80" s="10"/>
      <c r="O80" s="10"/>
      <c r="P80" s="10"/>
      <c r="Q80" s="4"/>
      <c r="R80" s="10"/>
      <c r="S80" s="4"/>
      <c r="T80" s="4"/>
      <c r="U80" s="17"/>
      <c r="X80" s="110" t="e">
        <f>IF(Monitoring!D80=0,AA=0,TEXT(Monitoring!D80,"MMMM"))</f>
        <v>#NAME?</v>
      </c>
    </row>
    <row r="81" spans="2:24" x14ac:dyDescent="0.25">
      <c r="B81" s="22"/>
      <c r="C81" s="64" t="e">
        <f>VLOOKUP(B81,Kader!$B$12:$D$51,2,FALSE)</f>
        <v>#N/A</v>
      </c>
      <c r="D81" s="24"/>
      <c r="E81" s="26"/>
      <c r="F81" s="29" t="e">
        <f t="shared" si="1"/>
        <v>#NUM!</v>
      </c>
      <c r="G81" s="27"/>
      <c r="H81" s="10"/>
      <c r="I81" s="10"/>
      <c r="J81" s="10"/>
      <c r="K81" s="10"/>
      <c r="L81" s="10"/>
      <c r="M81" s="4"/>
      <c r="N81" s="10"/>
      <c r="O81" s="10"/>
      <c r="P81" s="10"/>
      <c r="Q81" s="4"/>
      <c r="R81" s="10"/>
      <c r="S81" s="4"/>
      <c r="T81" s="4"/>
      <c r="U81" s="17"/>
      <c r="X81" s="110" t="e">
        <f>IF(Monitoring!D81=0,AA=0,TEXT(Monitoring!D81,"MMMM"))</f>
        <v>#NAME?</v>
      </c>
    </row>
    <row r="82" spans="2:24" x14ac:dyDescent="0.25">
      <c r="B82" s="22"/>
      <c r="C82" s="64" t="e">
        <f>VLOOKUP(B82,Kader!$B$12:$D$51,2,FALSE)</f>
        <v>#N/A</v>
      </c>
      <c r="D82" s="24"/>
      <c r="E82" s="26"/>
      <c r="F82" s="29" t="e">
        <f t="shared" si="1"/>
        <v>#NUM!</v>
      </c>
      <c r="G82" s="27"/>
      <c r="H82" s="10"/>
      <c r="I82" s="10"/>
      <c r="J82" s="10"/>
      <c r="K82" s="10"/>
      <c r="L82" s="10"/>
      <c r="M82" s="4"/>
      <c r="N82" s="10"/>
      <c r="O82" s="10"/>
      <c r="P82" s="10"/>
      <c r="Q82" s="4"/>
      <c r="R82" s="10"/>
      <c r="S82" s="4"/>
      <c r="T82" s="4"/>
      <c r="U82" s="17"/>
      <c r="X82" s="110" t="e">
        <f>IF(Monitoring!D82=0,AA=0,TEXT(Monitoring!D82,"MMMM"))</f>
        <v>#NAME?</v>
      </c>
    </row>
    <row r="83" spans="2:24" x14ac:dyDescent="0.25">
      <c r="B83" s="22"/>
      <c r="C83" s="64" t="e">
        <f>VLOOKUP(B83,Kader!$B$12:$D$51,2,FALSE)</f>
        <v>#N/A</v>
      </c>
      <c r="D83" s="24"/>
      <c r="E83" s="26"/>
      <c r="F83" s="29" t="e">
        <f t="shared" si="1"/>
        <v>#NUM!</v>
      </c>
      <c r="G83" s="27"/>
      <c r="H83" s="10"/>
      <c r="I83" s="10"/>
      <c r="J83" s="10"/>
      <c r="K83" s="10"/>
      <c r="L83" s="10"/>
      <c r="M83" s="4"/>
      <c r="N83" s="10"/>
      <c r="O83" s="10"/>
      <c r="P83" s="10"/>
      <c r="Q83" s="4"/>
      <c r="R83" s="10"/>
      <c r="S83" s="4"/>
      <c r="T83" s="4"/>
      <c r="U83" s="17"/>
      <c r="X83" s="110" t="e">
        <f>IF(Monitoring!D83=0,AA=0,TEXT(Monitoring!D83,"MMMM"))</f>
        <v>#NAME?</v>
      </c>
    </row>
    <row r="84" spans="2:24" x14ac:dyDescent="0.25">
      <c r="B84" s="22"/>
      <c r="C84" s="64" t="e">
        <f>VLOOKUP(B84,Kader!$B$12:$D$51,2,FALSE)</f>
        <v>#N/A</v>
      </c>
      <c r="D84" s="24"/>
      <c r="E84" s="26"/>
      <c r="F84" s="29" t="e">
        <f t="shared" si="1"/>
        <v>#NUM!</v>
      </c>
      <c r="G84" s="27"/>
      <c r="H84" s="10"/>
      <c r="I84" s="10"/>
      <c r="J84" s="10"/>
      <c r="K84" s="10"/>
      <c r="L84" s="10"/>
      <c r="M84" s="4"/>
      <c r="N84" s="10"/>
      <c r="O84" s="10"/>
      <c r="P84" s="10"/>
      <c r="Q84" s="4"/>
      <c r="R84" s="10"/>
      <c r="S84" s="4"/>
      <c r="T84" s="4"/>
      <c r="U84" s="17"/>
      <c r="X84" s="110" t="e">
        <f>IF(Monitoring!D84=0,AA=0,TEXT(Monitoring!D84,"MMMM"))</f>
        <v>#NAME?</v>
      </c>
    </row>
    <row r="85" spans="2:24" x14ac:dyDescent="0.25">
      <c r="B85" s="22"/>
      <c r="C85" s="64" t="e">
        <f>VLOOKUP(B85,Kader!$B$12:$D$51,2,FALSE)</f>
        <v>#N/A</v>
      </c>
      <c r="D85" s="24"/>
      <c r="E85" s="26"/>
      <c r="F85" s="29" t="e">
        <f t="shared" si="1"/>
        <v>#NUM!</v>
      </c>
      <c r="G85" s="27"/>
      <c r="H85" s="10"/>
      <c r="I85" s="10"/>
      <c r="J85" s="10"/>
      <c r="K85" s="10"/>
      <c r="L85" s="10"/>
      <c r="M85" s="4"/>
      <c r="N85" s="10"/>
      <c r="O85" s="10"/>
      <c r="P85" s="10"/>
      <c r="Q85" s="4"/>
      <c r="R85" s="10"/>
      <c r="S85" s="4"/>
      <c r="T85" s="4"/>
      <c r="U85" s="17"/>
      <c r="X85" s="110" t="e">
        <f>IF(Monitoring!D85=0,AA=0,TEXT(Monitoring!D85,"MMMM"))</f>
        <v>#NAME?</v>
      </c>
    </row>
    <row r="86" spans="2:24" x14ac:dyDescent="0.25">
      <c r="B86" s="22"/>
      <c r="C86" s="64" t="e">
        <f>VLOOKUP(B86,Kader!$B$12:$D$51,2,FALSE)</f>
        <v>#N/A</v>
      </c>
      <c r="D86" s="24"/>
      <c r="E86" s="26"/>
      <c r="F86" s="29" t="e">
        <f t="shared" si="1"/>
        <v>#NUM!</v>
      </c>
      <c r="G86" s="27"/>
      <c r="H86" s="10"/>
      <c r="I86" s="10"/>
      <c r="J86" s="10"/>
      <c r="K86" s="10"/>
      <c r="L86" s="10"/>
      <c r="M86" s="4"/>
      <c r="N86" s="10"/>
      <c r="O86" s="10"/>
      <c r="P86" s="10"/>
      <c r="Q86" s="4"/>
      <c r="R86" s="10"/>
      <c r="S86" s="4"/>
      <c r="T86" s="4"/>
      <c r="U86" s="17"/>
      <c r="X86" s="110" t="e">
        <f>IF(Monitoring!D86=0,AA=0,TEXT(Monitoring!D86,"MMMM"))</f>
        <v>#NAME?</v>
      </c>
    </row>
    <row r="87" spans="2:24" x14ac:dyDescent="0.25">
      <c r="B87" s="22"/>
      <c r="C87" s="64" t="e">
        <f>VLOOKUP(B87,Kader!$B$12:$D$51,2,FALSE)</f>
        <v>#N/A</v>
      </c>
      <c r="D87" s="24"/>
      <c r="E87" s="26"/>
      <c r="F87" s="29" t="e">
        <f t="shared" si="1"/>
        <v>#NUM!</v>
      </c>
      <c r="G87" s="27"/>
      <c r="H87" s="10"/>
      <c r="I87" s="10"/>
      <c r="J87" s="10"/>
      <c r="K87" s="10"/>
      <c r="L87" s="10"/>
      <c r="M87" s="4"/>
      <c r="N87" s="10"/>
      <c r="O87" s="10"/>
      <c r="P87" s="10"/>
      <c r="Q87" s="4"/>
      <c r="R87" s="10"/>
      <c r="S87" s="4"/>
      <c r="T87" s="4"/>
      <c r="U87" s="17"/>
      <c r="X87" s="110" t="e">
        <f>IF(Monitoring!D87=0,AA=0,TEXT(Monitoring!D87,"MMMM"))</f>
        <v>#NAME?</v>
      </c>
    </row>
    <row r="88" spans="2:24" x14ac:dyDescent="0.25">
      <c r="B88" s="22"/>
      <c r="C88" s="64" t="e">
        <f>VLOOKUP(B88,Kader!$B$12:$D$51,2,FALSE)</f>
        <v>#N/A</v>
      </c>
      <c r="D88" s="24"/>
      <c r="E88" s="26"/>
      <c r="F88" s="29" t="e">
        <f t="shared" si="1"/>
        <v>#NUM!</v>
      </c>
      <c r="G88" s="27"/>
      <c r="H88" s="10"/>
      <c r="I88" s="10"/>
      <c r="J88" s="10"/>
      <c r="K88" s="10"/>
      <c r="L88" s="10"/>
      <c r="M88" s="4"/>
      <c r="N88" s="10"/>
      <c r="O88" s="10"/>
      <c r="P88" s="10"/>
      <c r="Q88" s="4"/>
      <c r="R88" s="10"/>
      <c r="S88" s="4"/>
      <c r="T88" s="4"/>
      <c r="U88" s="17"/>
      <c r="X88" s="110" t="e">
        <f>IF(Monitoring!D88=0,AA=0,TEXT(Monitoring!D88,"MMMM"))</f>
        <v>#NAME?</v>
      </c>
    </row>
    <row r="89" spans="2:24" x14ac:dyDescent="0.25">
      <c r="B89" s="22"/>
      <c r="C89" s="64" t="e">
        <f>VLOOKUP(B89,Kader!$B$12:$D$51,2,FALSE)</f>
        <v>#N/A</v>
      </c>
      <c r="D89" s="24"/>
      <c r="E89" s="26"/>
      <c r="F89" s="29" t="e">
        <f t="shared" si="1"/>
        <v>#NUM!</v>
      </c>
      <c r="G89" s="27"/>
      <c r="H89" s="10"/>
      <c r="I89" s="10"/>
      <c r="J89" s="10"/>
      <c r="K89" s="10"/>
      <c r="L89" s="10"/>
      <c r="M89" s="4"/>
      <c r="N89" s="10"/>
      <c r="O89" s="10"/>
      <c r="P89" s="10"/>
      <c r="Q89" s="4"/>
      <c r="R89" s="10"/>
      <c r="S89" s="4"/>
      <c r="T89" s="4"/>
      <c r="U89" s="17"/>
      <c r="X89" s="110" t="e">
        <f>IF(Monitoring!D89=0,AA=0,TEXT(Monitoring!D89,"MMMM"))</f>
        <v>#NAME?</v>
      </c>
    </row>
    <row r="90" spans="2:24" x14ac:dyDescent="0.25">
      <c r="B90" s="22"/>
      <c r="C90" s="64" t="e">
        <f>VLOOKUP(B90,Kader!$B$12:$D$51,2,FALSE)</f>
        <v>#N/A</v>
      </c>
      <c r="D90" s="24"/>
      <c r="E90" s="26"/>
      <c r="F90" s="29" t="e">
        <f t="shared" si="1"/>
        <v>#NUM!</v>
      </c>
      <c r="G90" s="27"/>
      <c r="H90" s="10"/>
      <c r="I90" s="10"/>
      <c r="J90" s="10"/>
      <c r="K90" s="10"/>
      <c r="L90" s="10"/>
      <c r="M90" s="4"/>
      <c r="N90" s="10"/>
      <c r="O90" s="10"/>
      <c r="P90" s="10"/>
      <c r="Q90" s="4"/>
      <c r="R90" s="10"/>
      <c r="S90" s="4"/>
      <c r="T90" s="4"/>
      <c r="U90" s="17"/>
      <c r="X90" s="110" t="e">
        <f>IF(Monitoring!D90=0,AA=0,TEXT(Monitoring!D90,"MMMM"))</f>
        <v>#NAME?</v>
      </c>
    </row>
    <row r="91" spans="2:24" x14ac:dyDescent="0.25">
      <c r="B91" s="22"/>
      <c r="C91" s="64" t="e">
        <f>VLOOKUP(B91,Kader!$B$12:$D$51,2,FALSE)</f>
        <v>#N/A</v>
      </c>
      <c r="D91" s="24"/>
      <c r="E91" s="26"/>
      <c r="F91" s="29" t="e">
        <f t="shared" si="1"/>
        <v>#NUM!</v>
      </c>
      <c r="G91" s="27"/>
      <c r="H91" s="10"/>
      <c r="I91" s="10"/>
      <c r="J91" s="10"/>
      <c r="K91" s="10"/>
      <c r="L91" s="10"/>
      <c r="M91" s="4"/>
      <c r="N91" s="10"/>
      <c r="O91" s="10"/>
      <c r="P91" s="10"/>
      <c r="Q91" s="4"/>
      <c r="R91" s="10"/>
      <c r="S91" s="4"/>
      <c r="T91" s="4"/>
      <c r="U91" s="17"/>
      <c r="X91" s="110" t="e">
        <f>IF(Monitoring!D91=0,AA=0,TEXT(Monitoring!D91,"MMMM"))</f>
        <v>#NAME?</v>
      </c>
    </row>
    <row r="92" spans="2:24" x14ac:dyDescent="0.25">
      <c r="B92" s="22"/>
      <c r="C92" s="64" t="e">
        <f>VLOOKUP(B92,Kader!$B$12:$D$51,2,FALSE)</f>
        <v>#N/A</v>
      </c>
      <c r="D92" s="24"/>
      <c r="E92" s="26"/>
      <c r="F92" s="29" t="e">
        <f t="shared" si="1"/>
        <v>#NUM!</v>
      </c>
      <c r="G92" s="27"/>
      <c r="H92" s="10"/>
      <c r="I92" s="10"/>
      <c r="J92" s="10"/>
      <c r="K92" s="10"/>
      <c r="L92" s="10"/>
      <c r="M92" s="4"/>
      <c r="N92" s="10"/>
      <c r="O92" s="10"/>
      <c r="P92" s="10"/>
      <c r="Q92" s="4"/>
      <c r="R92" s="10"/>
      <c r="S92" s="4"/>
      <c r="T92" s="4"/>
      <c r="U92" s="17"/>
      <c r="X92" s="110" t="e">
        <f>IF(Monitoring!D92=0,AA=0,TEXT(Monitoring!D92,"MMMM"))</f>
        <v>#NAME?</v>
      </c>
    </row>
    <row r="93" spans="2:24" x14ac:dyDescent="0.25">
      <c r="B93" s="22"/>
      <c r="C93" s="64" t="e">
        <f>VLOOKUP(B93,Kader!$B$12:$D$51,2,FALSE)</f>
        <v>#N/A</v>
      </c>
      <c r="D93" s="24"/>
      <c r="E93" s="26"/>
      <c r="F93" s="29" t="e">
        <f t="shared" si="1"/>
        <v>#NUM!</v>
      </c>
      <c r="G93" s="27"/>
      <c r="H93" s="10"/>
      <c r="I93" s="10"/>
      <c r="J93" s="10"/>
      <c r="K93" s="10"/>
      <c r="L93" s="10"/>
      <c r="M93" s="4"/>
      <c r="N93" s="10"/>
      <c r="O93" s="10"/>
      <c r="P93" s="10"/>
      <c r="Q93" s="4"/>
      <c r="R93" s="10"/>
      <c r="S93" s="4"/>
      <c r="T93" s="4"/>
      <c r="U93" s="17"/>
      <c r="X93" s="110" t="e">
        <f>IF(Monitoring!D93=0,AA=0,TEXT(Monitoring!D93,"MMMM"))</f>
        <v>#NAME?</v>
      </c>
    </row>
    <row r="94" spans="2:24" x14ac:dyDescent="0.25">
      <c r="B94" s="22"/>
      <c r="C94" s="64" t="e">
        <f>VLOOKUP(B94,Kader!$B$12:$D$51,2,FALSE)</f>
        <v>#N/A</v>
      </c>
      <c r="D94" s="24"/>
      <c r="E94" s="26"/>
      <c r="F94" s="29" t="e">
        <f t="shared" si="1"/>
        <v>#NUM!</v>
      </c>
      <c r="G94" s="27"/>
      <c r="H94" s="10"/>
      <c r="I94" s="10"/>
      <c r="J94" s="10"/>
      <c r="K94" s="10"/>
      <c r="L94" s="10"/>
      <c r="M94" s="4"/>
      <c r="N94" s="10"/>
      <c r="O94" s="10"/>
      <c r="P94" s="10"/>
      <c r="Q94" s="4"/>
      <c r="R94" s="10"/>
      <c r="S94" s="4"/>
      <c r="T94" s="4"/>
      <c r="U94" s="17"/>
      <c r="X94" s="110" t="e">
        <f>IF(Monitoring!D94=0,AA=0,TEXT(Monitoring!D94,"MMMM"))</f>
        <v>#NAME?</v>
      </c>
    </row>
    <row r="95" spans="2:24" x14ac:dyDescent="0.25">
      <c r="B95" s="22"/>
      <c r="C95" s="64" t="e">
        <f>VLOOKUP(B95,Kader!$B$12:$D$51,2,FALSE)</f>
        <v>#N/A</v>
      </c>
      <c r="D95" s="24"/>
      <c r="E95" s="26"/>
      <c r="F95" s="29" t="e">
        <f t="shared" si="1"/>
        <v>#NUM!</v>
      </c>
      <c r="G95" s="27"/>
      <c r="H95" s="10"/>
      <c r="I95" s="10"/>
      <c r="J95" s="10"/>
      <c r="K95" s="10"/>
      <c r="L95" s="10"/>
      <c r="M95" s="4"/>
      <c r="N95" s="10"/>
      <c r="O95" s="10"/>
      <c r="P95" s="10"/>
      <c r="Q95" s="4"/>
      <c r="R95" s="10"/>
      <c r="S95" s="4"/>
      <c r="T95" s="4"/>
      <c r="U95" s="17"/>
      <c r="X95" s="110" t="e">
        <f>IF(Monitoring!D95=0,AA=0,TEXT(Monitoring!D95,"MMMM"))</f>
        <v>#NAME?</v>
      </c>
    </row>
    <row r="96" spans="2:24" x14ac:dyDescent="0.25">
      <c r="B96" s="22"/>
      <c r="C96" s="64" t="e">
        <f>VLOOKUP(B96,Kader!$B$12:$D$51,2,FALSE)</f>
        <v>#N/A</v>
      </c>
      <c r="D96" s="24"/>
      <c r="E96" s="26"/>
      <c r="F96" s="29" t="e">
        <f t="shared" si="1"/>
        <v>#NUM!</v>
      </c>
      <c r="G96" s="27"/>
      <c r="H96" s="10"/>
      <c r="I96" s="10"/>
      <c r="J96" s="10"/>
      <c r="K96" s="10"/>
      <c r="L96" s="10"/>
      <c r="M96" s="4"/>
      <c r="N96" s="10"/>
      <c r="O96" s="10"/>
      <c r="P96" s="10"/>
      <c r="Q96" s="4"/>
      <c r="R96" s="10"/>
      <c r="S96" s="4"/>
      <c r="T96" s="4"/>
      <c r="U96" s="17"/>
      <c r="X96" s="110" t="e">
        <f>IF(Monitoring!D96=0,AA=0,TEXT(Monitoring!D96,"MMMM"))</f>
        <v>#NAME?</v>
      </c>
    </row>
    <row r="97" spans="2:24" x14ac:dyDescent="0.25">
      <c r="B97" s="22"/>
      <c r="C97" s="64" t="e">
        <f>VLOOKUP(B97,Kader!$B$12:$D$51,2,FALSE)</f>
        <v>#N/A</v>
      </c>
      <c r="D97" s="24"/>
      <c r="E97" s="26"/>
      <c r="F97" s="29" t="e">
        <f t="shared" si="1"/>
        <v>#NUM!</v>
      </c>
      <c r="G97" s="27"/>
      <c r="H97" s="10"/>
      <c r="I97" s="10"/>
      <c r="J97" s="10"/>
      <c r="K97" s="10"/>
      <c r="L97" s="10"/>
      <c r="M97" s="4"/>
      <c r="N97" s="10"/>
      <c r="O97" s="10"/>
      <c r="P97" s="10"/>
      <c r="Q97" s="4"/>
      <c r="R97" s="10"/>
      <c r="S97" s="4"/>
      <c r="T97" s="4"/>
      <c r="U97" s="17"/>
      <c r="X97" s="110" t="e">
        <f>IF(Monitoring!D97=0,AA=0,TEXT(Monitoring!D97,"MMMM"))</f>
        <v>#NAME?</v>
      </c>
    </row>
    <row r="98" spans="2:24" x14ac:dyDescent="0.25">
      <c r="B98" s="22"/>
      <c r="C98" s="64" t="e">
        <f>VLOOKUP(B98,Kader!$B$12:$D$51,2,FALSE)</f>
        <v>#N/A</v>
      </c>
      <c r="D98" s="24"/>
      <c r="E98" s="26"/>
      <c r="F98" s="29" t="e">
        <f t="shared" si="1"/>
        <v>#NUM!</v>
      </c>
      <c r="G98" s="27"/>
      <c r="H98" s="10"/>
      <c r="I98" s="10"/>
      <c r="J98" s="10"/>
      <c r="K98" s="10"/>
      <c r="L98" s="10"/>
      <c r="M98" s="4"/>
      <c r="N98" s="10"/>
      <c r="O98" s="10"/>
      <c r="P98" s="10"/>
      <c r="Q98" s="4"/>
      <c r="R98" s="10"/>
      <c r="S98" s="4"/>
      <c r="T98" s="4"/>
      <c r="U98" s="17"/>
      <c r="X98" s="110" t="e">
        <f>IF(Monitoring!D98=0,AA=0,TEXT(Monitoring!D98,"MMMM"))</f>
        <v>#NAME?</v>
      </c>
    </row>
    <row r="99" spans="2:24" x14ac:dyDescent="0.25">
      <c r="B99" s="22"/>
      <c r="C99" s="64" t="e">
        <f>VLOOKUP(B99,Kader!$B$12:$D$51,2,FALSE)</f>
        <v>#N/A</v>
      </c>
      <c r="D99" s="24"/>
      <c r="E99" s="26"/>
      <c r="F99" s="29" t="e">
        <f t="shared" si="1"/>
        <v>#NUM!</v>
      </c>
      <c r="G99" s="27"/>
      <c r="H99" s="10"/>
      <c r="I99" s="10"/>
      <c r="J99" s="10"/>
      <c r="K99" s="10"/>
      <c r="L99" s="10"/>
      <c r="M99" s="4"/>
      <c r="N99" s="10"/>
      <c r="O99" s="10"/>
      <c r="P99" s="10"/>
      <c r="Q99" s="4"/>
      <c r="R99" s="10"/>
      <c r="S99" s="4"/>
      <c r="T99" s="4"/>
      <c r="U99" s="17"/>
      <c r="X99" s="110" t="e">
        <f>IF(Monitoring!D99=0,AA=0,TEXT(Monitoring!D99,"MMMM"))</f>
        <v>#NAME?</v>
      </c>
    </row>
    <row r="100" spans="2:24" x14ac:dyDescent="0.25">
      <c r="B100" s="22"/>
      <c r="C100" s="64" t="e">
        <f>VLOOKUP(B100,Kader!$B$12:$D$51,2,FALSE)</f>
        <v>#N/A</v>
      </c>
      <c r="D100" s="24"/>
      <c r="E100" s="26"/>
      <c r="F100" s="29" t="e">
        <f t="shared" si="1"/>
        <v>#NUM!</v>
      </c>
      <c r="G100" s="27"/>
      <c r="H100" s="10"/>
      <c r="I100" s="10"/>
      <c r="J100" s="10"/>
      <c r="K100" s="10"/>
      <c r="L100" s="10"/>
      <c r="M100" s="4"/>
      <c r="N100" s="10"/>
      <c r="O100" s="10"/>
      <c r="P100" s="10"/>
      <c r="Q100" s="4"/>
      <c r="R100" s="10"/>
      <c r="S100" s="4"/>
      <c r="T100" s="4"/>
      <c r="U100" s="17"/>
      <c r="X100" s="110" t="e">
        <f>IF(Monitoring!D100=0,AA=0,TEXT(Monitoring!D100,"MMMM"))</f>
        <v>#NAME?</v>
      </c>
    </row>
    <row r="101" spans="2:24" x14ac:dyDescent="0.25">
      <c r="B101" s="22"/>
      <c r="C101" s="64" t="e">
        <f>VLOOKUP(B101,Kader!$B$12:$D$51,2,FALSE)</f>
        <v>#N/A</v>
      </c>
      <c r="D101" s="24"/>
      <c r="E101" s="26"/>
      <c r="F101" s="29" t="e">
        <f t="shared" si="1"/>
        <v>#NUM!</v>
      </c>
      <c r="G101" s="27"/>
      <c r="H101" s="10"/>
      <c r="I101" s="10"/>
      <c r="J101" s="10"/>
      <c r="K101" s="10"/>
      <c r="L101" s="10"/>
      <c r="M101" s="4"/>
      <c r="N101" s="10"/>
      <c r="O101" s="10"/>
      <c r="P101" s="10"/>
      <c r="Q101" s="4"/>
      <c r="R101" s="10"/>
      <c r="S101" s="4"/>
      <c r="T101" s="4"/>
      <c r="U101" s="17"/>
      <c r="X101" s="110" t="e">
        <f>IF(Monitoring!D101=0,AA=0,TEXT(Monitoring!D101,"MMMM"))</f>
        <v>#NAME?</v>
      </c>
    </row>
    <row r="102" spans="2:24" x14ac:dyDescent="0.25">
      <c r="B102" s="22"/>
      <c r="C102" s="64" t="e">
        <f>VLOOKUP(B102,Kader!$B$12:$D$51,2,FALSE)</f>
        <v>#N/A</v>
      </c>
      <c r="D102" s="24"/>
      <c r="E102" s="26"/>
      <c r="F102" s="29" t="e">
        <f t="shared" si="1"/>
        <v>#NUM!</v>
      </c>
      <c r="G102" s="27"/>
      <c r="H102" s="10"/>
      <c r="I102" s="10"/>
      <c r="J102" s="10"/>
      <c r="K102" s="10"/>
      <c r="L102" s="10"/>
      <c r="M102" s="4"/>
      <c r="N102" s="10"/>
      <c r="O102" s="10"/>
      <c r="P102" s="10"/>
      <c r="Q102" s="4"/>
      <c r="R102" s="10"/>
      <c r="S102" s="4"/>
      <c r="T102" s="4"/>
      <c r="U102" s="17"/>
      <c r="X102" s="110" t="e">
        <f>IF(Monitoring!D102=0,AA=0,TEXT(Monitoring!D102,"MMMM"))</f>
        <v>#NAME?</v>
      </c>
    </row>
    <row r="103" spans="2:24" x14ac:dyDescent="0.25">
      <c r="B103" s="22"/>
      <c r="C103" s="64" t="e">
        <f>VLOOKUP(B103,Kader!$B$12:$D$51,2,FALSE)</f>
        <v>#N/A</v>
      </c>
      <c r="D103" s="24"/>
      <c r="E103" s="26"/>
      <c r="F103" s="29" t="e">
        <f t="shared" si="1"/>
        <v>#NUM!</v>
      </c>
      <c r="G103" s="27"/>
      <c r="H103" s="10"/>
      <c r="I103" s="10"/>
      <c r="J103" s="10"/>
      <c r="K103" s="10"/>
      <c r="L103" s="10"/>
      <c r="M103" s="4"/>
      <c r="N103" s="10"/>
      <c r="O103" s="10"/>
      <c r="P103" s="10"/>
      <c r="Q103" s="4"/>
      <c r="R103" s="10"/>
      <c r="S103" s="4"/>
      <c r="T103" s="4"/>
      <c r="U103" s="17"/>
      <c r="X103" s="110" t="e">
        <f>IF(Monitoring!D103=0,AA=0,TEXT(Monitoring!D103,"MMMM"))</f>
        <v>#NAME?</v>
      </c>
    </row>
    <row r="104" spans="2:24" x14ac:dyDescent="0.25">
      <c r="B104" s="22"/>
      <c r="C104" s="64" t="e">
        <f>VLOOKUP(B104,Kader!$B$12:$D$51,2,FALSE)</f>
        <v>#N/A</v>
      </c>
      <c r="D104" s="24"/>
      <c r="E104" s="26"/>
      <c r="F104" s="29" t="e">
        <f t="shared" si="1"/>
        <v>#NUM!</v>
      </c>
      <c r="G104" s="27"/>
      <c r="H104" s="10"/>
      <c r="I104" s="10"/>
      <c r="J104" s="10"/>
      <c r="K104" s="10"/>
      <c r="L104" s="10"/>
      <c r="M104" s="4"/>
      <c r="N104" s="10"/>
      <c r="O104" s="10"/>
      <c r="P104" s="10"/>
      <c r="Q104" s="4"/>
      <c r="R104" s="10"/>
      <c r="S104" s="4"/>
      <c r="T104" s="4"/>
      <c r="U104" s="17"/>
      <c r="X104" s="110" t="e">
        <f>IF(Monitoring!D104=0,AA=0,TEXT(Monitoring!D104,"MMMM"))</f>
        <v>#NAME?</v>
      </c>
    </row>
    <row r="105" spans="2:24" x14ac:dyDescent="0.25">
      <c r="B105" s="22"/>
      <c r="C105" s="64" t="e">
        <f>VLOOKUP(B105,Kader!$B$12:$D$51,2,FALSE)</f>
        <v>#N/A</v>
      </c>
      <c r="D105" s="24"/>
      <c r="E105" s="26"/>
      <c r="F105" s="29" t="e">
        <f t="shared" si="1"/>
        <v>#NUM!</v>
      </c>
      <c r="G105" s="27"/>
      <c r="H105" s="10"/>
      <c r="I105" s="10"/>
      <c r="J105" s="10"/>
      <c r="K105" s="10"/>
      <c r="L105" s="10"/>
      <c r="M105" s="4"/>
      <c r="N105" s="10"/>
      <c r="O105" s="10"/>
      <c r="P105" s="10"/>
      <c r="Q105" s="4"/>
      <c r="R105" s="10"/>
      <c r="S105" s="4"/>
      <c r="T105" s="4"/>
      <c r="U105" s="17"/>
      <c r="X105" s="110" t="e">
        <f>IF(Monitoring!D105=0,AA=0,TEXT(Monitoring!D105,"MMMM"))</f>
        <v>#NAME?</v>
      </c>
    </row>
    <row r="106" spans="2:24" x14ac:dyDescent="0.25">
      <c r="B106" s="22"/>
      <c r="C106" s="64" t="e">
        <f>VLOOKUP(B106,Kader!$B$12:$D$51,2,FALSE)</f>
        <v>#N/A</v>
      </c>
      <c r="D106" s="24"/>
      <c r="E106" s="26"/>
      <c r="F106" s="29" t="e">
        <f t="shared" si="1"/>
        <v>#NUM!</v>
      </c>
      <c r="G106" s="27"/>
      <c r="H106" s="10"/>
      <c r="I106" s="10"/>
      <c r="J106" s="10"/>
      <c r="K106" s="10"/>
      <c r="L106" s="10"/>
      <c r="M106" s="4"/>
      <c r="N106" s="10"/>
      <c r="O106" s="10"/>
      <c r="P106" s="10"/>
      <c r="Q106" s="4"/>
      <c r="R106" s="10"/>
      <c r="S106" s="4"/>
      <c r="T106" s="4"/>
      <c r="U106" s="17"/>
      <c r="X106" s="110" t="e">
        <f>IF(Monitoring!D106=0,AA=0,TEXT(Monitoring!D106,"MMMM"))</f>
        <v>#NAME?</v>
      </c>
    </row>
    <row r="107" spans="2:24" x14ac:dyDescent="0.25">
      <c r="B107" s="22"/>
      <c r="C107" s="64" t="e">
        <f>VLOOKUP(B107,Kader!$B$12:$D$51,2,FALSE)</f>
        <v>#N/A</v>
      </c>
      <c r="D107" s="24"/>
      <c r="E107" s="26"/>
      <c r="F107" s="29" t="e">
        <f t="shared" si="1"/>
        <v>#NUM!</v>
      </c>
      <c r="G107" s="27"/>
      <c r="H107" s="10"/>
      <c r="I107" s="10"/>
      <c r="J107" s="10"/>
      <c r="K107" s="10"/>
      <c r="L107" s="10"/>
      <c r="M107" s="4"/>
      <c r="N107" s="10"/>
      <c r="O107" s="10"/>
      <c r="P107" s="10"/>
      <c r="Q107" s="4"/>
      <c r="R107" s="10"/>
      <c r="S107" s="4"/>
      <c r="T107" s="4"/>
      <c r="U107" s="17"/>
      <c r="X107" s="110" t="e">
        <f>IF(Monitoring!D107=0,AA=0,TEXT(Monitoring!D107,"MMMM"))</f>
        <v>#NAME?</v>
      </c>
    </row>
    <row r="108" spans="2:24" x14ac:dyDescent="0.25">
      <c r="B108" s="22"/>
      <c r="C108" s="64" t="e">
        <f>VLOOKUP(B108,Kader!$B$12:$D$51,2,FALSE)</f>
        <v>#N/A</v>
      </c>
      <c r="D108" s="24"/>
      <c r="E108" s="26"/>
      <c r="F108" s="29" t="e">
        <f t="shared" si="1"/>
        <v>#NUM!</v>
      </c>
      <c r="G108" s="27"/>
      <c r="H108" s="10"/>
      <c r="I108" s="10"/>
      <c r="J108" s="10"/>
      <c r="K108" s="10"/>
      <c r="L108" s="10"/>
      <c r="M108" s="4"/>
      <c r="N108" s="10"/>
      <c r="O108" s="10"/>
      <c r="P108" s="10"/>
      <c r="Q108" s="4"/>
      <c r="R108" s="10"/>
      <c r="S108" s="4"/>
      <c r="T108" s="4"/>
      <c r="U108" s="17"/>
      <c r="X108" s="110" t="e">
        <f>IF(Monitoring!D108=0,AA=0,TEXT(Monitoring!D108,"MMMM"))</f>
        <v>#NAME?</v>
      </c>
    </row>
    <row r="109" spans="2:24" x14ac:dyDescent="0.25">
      <c r="B109" s="22"/>
      <c r="C109" s="64" t="e">
        <f>VLOOKUP(B109,Kader!$B$12:$D$51,2,FALSE)</f>
        <v>#N/A</v>
      </c>
      <c r="D109" s="24"/>
      <c r="E109" s="26"/>
      <c r="F109" s="29" t="e">
        <f t="shared" si="1"/>
        <v>#NUM!</v>
      </c>
      <c r="G109" s="27"/>
      <c r="H109" s="10"/>
      <c r="I109" s="10"/>
      <c r="J109" s="10"/>
      <c r="K109" s="10"/>
      <c r="L109" s="10"/>
      <c r="M109" s="4"/>
      <c r="N109" s="10"/>
      <c r="O109" s="10"/>
      <c r="P109" s="10"/>
      <c r="Q109" s="4"/>
      <c r="R109" s="10"/>
      <c r="S109" s="4"/>
      <c r="T109" s="4"/>
      <c r="U109" s="17"/>
      <c r="X109" s="110" t="e">
        <f>IF(Monitoring!D109=0,AA=0,TEXT(Monitoring!D109,"MMMM"))</f>
        <v>#NAME?</v>
      </c>
    </row>
    <row r="110" spans="2:24" x14ac:dyDescent="0.25">
      <c r="B110" s="22"/>
      <c r="C110" s="64" t="e">
        <f>VLOOKUP(B110,Kader!$B$12:$D$51,2,FALSE)</f>
        <v>#N/A</v>
      </c>
      <c r="D110" s="24"/>
      <c r="E110" s="26"/>
      <c r="F110" s="29" t="e">
        <f t="shared" si="1"/>
        <v>#NUM!</v>
      </c>
      <c r="G110" s="27"/>
      <c r="H110" s="10"/>
      <c r="I110" s="10"/>
      <c r="J110" s="10"/>
      <c r="K110" s="10"/>
      <c r="L110" s="10"/>
      <c r="M110" s="4"/>
      <c r="N110" s="10"/>
      <c r="O110" s="10"/>
      <c r="P110" s="10"/>
      <c r="Q110" s="4"/>
      <c r="R110" s="10"/>
      <c r="S110" s="4"/>
      <c r="T110" s="4"/>
      <c r="U110" s="17"/>
      <c r="X110" s="110" t="e">
        <f>IF(Monitoring!D110=0,AA=0,TEXT(Monitoring!D110,"MMMM"))</f>
        <v>#NAME?</v>
      </c>
    </row>
    <row r="111" spans="2:24" x14ac:dyDescent="0.25">
      <c r="B111" s="22"/>
      <c r="C111" s="64" t="e">
        <f>VLOOKUP(B111,Kader!$B$12:$D$51,2,FALSE)</f>
        <v>#N/A</v>
      </c>
      <c r="D111" s="24"/>
      <c r="E111" s="26"/>
      <c r="F111" s="29" t="e">
        <f t="shared" si="1"/>
        <v>#NUM!</v>
      </c>
      <c r="G111" s="27"/>
      <c r="H111" s="10"/>
      <c r="I111" s="10"/>
      <c r="J111" s="10"/>
      <c r="K111" s="10"/>
      <c r="L111" s="10"/>
      <c r="M111" s="4"/>
      <c r="N111" s="10"/>
      <c r="O111" s="10"/>
      <c r="P111" s="10"/>
      <c r="Q111" s="4"/>
      <c r="R111" s="10"/>
      <c r="S111" s="4"/>
      <c r="T111" s="4"/>
      <c r="U111" s="17"/>
      <c r="X111" s="110" t="e">
        <f>IF(Monitoring!D111=0,AA=0,TEXT(Monitoring!D111,"MMMM"))</f>
        <v>#NAME?</v>
      </c>
    </row>
    <row r="112" spans="2:24" x14ac:dyDescent="0.25">
      <c r="B112" s="22"/>
      <c r="C112" s="64" t="e">
        <f>VLOOKUP(B112,Kader!$B$12:$D$51,2,FALSE)</f>
        <v>#N/A</v>
      </c>
      <c r="D112" s="24"/>
      <c r="E112" s="26"/>
      <c r="F112" s="29" t="e">
        <f t="shared" si="1"/>
        <v>#NUM!</v>
      </c>
      <c r="G112" s="27"/>
      <c r="H112" s="10"/>
      <c r="I112" s="10"/>
      <c r="J112" s="10"/>
      <c r="K112" s="10"/>
      <c r="L112" s="10"/>
      <c r="M112" s="4"/>
      <c r="N112" s="10"/>
      <c r="O112" s="10"/>
      <c r="P112" s="10"/>
      <c r="Q112" s="4"/>
      <c r="R112" s="10"/>
      <c r="S112" s="4"/>
      <c r="T112" s="4"/>
      <c r="U112" s="17"/>
      <c r="X112" s="110" t="e">
        <f>IF(Monitoring!D112=0,AA=0,TEXT(Monitoring!D112,"MMMM"))</f>
        <v>#NAME?</v>
      </c>
    </row>
    <row r="113" spans="2:24" x14ac:dyDescent="0.25">
      <c r="B113" s="22"/>
      <c r="C113" s="64" t="e">
        <f>VLOOKUP(B113,Kader!$B$12:$D$51,2,FALSE)</f>
        <v>#N/A</v>
      </c>
      <c r="D113" s="24"/>
      <c r="E113" s="26"/>
      <c r="F113" s="29" t="e">
        <f t="shared" si="1"/>
        <v>#NUM!</v>
      </c>
      <c r="G113" s="27"/>
      <c r="H113" s="10"/>
      <c r="I113" s="10"/>
      <c r="J113" s="10"/>
      <c r="K113" s="10"/>
      <c r="L113" s="10"/>
      <c r="M113" s="4"/>
      <c r="N113" s="10"/>
      <c r="O113" s="10"/>
      <c r="P113" s="10"/>
      <c r="Q113" s="4"/>
      <c r="R113" s="10"/>
      <c r="S113" s="4"/>
      <c r="T113" s="4"/>
      <c r="U113" s="17"/>
      <c r="X113" s="110" t="e">
        <f>IF(Monitoring!D113=0,AA=0,TEXT(Monitoring!D113,"MMMM"))</f>
        <v>#NAME?</v>
      </c>
    </row>
    <row r="114" spans="2:24" x14ac:dyDescent="0.25">
      <c r="B114" s="22"/>
      <c r="C114" s="64" t="e">
        <f>VLOOKUP(B114,Kader!$B$12:$D$51,2,FALSE)</f>
        <v>#N/A</v>
      </c>
      <c r="D114" s="24"/>
      <c r="E114" s="26"/>
      <c r="F114" s="29" t="e">
        <f t="shared" si="1"/>
        <v>#NUM!</v>
      </c>
      <c r="G114" s="27"/>
      <c r="H114" s="10"/>
      <c r="I114" s="10"/>
      <c r="J114" s="10"/>
      <c r="K114" s="10"/>
      <c r="L114" s="10"/>
      <c r="M114" s="4"/>
      <c r="N114" s="10"/>
      <c r="O114" s="10"/>
      <c r="P114" s="10"/>
      <c r="Q114" s="4"/>
      <c r="R114" s="10"/>
      <c r="S114" s="4"/>
      <c r="T114" s="4"/>
      <c r="U114" s="17"/>
      <c r="X114" s="110" t="e">
        <f>IF(Monitoring!D114=0,AA=0,TEXT(Monitoring!D114,"MMMM"))</f>
        <v>#NAME?</v>
      </c>
    </row>
    <row r="115" spans="2:24" x14ac:dyDescent="0.25">
      <c r="B115" s="22"/>
      <c r="C115" s="64" t="e">
        <f>VLOOKUP(B115,Kader!$B$12:$D$51,2,FALSE)</f>
        <v>#N/A</v>
      </c>
      <c r="D115" s="24"/>
      <c r="E115" s="26"/>
      <c r="F115" s="29" t="e">
        <f t="shared" si="1"/>
        <v>#NUM!</v>
      </c>
      <c r="G115" s="27"/>
      <c r="H115" s="10"/>
      <c r="I115" s="10"/>
      <c r="J115" s="10"/>
      <c r="K115" s="10"/>
      <c r="L115" s="10"/>
      <c r="M115" s="4"/>
      <c r="N115" s="10"/>
      <c r="O115" s="10"/>
      <c r="P115" s="10"/>
      <c r="Q115" s="4"/>
      <c r="R115" s="10"/>
      <c r="S115" s="4"/>
      <c r="T115" s="4"/>
      <c r="U115" s="17"/>
      <c r="X115" s="110" t="e">
        <f>IF(Monitoring!D115=0,AA=0,TEXT(Monitoring!D115,"MMMM"))</f>
        <v>#NAME?</v>
      </c>
    </row>
    <row r="116" spans="2:24" x14ac:dyDescent="0.25">
      <c r="B116" s="22"/>
      <c r="C116" s="64" t="e">
        <f>VLOOKUP(B116,Kader!$B$12:$D$51,2,FALSE)</f>
        <v>#N/A</v>
      </c>
      <c r="D116" s="24"/>
      <c r="E116" s="26"/>
      <c r="F116" s="29" t="e">
        <f t="shared" si="1"/>
        <v>#NUM!</v>
      </c>
      <c r="G116" s="27"/>
      <c r="H116" s="10"/>
      <c r="I116" s="10"/>
      <c r="J116" s="10"/>
      <c r="K116" s="10"/>
      <c r="L116" s="10"/>
      <c r="M116" s="4"/>
      <c r="N116" s="10"/>
      <c r="O116" s="10"/>
      <c r="P116" s="10"/>
      <c r="Q116" s="4"/>
      <c r="R116" s="10"/>
      <c r="S116" s="4"/>
      <c r="T116" s="4"/>
      <c r="U116" s="17"/>
      <c r="X116" s="110" t="e">
        <f>IF(Monitoring!D116=0,AA=0,TEXT(Monitoring!D116,"MMMM"))</f>
        <v>#NAME?</v>
      </c>
    </row>
    <row r="117" spans="2:24" x14ac:dyDescent="0.25">
      <c r="B117" s="22"/>
      <c r="C117" s="64" t="e">
        <f>VLOOKUP(B117,Kader!$B$12:$D$51,2,FALSE)</f>
        <v>#N/A</v>
      </c>
      <c r="D117" s="24"/>
      <c r="E117" s="26"/>
      <c r="F117" s="29" t="e">
        <f t="shared" si="1"/>
        <v>#NUM!</v>
      </c>
      <c r="G117" s="27"/>
      <c r="H117" s="10"/>
      <c r="I117" s="10"/>
      <c r="J117" s="10"/>
      <c r="K117" s="10"/>
      <c r="L117" s="10"/>
      <c r="M117" s="4"/>
      <c r="N117" s="10"/>
      <c r="O117" s="10"/>
      <c r="P117" s="10"/>
      <c r="Q117" s="4"/>
      <c r="R117" s="10"/>
      <c r="S117" s="4"/>
      <c r="T117" s="4"/>
      <c r="U117" s="17"/>
      <c r="X117" s="110" t="e">
        <f>IF(Monitoring!D117=0,AA=0,TEXT(Monitoring!D117,"MMMM"))</f>
        <v>#NAME?</v>
      </c>
    </row>
    <row r="118" spans="2:24" x14ac:dyDescent="0.25">
      <c r="B118" s="22"/>
      <c r="C118" s="64" t="e">
        <f>VLOOKUP(B118,Kader!$B$12:$D$51,2,FALSE)</f>
        <v>#N/A</v>
      </c>
      <c r="D118" s="24"/>
      <c r="E118" s="26"/>
      <c r="F118" s="29" t="e">
        <f t="shared" si="1"/>
        <v>#NUM!</v>
      </c>
      <c r="G118" s="27"/>
      <c r="H118" s="10"/>
      <c r="I118" s="10"/>
      <c r="J118" s="10"/>
      <c r="K118" s="10"/>
      <c r="L118" s="10"/>
      <c r="M118" s="4"/>
      <c r="N118" s="10"/>
      <c r="O118" s="10"/>
      <c r="P118" s="10"/>
      <c r="Q118" s="4"/>
      <c r="R118" s="10"/>
      <c r="S118" s="4"/>
      <c r="T118" s="4"/>
      <c r="U118" s="17"/>
      <c r="X118" s="110" t="e">
        <f>IF(Monitoring!D118=0,AA=0,TEXT(Monitoring!D118,"MMMM"))</f>
        <v>#NAME?</v>
      </c>
    </row>
    <row r="119" spans="2:24" x14ac:dyDescent="0.25">
      <c r="B119" s="22"/>
      <c r="C119" s="64" t="e">
        <f>VLOOKUP(B119,Kader!$B$12:$D$51,2,FALSE)</f>
        <v>#N/A</v>
      </c>
      <c r="D119" s="24"/>
      <c r="E119" s="26"/>
      <c r="F119" s="29" t="e">
        <f t="shared" si="1"/>
        <v>#NUM!</v>
      </c>
      <c r="G119" s="27"/>
      <c r="H119" s="10"/>
      <c r="I119" s="10"/>
      <c r="J119" s="10"/>
      <c r="K119" s="10"/>
      <c r="L119" s="10"/>
      <c r="M119" s="4"/>
      <c r="N119" s="10"/>
      <c r="O119" s="10"/>
      <c r="P119" s="10"/>
      <c r="Q119" s="4"/>
      <c r="R119" s="10"/>
      <c r="S119" s="4"/>
      <c r="T119" s="4"/>
      <c r="U119" s="17"/>
      <c r="X119" s="110" t="e">
        <f>IF(Monitoring!D119=0,AA=0,TEXT(Monitoring!D119,"MMMM"))</f>
        <v>#NAME?</v>
      </c>
    </row>
    <row r="120" spans="2:24" x14ac:dyDescent="0.25">
      <c r="B120" s="22"/>
      <c r="C120" s="64" t="e">
        <f>VLOOKUP(B120,Kader!$B$12:$D$51,2,FALSE)</f>
        <v>#N/A</v>
      </c>
      <c r="D120" s="24"/>
      <c r="E120" s="26"/>
      <c r="F120" s="29" t="e">
        <f t="shared" si="1"/>
        <v>#NUM!</v>
      </c>
      <c r="G120" s="27"/>
      <c r="H120" s="10"/>
      <c r="I120" s="10"/>
      <c r="J120" s="10"/>
      <c r="K120" s="10"/>
      <c r="L120" s="10"/>
      <c r="M120" s="4"/>
      <c r="N120" s="10"/>
      <c r="O120" s="10"/>
      <c r="P120" s="10"/>
      <c r="Q120" s="4"/>
      <c r="R120" s="10"/>
      <c r="S120" s="4"/>
      <c r="T120" s="4"/>
      <c r="U120" s="17"/>
      <c r="X120" s="110" t="e">
        <f>IF(Monitoring!D120=0,AA=0,TEXT(Monitoring!D120,"MMMM"))</f>
        <v>#NAME?</v>
      </c>
    </row>
    <row r="121" spans="2:24" x14ac:dyDescent="0.25">
      <c r="B121" s="22"/>
      <c r="C121" s="64" t="e">
        <f>VLOOKUP(B121,Kader!$B$12:$D$51,2,FALSE)</f>
        <v>#N/A</v>
      </c>
      <c r="D121" s="24"/>
      <c r="E121" s="26"/>
      <c r="F121" s="29" t="e">
        <f t="shared" si="1"/>
        <v>#NUM!</v>
      </c>
      <c r="G121" s="27"/>
      <c r="H121" s="10"/>
      <c r="I121" s="10"/>
      <c r="J121" s="10"/>
      <c r="K121" s="10"/>
      <c r="L121" s="10"/>
      <c r="M121" s="4"/>
      <c r="N121" s="10"/>
      <c r="O121" s="10"/>
      <c r="P121" s="10"/>
      <c r="Q121" s="4"/>
      <c r="R121" s="10"/>
      <c r="S121" s="4"/>
      <c r="T121" s="4"/>
      <c r="U121" s="17"/>
      <c r="X121" s="110" t="e">
        <f>IF(Monitoring!D121=0,AA=0,TEXT(Monitoring!D121,"MMMM"))</f>
        <v>#NAME?</v>
      </c>
    </row>
    <row r="122" spans="2:24" x14ac:dyDescent="0.25">
      <c r="B122" s="22"/>
      <c r="C122" s="64" t="e">
        <f>VLOOKUP(B122,Kader!$B$12:$D$51,2,FALSE)</f>
        <v>#N/A</v>
      </c>
      <c r="D122" s="24"/>
      <c r="E122" s="26"/>
      <c r="F122" s="29" t="e">
        <f t="shared" si="1"/>
        <v>#NUM!</v>
      </c>
      <c r="G122" s="27"/>
      <c r="H122" s="10"/>
      <c r="I122" s="10"/>
      <c r="J122" s="10"/>
      <c r="K122" s="10"/>
      <c r="L122" s="10"/>
      <c r="M122" s="4"/>
      <c r="N122" s="10"/>
      <c r="O122" s="10"/>
      <c r="P122" s="10"/>
      <c r="Q122" s="4"/>
      <c r="R122" s="10"/>
      <c r="S122" s="4"/>
      <c r="T122" s="4"/>
      <c r="U122" s="17"/>
      <c r="X122" s="110" t="e">
        <f>IF(Monitoring!D122=0,AA=0,TEXT(Monitoring!D122,"MMMM"))</f>
        <v>#NAME?</v>
      </c>
    </row>
    <row r="123" spans="2:24" x14ac:dyDescent="0.25">
      <c r="B123" s="22"/>
      <c r="C123" s="64" t="e">
        <f>VLOOKUP(B123,Kader!$B$12:$D$51,2,FALSE)</f>
        <v>#N/A</v>
      </c>
      <c r="D123" s="24"/>
      <c r="E123" s="26"/>
      <c r="F123" s="29" t="e">
        <f t="shared" si="1"/>
        <v>#NUM!</v>
      </c>
      <c r="G123" s="27"/>
      <c r="H123" s="10"/>
      <c r="I123" s="10"/>
      <c r="J123" s="10"/>
      <c r="K123" s="10"/>
      <c r="L123" s="10"/>
      <c r="M123" s="4"/>
      <c r="N123" s="10"/>
      <c r="O123" s="10"/>
      <c r="P123" s="10"/>
      <c r="Q123" s="4"/>
      <c r="R123" s="10"/>
      <c r="S123" s="4"/>
      <c r="T123" s="4"/>
      <c r="U123" s="17"/>
      <c r="X123" s="110" t="e">
        <f>IF(Monitoring!D123=0,AA=0,TEXT(Monitoring!D123,"MMMM"))</f>
        <v>#NAME?</v>
      </c>
    </row>
    <row r="124" spans="2:24" x14ac:dyDescent="0.25">
      <c r="B124" s="22"/>
      <c r="C124" s="64" t="e">
        <f>VLOOKUP(B124,Kader!$B$12:$D$51,2,FALSE)</f>
        <v>#N/A</v>
      </c>
      <c r="D124" s="24"/>
      <c r="E124" s="26"/>
      <c r="F124" s="29" t="e">
        <f t="shared" si="1"/>
        <v>#NUM!</v>
      </c>
      <c r="G124" s="27"/>
      <c r="H124" s="10"/>
      <c r="I124" s="10"/>
      <c r="J124" s="10"/>
      <c r="K124" s="10"/>
      <c r="L124" s="10"/>
      <c r="M124" s="4"/>
      <c r="N124" s="10"/>
      <c r="O124" s="10"/>
      <c r="P124" s="10"/>
      <c r="Q124" s="4"/>
      <c r="R124" s="10"/>
      <c r="S124" s="4"/>
      <c r="T124" s="4"/>
      <c r="U124" s="17"/>
      <c r="X124" s="110" t="e">
        <f>IF(Monitoring!D124=0,AA=0,TEXT(Monitoring!D124,"MMMM"))</f>
        <v>#NAME?</v>
      </c>
    </row>
    <row r="125" spans="2:24" x14ac:dyDescent="0.25">
      <c r="B125" s="22"/>
      <c r="C125" s="64" t="e">
        <f>VLOOKUP(B125,Kader!$B$12:$D$51,2,FALSE)</f>
        <v>#N/A</v>
      </c>
      <c r="D125" s="24"/>
      <c r="E125" s="26"/>
      <c r="F125" s="29" t="e">
        <f t="shared" si="1"/>
        <v>#NUM!</v>
      </c>
      <c r="G125" s="27"/>
      <c r="H125" s="10"/>
      <c r="I125" s="10"/>
      <c r="J125" s="10"/>
      <c r="K125" s="10"/>
      <c r="L125" s="10"/>
      <c r="M125" s="4"/>
      <c r="N125" s="10"/>
      <c r="O125" s="10"/>
      <c r="P125" s="10"/>
      <c r="Q125" s="4"/>
      <c r="R125" s="10"/>
      <c r="S125" s="4"/>
      <c r="T125" s="4"/>
      <c r="U125" s="17"/>
      <c r="X125" s="110" t="e">
        <f>IF(Monitoring!D125=0,AA=0,TEXT(Monitoring!D125,"MMMM"))</f>
        <v>#NAME?</v>
      </c>
    </row>
    <row r="126" spans="2:24" x14ac:dyDescent="0.25">
      <c r="B126" s="22"/>
      <c r="C126" s="64" t="e">
        <f>VLOOKUP(B126,Kader!$B$12:$D$51,2,FALSE)</f>
        <v>#N/A</v>
      </c>
      <c r="D126" s="24"/>
      <c r="E126" s="26"/>
      <c r="F126" s="29" t="e">
        <f t="shared" si="1"/>
        <v>#NUM!</v>
      </c>
      <c r="G126" s="27"/>
      <c r="H126" s="10"/>
      <c r="I126" s="10"/>
      <c r="J126" s="10"/>
      <c r="K126" s="10"/>
      <c r="L126" s="10"/>
      <c r="M126" s="4"/>
      <c r="N126" s="10"/>
      <c r="O126" s="10"/>
      <c r="P126" s="10"/>
      <c r="Q126" s="4"/>
      <c r="R126" s="10"/>
      <c r="S126" s="4"/>
      <c r="T126" s="4"/>
      <c r="U126" s="17"/>
      <c r="X126" s="110" t="e">
        <f>IF(Monitoring!D126=0,AA=0,TEXT(Monitoring!D126,"MMMM"))</f>
        <v>#NAME?</v>
      </c>
    </row>
    <row r="127" spans="2:24" x14ac:dyDescent="0.25">
      <c r="B127" s="22"/>
      <c r="C127" s="64" t="e">
        <f>VLOOKUP(B127,Kader!$B$12:$D$51,2,FALSE)</f>
        <v>#N/A</v>
      </c>
      <c r="D127" s="24"/>
      <c r="E127" s="26"/>
      <c r="F127" s="29" t="e">
        <f t="shared" si="1"/>
        <v>#NUM!</v>
      </c>
      <c r="G127" s="27"/>
      <c r="H127" s="10"/>
      <c r="I127" s="10"/>
      <c r="J127" s="10"/>
      <c r="K127" s="10"/>
      <c r="L127" s="10"/>
      <c r="M127" s="4"/>
      <c r="N127" s="10"/>
      <c r="O127" s="10"/>
      <c r="P127" s="10"/>
      <c r="Q127" s="4"/>
      <c r="R127" s="10"/>
      <c r="S127" s="4"/>
      <c r="T127" s="4"/>
      <c r="U127" s="17"/>
      <c r="X127" s="110" t="e">
        <f>IF(Monitoring!D127=0,AA=0,TEXT(Monitoring!D127,"MMMM"))</f>
        <v>#NAME?</v>
      </c>
    </row>
    <row r="128" spans="2:24" x14ac:dyDescent="0.25">
      <c r="B128" s="22"/>
      <c r="C128" s="64" t="e">
        <f>VLOOKUP(B128,Kader!$B$12:$D$51,2,FALSE)</f>
        <v>#N/A</v>
      </c>
      <c r="D128" s="24"/>
      <c r="E128" s="26"/>
      <c r="F128" s="29" t="e">
        <f t="shared" si="1"/>
        <v>#NUM!</v>
      </c>
      <c r="G128" s="27"/>
      <c r="H128" s="10"/>
      <c r="I128" s="10"/>
      <c r="J128" s="10"/>
      <c r="K128" s="10"/>
      <c r="L128" s="10"/>
      <c r="M128" s="4"/>
      <c r="N128" s="10"/>
      <c r="O128" s="10"/>
      <c r="P128" s="10"/>
      <c r="Q128" s="4"/>
      <c r="R128" s="10"/>
      <c r="S128" s="4"/>
      <c r="T128" s="4"/>
      <c r="U128" s="17"/>
      <c r="X128" s="110" t="e">
        <f>IF(Monitoring!D128=0,AA=0,TEXT(Monitoring!D128,"MMMM"))</f>
        <v>#NAME?</v>
      </c>
    </row>
    <row r="129" spans="2:24" x14ac:dyDescent="0.25">
      <c r="B129" s="22"/>
      <c r="C129" s="64" t="e">
        <f>VLOOKUP(B129,Kader!$B$12:$D$51,2,FALSE)</f>
        <v>#N/A</v>
      </c>
      <c r="D129" s="24"/>
      <c r="E129" s="26"/>
      <c r="F129" s="29" t="e">
        <f t="shared" si="1"/>
        <v>#NUM!</v>
      </c>
      <c r="G129" s="27"/>
      <c r="H129" s="10"/>
      <c r="I129" s="10"/>
      <c r="J129" s="10"/>
      <c r="K129" s="10"/>
      <c r="L129" s="10"/>
      <c r="M129" s="4"/>
      <c r="N129" s="10"/>
      <c r="O129" s="10"/>
      <c r="P129" s="10"/>
      <c r="Q129" s="4"/>
      <c r="R129" s="10"/>
      <c r="S129" s="4"/>
      <c r="T129" s="4"/>
      <c r="U129" s="17"/>
      <c r="X129" s="110" t="e">
        <f>IF(Monitoring!D129=0,AA=0,TEXT(Monitoring!D129,"MMMM"))</f>
        <v>#NAME?</v>
      </c>
    </row>
    <row r="130" spans="2:24" x14ac:dyDescent="0.25">
      <c r="B130" s="22"/>
      <c r="C130" s="64" t="e">
        <f>VLOOKUP(B130,Kader!$B$12:$D$51,2,FALSE)</f>
        <v>#N/A</v>
      </c>
      <c r="D130" s="24"/>
      <c r="E130" s="26"/>
      <c r="F130" s="29" t="e">
        <f t="shared" si="1"/>
        <v>#NUM!</v>
      </c>
      <c r="G130" s="27"/>
      <c r="H130" s="10"/>
      <c r="I130" s="10"/>
      <c r="J130" s="10"/>
      <c r="K130" s="10"/>
      <c r="L130" s="10"/>
      <c r="M130" s="4"/>
      <c r="N130" s="10"/>
      <c r="O130" s="10"/>
      <c r="P130" s="10"/>
      <c r="Q130" s="4"/>
      <c r="R130" s="10"/>
      <c r="S130" s="4"/>
      <c r="T130" s="4"/>
      <c r="U130" s="17"/>
      <c r="X130" s="110" t="e">
        <f>IF(Monitoring!D130=0,AA=0,TEXT(Monitoring!D130,"MMMM"))</f>
        <v>#NAME?</v>
      </c>
    </row>
    <row r="131" spans="2:24" x14ac:dyDescent="0.25">
      <c r="B131" s="22"/>
      <c r="C131" s="64" t="e">
        <f>VLOOKUP(B131,Kader!$B$12:$D$51,2,FALSE)</f>
        <v>#N/A</v>
      </c>
      <c r="D131" s="24"/>
      <c r="E131" s="26"/>
      <c r="F131" s="29" t="e">
        <f t="shared" si="1"/>
        <v>#NUM!</v>
      </c>
      <c r="G131" s="27"/>
      <c r="H131" s="10"/>
      <c r="I131" s="10"/>
      <c r="J131" s="10"/>
      <c r="K131" s="10"/>
      <c r="L131" s="10"/>
      <c r="M131" s="4"/>
      <c r="N131" s="10"/>
      <c r="O131" s="10"/>
      <c r="P131" s="10"/>
      <c r="Q131" s="4"/>
      <c r="R131" s="10"/>
      <c r="S131" s="4"/>
      <c r="T131" s="4"/>
      <c r="U131" s="17"/>
      <c r="X131" s="110" t="e">
        <f>IF(Monitoring!D131=0,AA=0,TEXT(Monitoring!D131,"MMMM"))</f>
        <v>#NAME?</v>
      </c>
    </row>
    <row r="132" spans="2:24" x14ac:dyDescent="0.25">
      <c r="B132" s="22"/>
      <c r="C132" s="64" t="e">
        <f>VLOOKUP(B132,Kader!$B$12:$D$51,2,FALSE)</f>
        <v>#N/A</v>
      </c>
      <c r="D132" s="24"/>
      <c r="E132" s="26"/>
      <c r="F132" s="29" t="e">
        <f t="shared" si="1"/>
        <v>#NUM!</v>
      </c>
      <c r="G132" s="27"/>
      <c r="H132" s="10"/>
      <c r="I132" s="10"/>
      <c r="J132" s="10"/>
      <c r="K132" s="10"/>
      <c r="L132" s="10"/>
      <c r="M132" s="4"/>
      <c r="N132" s="10"/>
      <c r="O132" s="10"/>
      <c r="P132" s="10"/>
      <c r="Q132" s="4"/>
      <c r="R132" s="10"/>
      <c r="S132" s="4"/>
      <c r="T132" s="4"/>
      <c r="U132" s="17"/>
      <c r="X132" s="110" t="e">
        <f>IF(Monitoring!D132=0,AA=0,TEXT(Monitoring!D132,"MMMM"))</f>
        <v>#NAME?</v>
      </c>
    </row>
    <row r="133" spans="2:24" x14ac:dyDescent="0.25">
      <c r="B133" s="22"/>
      <c r="C133" s="64" t="e">
        <f>VLOOKUP(B133,Kader!$B$12:$D$51,2,FALSE)</f>
        <v>#N/A</v>
      </c>
      <c r="D133" s="24"/>
      <c r="E133" s="26"/>
      <c r="F133" s="29" t="e">
        <f t="shared" si="1"/>
        <v>#NUM!</v>
      </c>
      <c r="G133" s="27"/>
      <c r="H133" s="10"/>
      <c r="I133" s="10"/>
      <c r="J133" s="10"/>
      <c r="K133" s="10"/>
      <c r="L133" s="10"/>
      <c r="M133" s="4"/>
      <c r="N133" s="10"/>
      <c r="O133" s="10"/>
      <c r="P133" s="10"/>
      <c r="Q133" s="4"/>
      <c r="R133" s="10"/>
      <c r="S133" s="4"/>
      <c r="T133" s="4"/>
      <c r="U133" s="17"/>
      <c r="X133" s="110" t="e">
        <f>IF(Monitoring!D133=0,AA=0,TEXT(Monitoring!D133,"MMMM"))</f>
        <v>#NAME?</v>
      </c>
    </row>
    <row r="134" spans="2:24" x14ac:dyDescent="0.25">
      <c r="B134" s="22"/>
      <c r="C134" s="64" t="e">
        <f>VLOOKUP(B134,Kader!$B$12:$D$51,2,FALSE)</f>
        <v>#N/A</v>
      </c>
      <c r="D134" s="24"/>
      <c r="E134" s="26"/>
      <c r="F134" s="29" t="e">
        <f t="shared" si="1"/>
        <v>#NUM!</v>
      </c>
      <c r="G134" s="27"/>
      <c r="H134" s="10"/>
      <c r="I134" s="10"/>
      <c r="J134" s="10"/>
      <c r="K134" s="10"/>
      <c r="L134" s="10"/>
      <c r="M134" s="4"/>
      <c r="N134" s="10"/>
      <c r="O134" s="10"/>
      <c r="P134" s="10"/>
      <c r="Q134" s="4"/>
      <c r="R134" s="10"/>
      <c r="S134" s="4"/>
      <c r="T134" s="4"/>
      <c r="U134" s="17"/>
      <c r="X134" s="110" t="e">
        <f>IF(Monitoring!D134=0,AA=0,TEXT(Monitoring!D134,"MMMM"))</f>
        <v>#NAME?</v>
      </c>
    </row>
    <row r="135" spans="2:24" x14ac:dyDescent="0.25">
      <c r="B135" s="22"/>
      <c r="C135" s="64" t="e">
        <f>VLOOKUP(B135,Kader!$B$12:$D$51,2,FALSE)</f>
        <v>#N/A</v>
      </c>
      <c r="D135" s="24"/>
      <c r="E135" s="26"/>
      <c r="F135" s="29" t="e">
        <f t="shared" si="1"/>
        <v>#NUM!</v>
      </c>
      <c r="G135" s="27"/>
      <c r="H135" s="10"/>
      <c r="I135" s="10"/>
      <c r="J135" s="10"/>
      <c r="K135" s="10"/>
      <c r="L135" s="10"/>
      <c r="M135" s="4"/>
      <c r="N135" s="10"/>
      <c r="O135" s="10"/>
      <c r="P135" s="10"/>
      <c r="Q135" s="4"/>
      <c r="R135" s="10"/>
      <c r="S135" s="4"/>
      <c r="T135" s="4"/>
      <c r="U135" s="17"/>
      <c r="X135" s="110" t="e">
        <f>IF(Monitoring!D135=0,AA=0,TEXT(Monitoring!D135,"MMMM"))</f>
        <v>#NAME?</v>
      </c>
    </row>
    <row r="136" spans="2:24" x14ac:dyDescent="0.25">
      <c r="B136" s="22"/>
      <c r="C136" s="64" t="e">
        <f>VLOOKUP(B136,Kader!$B$12:$D$51,2,FALSE)</f>
        <v>#N/A</v>
      </c>
      <c r="D136" s="24"/>
      <c r="E136" s="26"/>
      <c r="F136" s="29" t="e">
        <f t="shared" si="1"/>
        <v>#NUM!</v>
      </c>
      <c r="G136" s="27"/>
      <c r="H136" s="10"/>
      <c r="I136" s="10"/>
      <c r="J136" s="10"/>
      <c r="K136" s="10"/>
      <c r="L136" s="10"/>
      <c r="M136" s="4"/>
      <c r="N136" s="10"/>
      <c r="O136" s="10"/>
      <c r="P136" s="10"/>
      <c r="Q136" s="4"/>
      <c r="R136" s="10"/>
      <c r="S136" s="4"/>
      <c r="T136" s="4"/>
      <c r="U136" s="17"/>
      <c r="X136" s="110" t="e">
        <f>IF(Monitoring!D136=0,AA=0,TEXT(Monitoring!D136,"MMMM"))</f>
        <v>#NAME?</v>
      </c>
    </row>
    <row r="137" spans="2:24" x14ac:dyDescent="0.25">
      <c r="B137" s="22"/>
      <c r="C137" s="64" t="e">
        <f>VLOOKUP(B137,Kader!$B$12:$D$51,2,FALSE)</f>
        <v>#N/A</v>
      </c>
      <c r="D137" s="24"/>
      <c r="E137" s="26"/>
      <c r="F137" s="29" t="e">
        <f t="shared" si="1"/>
        <v>#NUM!</v>
      </c>
      <c r="G137" s="27"/>
      <c r="H137" s="10"/>
      <c r="I137" s="10"/>
      <c r="J137" s="10"/>
      <c r="K137" s="10"/>
      <c r="L137" s="10"/>
      <c r="M137" s="4"/>
      <c r="N137" s="10"/>
      <c r="O137" s="10"/>
      <c r="P137" s="10"/>
      <c r="Q137" s="4"/>
      <c r="R137" s="10"/>
      <c r="S137" s="4"/>
      <c r="T137" s="4"/>
      <c r="U137" s="17"/>
      <c r="X137" s="110" t="e">
        <f>IF(Monitoring!D137=0,AA=0,TEXT(Monitoring!D137,"MMMM"))</f>
        <v>#NAME?</v>
      </c>
    </row>
    <row r="138" spans="2:24" x14ac:dyDescent="0.25">
      <c r="B138" s="22"/>
      <c r="C138" s="64" t="e">
        <f>VLOOKUP(B138,Kader!$B$12:$D$51,2,FALSE)</f>
        <v>#N/A</v>
      </c>
      <c r="D138" s="24"/>
      <c r="E138" s="26"/>
      <c r="F138" s="29" t="e">
        <f t="shared" ref="F138:F201" si="2">(DATEDIF(D138+1,E138,"d"))</f>
        <v>#NUM!</v>
      </c>
      <c r="G138" s="27"/>
      <c r="H138" s="10"/>
      <c r="I138" s="10"/>
      <c r="J138" s="10"/>
      <c r="K138" s="10"/>
      <c r="L138" s="10"/>
      <c r="M138" s="4"/>
      <c r="N138" s="10"/>
      <c r="O138" s="10"/>
      <c r="P138" s="10"/>
      <c r="Q138" s="4"/>
      <c r="R138" s="10"/>
      <c r="S138" s="4"/>
      <c r="T138" s="4"/>
      <c r="U138" s="17"/>
      <c r="X138" s="110" t="e">
        <f>IF(Monitoring!D138=0,AA=0,TEXT(Monitoring!D138,"MMMM"))</f>
        <v>#NAME?</v>
      </c>
    </row>
    <row r="139" spans="2:24" x14ac:dyDescent="0.25">
      <c r="B139" s="22"/>
      <c r="C139" s="64" t="e">
        <f>VLOOKUP(B139,Kader!$B$12:$D$51,2,FALSE)</f>
        <v>#N/A</v>
      </c>
      <c r="D139" s="24"/>
      <c r="E139" s="26"/>
      <c r="F139" s="29" t="e">
        <f t="shared" si="2"/>
        <v>#NUM!</v>
      </c>
      <c r="G139" s="27"/>
      <c r="H139" s="10"/>
      <c r="I139" s="10"/>
      <c r="J139" s="10"/>
      <c r="K139" s="10"/>
      <c r="L139" s="10"/>
      <c r="M139" s="4"/>
      <c r="N139" s="10"/>
      <c r="O139" s="10"/>
      <c r="P139" s="10"/>
      <c r="Q139" s="4"/>
      <c r="R139" s="10"/>
      <c r="S139" s="4"/>
      <c r="T139" s="4"/>
      <c r="U139" s="17"/>
      <c r="X139" s="110" t="e">
        <f>IF(Monitoring!D139=0,AA=0,TEXT(Monitoring!D139,"MMMM"))</f>
        <v>#NAME?</v>
      </c>
    </row>
    <row r="140" spans="2:24" x14ac:dyDescent="0.25">
      <c r="B140" s="22"/>
      <c r="C140" s="64" t="e">
        <f>VLOOKUP(B140,Kader!$B$12:$D$51,2,FALSE)</f>
        <v>#N/A</v>
      </c>
      <c r="D140" s="24"/>
      <c r="E140" s="26"/>
      <c r="F140" s="29" t="e">
        <f t="shared" si="2"/>
        <v>#NUM!</v>
      </c>
      <c r="G140" s="27"/>
      <c r="H140" s="10"/>
      <c r="I140" s="10"/>
      <c r="J140" s="10"/>
      <c r="K140" s="10"/>
      <c r="L140" s="10"/>
      <c r="M140" s="4"/>
      <c r="N140" s="10"/>
      <c r="O140" s="10"/>
      <c r="P140" s="10"/>
      <c r="Q140" s="4"/>
      <c r="R140" s="10"/>
      <c r="S140" s="4"/>
      <c r="T140" s="4"/>
      <c r="U140" s="17"/>
      <c r="X140" s="110" t="e">
        <f>IF(Monitoring!D140=0,AA=0,TEXT(Monitoring!D140,"MMMM"))</f>
        <v>#NAME?</v>
      </c>
    </row>
    <row r="141" spans="2:24" x14ac:dyDescent="0.25">
      <c r="B141" s="22"/>
      <c r="C141" s="64" t="e">
        <f>VLOOKUP(B141,Kader!$B$12:$D$51,2,FALSE)</f>
        <v>#N/A</v>
      </c>
      <c r="D141" s="24"/>
      <c r="E141" s="26"/>
      <c r="F141" s="29" t="e">
        <f t="shared" si="2"/>
        <v>#NUM!</v>
      </c>
      <c r="G141" s="27"/>
      <c r="H141" s="10"/>
      <c r="I141" s="10"/>
      <c r="J141" s="10"/>
      <c r="K141" s="10"/>
      <c r="L141" s="10"/>
      <c r="M141" s="4"/>
      <c r="N141" s="10"/>
      <c r="O141" s="10"/>
      <c r="P141" s="10"/>
      <c r="Q141" s="4"/>
      <c r="R141" s="10"/>
      <c r="S141" s="4"/>
      <c r="T141" s="4"/>
      <c r="U141" s="17"/>
      <c r="X141" s="110" t="e">
        <f>IF(Monitoring!D141=0,AA=0,TEXT(Monitoring!D141,"MMMM"))</f>
        <v>#NAME?</v>
      </c>
    </row>
    <row r="142" spans="2:24" x14ac:dyDescent="0.25">
      <c r="B142" s="22"/>
      <c r="C142" s="64" t="e">
        <f>VLOOKUP(B142,Kader!$B$12:$D$51,2,FALSE)</f>
        <v>#N/A</v>
      </c>
      <c r="D142" s="24"/>
      <c r="E142" s="26"/>
      <c r="F142" s="29" t="e">
        <f t="shared" si="2"/>
        <v>#NUM!</v>
      </c>
      <c r="G142" s="27"/>
      <c r="H142" s="10"/>
      <c r="I142" s="10"/>
      <c r="J142" s="10"/>
      <c r="K142" s="10"/>
      <c r="L142" s="10"/>
      <c r="M142" s="4"/>
      <c r="N142" s="10"/>
      <c r="O142" s="10"/>
      <c r="P142" s="10"/>
      <c r="Q142" s="4"/>
      <c r="R142" s="10"/>
      <c r="S142" s="4"/>
      <c r="T142" s="4"/>
      <c r="U142" s="17"/>
      <c r="X142" s="110" t="e">
        <f>IF(Monitoring!D142=0,AA=0,TEXT(Monitoring!D142,"MMMM"))</f>
        <v>#NAME?</v>
      </c>
    </row>
    <row r="143" spans="2:24" x14ac:dyDescent="0.25">
      <c r="B143" s="22"/>
      <c r="C143" s="64" t="e">
        <f>VLOOKUP(B143,Kader!$B$12:$D$51,2,FALSE)</f>
        <v>#N/A</v>
      </c>
      <c r="D143" s="24"/>
      <c r="E143" s="26"/>
      <c r="F143" s="29" t="e">
        <f t="shared" si="2"/>
        <v>#NUM!</v>
      </c>
      <c r="G143" s="27"/>
      <c r="H143" s="10"/>
      <c r="I143" s="10"/>
      <c r="J143" s="10"/>
      <c r="K143" s="10"/>
      <c r="L143" s="10"/>
      <c r="M143" s="4"/>
      <c r="N143" s="10"/>
      <c r="O143" s="10"/>
      <c r="P143" s="10"/>
      <c r="Q143" s="4"/>
      <c r="R143" s="10"/>
      <c r="S143" s="4"/>
      <c r="T143" s="4"/>
      <c r="U143" s="17"/>
      <c r="X143" s="110" t="e">
        <f>IF(Monitoring!D143=0,AA=0,TEXT(Monitoring!D143,"MMMM"))</f>
        <v>#NAME?</v>
      </c>
    </row>
    <row r="144" spans="2:24" x14ac:dyDescent="0.25">
      <c r="B144" s="22"/>
      <c r="C144" s="64" t="e">
        <f>VLOOKUP(B144,Kader!$B$12:$D$51,2,FALSE)</f>
        <v>#N/A</v>
      </c>
      <c r="D144" s="24"/>
      <c r="E144" s="26"/>
      <c r="F144" s="29" t="e">
        <f t="shared" si="2"/>
        <v>#NUM!</v>
      </c>
      <c r="G144" s="27"/>
      <c r="H144" s="10"/>
      <c r="I144" s="10"/>
      <c r="J144" s="10"/>
      <c r="K144" s="10"/>
      <c r="L144" s="10"/>
      <c r="M144" s="4"/>
      <c r="N144" s="10"/>
      <c r="O144" s="10"/>
      <c r="P144" s="10"/>
      <c r="Q144" s="4"/>
      <c r="R144" s="10"/>
      <c r="S144" s="4"/>
      <c r="T144" s="4"/>
      <c r="U144" s="17"/>
      <c r="X144" s="110" t="e">
        <f>IF(Monitoring!D144=0,AA=0,TEXT(Monitoring!D144,"MMMM"))</f>
        <v>#NAME?</v>
      </c>
    </row>
    <row r="145" spans="2:24" x14ac:dyDescent="0.25">
      <c r="B145" s="22"/>
      <c r="C145" s="64" t="e">
        <f>VLOOKUP(B145,Kader!$B$12:$D$51,2,FALSE)</f>
        <v>#N/A</v>
      </c>
      <c r="D145" s="24"/>
      <c r="E145" s="26"/>
      <c r="F145" s="29" t="e">
        <f t="shared" si="2"/>
        <v>#NUM!</v>
      </c>
      <c r="G145" s="27"/>
      <c r="H145" s="10"/>
      <c r="I145" s="10"/>
      <c r="J145" s="10"/>
      <c r="K145" s="10"/>
      <c r="L145" s="10"/>
      <c r="M145" s="4"/>
      <c r="N145" s="10"/>
      <c r="O145" s="10"/>
      <c r="P145" s="10"/>
      <c r="Q145" s="4"/>
      <c r="R145" s="10"/>
      <c r="S145" s="4"/>
      <c r="T145" s="4"/>
      <c r="U145" s="17"/>
      <c r="X145" s="110" t="e">
        <f>IF(Monitoring!D145=0,AA=0,TEXT(Monitoring!D145,"MMMM"))</f>
        <v>#NAME?</v>
      </c>
    </row>
    <row r="146" spans="2:24" x14ac:dyDescent="0.25">
      <c r="B146" s="22"/>
      <c r="C146" s="64" t="e">
        <f>VLOOKUP(B146,Kader!$B$12:$D$51,2,FALSE)</f>
        <v>#N/A</v>
      </c>
      <c r="D146" s="24"/>
      <c r="E146" s="26"/>
      <c r="F146" s="29" t="e">
        <f t="shared" si="2"/>
        <v>#NUM!</v>
      </c>
      <c r="G146" s="27"/>
      <c r="H146" s="10"/>
      <c r="I146" s="10"/>
      <c r="J146" s="10"/>
      <c r="K146" s="10"/>
      <c r="L146" s="10"/>
      <c r="M146" s="4"/>
      <c r="N146" s="10"/>
      <c r="O146" s="10"/>
      <c r="P146" s="10"/>
      <c r="Q146" s="4"/>
      <c r="R146" s="10"/>
      <c r="S146" s="4"/>
      <c r="T146" s="4"/>
      <c r="U146" s="17"/>
      <c r="X146" s="110" t="e">
        <f>IF(Monitoring!D146=0,AA=0,TEXT(Monitoring!D146,"MMMM"))</f>
        <v>#NAME?</v>
      </c>
    </row>
    <row r="147" spans="2:24" x14ac:dyDescent="0.25">
      <c r="B147" s="22"/>
      <c r="C147" s="64" t="e">
        <f>VLOOKUP(B147,Kader!$B$12:$D$51,2,FALSE)</f>
        <v>#N/A</v>
      </c>
      <c r="D147" s="24"/>
      <c r="E147" s="26"/>
      <c r="F147" s="29" t="e">
        <f t="shared" si="2"/>
        <v>#NUM!</v>
      </c>
      <c r="G147" s="27"/>
      <c r="H147" s="10"/>
      <c r="I147" s="10"/>
      <c r="J147" s="10"/>
      <c r="K147" s="10"/>
      <c r="L147" s="10"/>
      <c r="M147" s="4"/>
      <c r="N147" s="10"/>
      <c r="O147" s="10"/>
      <c r="P147" s="10"/>
      <c r="Q147" s="4"/>
      <c r="R147" s="10"/>
      <c r="S147" s="4"/>
      <c r="T147" s="4"/>
      <c r="U147" s="17"/>
      <c r="X147" s="110" t="e">
        <f>IF(Monitoring!D147=0,AA=0,TEXT(Monitoring!D147,"MMMM"))</f>
        <v>#NAME?</v>
      </c>
    </row>
    <row r="148" spans="2:24" x14ac:dyDescent="0.25">
      <c r="B148" s="22"/>
      <c r="C148" s="64" t="e">
        <f>VLOOKUP(B148,Kader!$B$12:$D$51,2,FALSE)</f>
        <v>#N/A</v>
      </c>
      <c r="D148" s="24"/>
      <c r="E148" s="26"/>
      <c r="F148" s="29" t="e">
        <f t="shared" si="2"/>
        <v>#NUM!</v>
      </c>
      <c r="G148" s="27"/>
      <c r="H148" s="10"/>
      <c r="I148" s="10"/>
      <c r="J148" s="10"/>
      <c r="K148" s="10"/>
      <c r="L148" s="10"/>
      <c r="M148" s="4"/>
      <c r="N148" s="10"/>
      <c r="O148" s="10"/>
      <c r="P148" s="10"/>
      <c r="Q148" s="4"/>
      <c r="R148" s="10"/>
      <c r="S148" s="4"/>
      <c r="T148" s="4"/>
      <c r="U148" s="17"/>
      <c r="X148" s="110" t="e">
        <f>IF(Monitoring!D148=0,AA=0,TEXT(Monitoring!D148,"MMMM"))</f>
        <v>#NAME?</v>
      </c>
    </row>
    <row r="149" spans="2:24" x14ac:dyDescent="0.25">
      <c r="B149" s="22"/>
      <c r="C149" s="64" t="e">
        <f>VLOOKUP(B149,Kader!$B$12:$D$51,2,FALSE)</f>
        <v>#N/A</v>
      </c>
      <c r="D149" s="24"/>
      <c r="E149" s="26"/>
      <c r="F149" s="29" t="e">
        <f t="shared" si="2"/>
        <v>#NUM!</v>
      </c>
      <c r="G149" s="27"/>
      <c r="H149" s="10"/>
      <c r="I149" s="10"/>
      <c r="J149" s="10"/>
      <c r="K149" s="10"/>
      <c r="L149" s="10"/>
      <c r="M149" s="4"/>
      <c r="N149" s="10"/>
      <c r="O149" s="10"/>
      <c r="P149" s="10"/>
      <c r="Q149" s="4"/>
      <c r="R149" s="10"/>
      <c r="S149" s="4"/>
      <c r="T149" s="4"/>
      <c r="U149" s="17"/>
      <c r="X149" s="110" t="e">
        <f>IF(Monitoring!D149=0,AA=0,TEXT(Monitoring!D149,"MMMM"))</f>
        <v>#NAME?</v>
      </c>
    </row>
    <row r="150" spans="2:24" x14ac:dyDescent="0.25">
      <c r="B150" s="22"/>
      <c r="C150" s="64" t="e">
        <f>VLOOKUP(B150,Kader!$B$12:$D$51,2,FALSE)</f>
        <v>#N/A</v>
      </c>
      <c r="D150" s="24"/>
      <c r="E150" s="26"/>
      <c r="F150" s="29" t="e">
        <f t="shared" si="2"/>
        <v>#NUM!</v>
      </c>
      <c r="G150" s="27"/>
      <c r="H150" s="10"/>
      <c r="I150" s="10"/>
      <c r="J150" s="10"/>
      <c r="K150" s="10"/>
      <c r="L150" s="10"/>
      <c r="M150" s="4"/>
      <c r="N150" s="10"/>
      <c r="O150" s="10"/>
      <c r="P150" s="10"/>
      <c r="Q150" s="4"/>
      <c r="R150" s="10"/>
      <c r="S150" s="4"/>
      <c r="T150" s="4"/>
      <c r="U150" s="17"/>
      <c r="X150" s="110" t="e">
        <f>IF(Monitoring!D150=0,AA=0,TEXT(Monitoring!D150,"MMMM"))</f>
        <v>#NAME?</v>
      </c>
    </row>
    <row r="151" spans="2:24" x14ac:dyDescent="0.25">
      <c r="B151" s="22"/>
      <c r="C151" s="64" t="e">
        <f>VLOOKUP(B151,Kader!$B$12:$D$51,2,FALSE)</f>
        <v>#N/A</v>
      </c>
      <c r="D151" s="24"/>
      <c r="E151" s="26"/>
      <c r="F151" s="29" t="e">
        <f t="shared" si="2"/>
        <v>#NUM!</v>
      </c>
      <c r="G151" s="27"/>
      <c r="H151" s="10"/>
      <c r="I151" s="10"/>
      <c r="J151" s="10"/>
      <c r="K151" s="10"/>
      <c r="L151" s="10"/>
      <c r="M151" s="4"/>
      <c r="N151" s="10"/>
      <c r="O151" s="10"/>
      <c r="P151" s="10"/>
      <c r="Q151" s="4"/>
      <c r="R151" s="10"/>
      <c r="S151" s="4"/>
      <c r="T151" s="4"/>
      <c r="U151" s="17"/>
      <c r="X151" s="110" t="e">
        <f>IF(Monitoring!D151=0,AA=0,TEXT(Monitoring!D151,"MMMM"))</f>
        <v>#NAME?</v>
      </c>
    </row>
    <row r="152" spans="2:24" x14ac:dyDescent="0.25">
      <c r="B152" s="22"/>
      <c r="C152" s="64" t="e">
        <f>VLOOKUP(B152,Kader!$B$12:$D$51,2,FALSE)</f>
        <v>#N/A</v>
      </c>
      <c r="D152" s="24"/>
      <c r="E152" s="26"/>
      <c r="F152" s="29" t="e">
        <f t="shared" si="2"/>
        <v>#NUM!</v>
      </c>
      <c r="G152" s="27"/>
      <c r="H152" s="10"/>
      <c r="I152" s="10"/>
      <c r="J152" s="10"/>
      <c r="K152" s="10"/>
      <c r="L152" s="10"/>
      <c r="M152" s="4"/>
      <c r="N152" s="10"/>
      <c r="O152" s="10"/>
      <c r="P152" s="10"/>
      <c r="Q152" s="4"/>
      <c r="R152" s="10"/>
      <c r="S152" s="4"/>
      <c r="T152" s="4"/>
      <c r="U152" s="17"/>
      <c r="X152" s="110" t="e">
        <f>IF(Monitoring!D152=0,AA=0,TEXT(Monitoring!D152,"MMMM"))</f>
        <v>#NAME?</v>
      </c>
    </row>
    <row r="153" spans="2:24" x14ac:dyDescent="0.25">
      <c r="B153" s="22"/>
      <c r="C153" s="64" t="e">
        <f>VLOOKUP(B153,Kader!$B$12:$D$51,2,FALSE)</f>
        <v>#N/A</v>
      </c>
      <c r="D153" s="24"/>
      <c r="E153" s="26"/>
      <c r="F153" s="29" t="e">
        <f t="shared" si="2"/>
        <v>#NUM!</v>
      </c>
      <c r="G153" s="27"/>
      <c r="H153" s="10"/>
      <c r="I153" s="10"/>
      <c r="J153" s="10"/>
      <c r="K153" s="10"/>
      <c r="L153" s="10"/>
      <c r="M153" s="4"/>
      <c r="N153" s="10"/>
      <c r="O153" s="10"/>
      <c r="P153" s="10"/>
      <c r="Q153" s="4"/>
      <c r="R153" s="10"/>
      <c r="S153" s="4"/>
      <c r="T153" s="4"/>
      <c r="U153" s="17"/>
      <c r="X153" s="110" t="e">
        <f>IF(Monitoring!D153=0,AA=0,TEXT(Monitoring!D153,"MMMM"))</f>
        <v>#NAME?</v>
      </c>
    </row>
    <row r="154" spans="2:24" x14ac:dyDescent="0.25">
      <c r="B154" s="22"/>
      <c r="C154" s="64" t="e">
        <f>VLOOKUP(B154,Kader!$B$12:$D$51,2,FALSE)</f>
        <v>#N/A</v>
      </c>
      <c r="D154" s="24"/>
      <c r="E154" s="26"/>
      <c r="F154" s="29" t="e">
        <f t="shared" si="2"/>
        <v>#NUM!</v>
      </c>
      <c r="G154" s="27"/>
      <c r="H154" s="10"/>
      <c r="I154" s="10"/>
      <c r="J154" s="10"/>
      <c r="K154" s="10"/>
      <c r="L154" s="10"/>
      <c r="M154" s="4"/>
      <c r="N154" s="10"/>
      <c r="O154" s="10"/>
      <c r="P154" s="10"/>
      <c r="Q154" s="4"/>
      <c r="R154" s="10"/>
      <c r="S154" s="4"/>
      <c r="T154" s="4"/>
      <c r="U154" s="17"/>
      <c r="X154" s="110" t="e">
        <f>IF(Monitoring!D154=0,AA=0,TEXT(Monitoring!D154,"MMMM"))</f>
        <v>#NAME?</v>
      </c>
    </row>
    <row r="155" spans="2:24" x14ac:dyDescent="0.25">
      <c r="B155" s="22"/>
      <c r="C155" s="64" t="e">
        <f>VLOOKUP(B155,Kader!$B$12:$D$51,2,FALSE)</f>
        <v>#N/A</v>
      </c>
      <c r="D155" s="24"/>
      <c r="E155" s="26"/>
      <c r="F155" s="29" t="e">
        <f t="shared" si="2"/>
        <v>#NUM!</v>
      </c>
      <c r="G155" s="27"/>
      <c r="H155" s="10"/>
      <c r="I155" s="10"/>
      <c r="J155" s="10"/>
      <c r="K155" s="10"/>
      <c r="L155" s="10"/>
      <c r="M155" s="4"/>
      <c r="N155" s="10"/>
      <c r="O155" s="10"/>
      <c r="P155" s="10"/>
      <c r="Q155" s="4"/>
      <c r="R155" s="10"/>
      <c r="S155" s="4"/>
      <c r="T155" s="4"/>
      <c r="U155" s="17"/>
      <c r="X155" s="110" t="e">
        <f>IF(Monitoring!D155=0,AA=0,TEXT(Monitoring!D155,"MMMM"))</f>
        <v>#NAME?</v>
      </c>
    </row>
    <row r="156" spans="2:24" x14ac:dyDescent="0.25">
      <c r="B156" s="22"/>
      <c r="C156" s="64" t="e">
        <f>VLOOKUP(B156,Kader!$B$12:$D$51,2,FALSE)</f>
        <v>#N/A</v>
      </c>
      <c r="D156" s="24"/>
      <c r="E156" s="26"/>
      <c r="F156" s="29" t="e">
        <f t="shared" si="2"/>
        <v>#NUM!</v>
      </c>
      <c r="G156" s="27"/>
      <c r="H156" s="10"/>
      <c r="I156" s="10"/>
      <c r="J156" s="10"/>
      <c r="K156" s="10"/>
      <c r="L156" s="10"/>
      <c r="M156" s="4"/>
      <c r="N156" s="10"/>
      <c r="O156" s="10"/>
      <c r="P156" s="10"/>
      <c r="Q156" s="4"/>
      <c r="R156" s="10"/>
      <c r="S156" s="4"/>
      <c r="T156" s="4"/>
      <c r="U156" s="17"/>
      <c r="X156" s="110" t="e">
        <f>IF(Monitoring!D156=0,AA=0,TEXT(Monitoring!D156,"MMMM"))</f>
        <v>#NAME?</v>
      </c>
    </row>
    <row r="157" spans="2:24" x14ac:dyDescent="0.25">
      <c r="B157" s="22"/>
      <c r="C157" s="64" t="e">
        <f>VLOOKUP(B157,Kader!$B$12:$D$51,2,FALSE)</f>
        <v>#N/A</v>
      </c>
      <c r="D157" s="24"/>
      <c r="E157" s="26"/>
      <c r="F157" s="29" t="e">
        <f t="shared" si="2"/>
        <v>#NUM!</v>
      </c>
      <c r="G157" s="27"/>
      <c r="H157" s="10"/>
      <c r="I157" s="10"/>
      <c r="J157" s="10"/>
      <c r="K157" s="10"/>
      <c r="L157" s="10"/>
      <c r="M157" s="4"/>
      <c r="N157" s="10"/>
      <c r="O157" s="10"/>
      <c r="P157" s="10"/>
      <c r="Q157" s="4"/>
      <c r="R157" s="10"/>
      <c r="S157" s="4"/>
      <c r="T157" s="4"/>
      <c r="U157" s="17"/>
      <c r="X157" s="110" t="e">
        <f>IF(Monitoring!D157=0,AA=0,TEXT(Monitoring!D157,"MMMM"))</f>
        <v>#NAME?</v>
      </c>
    </row>
    <row r="158" spans="2:24" x14ac:dyDescent="0.25">
      <c r="B158" s="22"/>
      <c r="C158" s="64" t="e">
        <f>VLOOKUP(B158,Kader!$B$12:$D$51,2,FALSE)</f>
        <v>#N/A</v>
      </c>
      <c r="D158" s="24"/>
      <c r="E158" s="26"/>
      <c r="F158" s="29" t="e">
        <f t="shared" si="2"/>
        <v>#NUM!</v>
      </c>
      <c r="G158" s="27"/>
      <c r="H158" s="10"/>
      <c r="I158" s="10"/>
      <c r="J158" s="10"/>
      <c r="K158" s="10"/>
      <c r="L158" s="10"/>
      <c r="M158" s="4"/>
      <c r="N158" s="10"/>
      <c r="O158" s="10"/>
      <c r="P158" s="10"/>
      <c r="Q158" s="4"/>
      <c r="R158" s="10"/>
      <c r="S158" s="4"/>
      <c r="T158" s="4"/>
      <c r="U158" s="17"/>
      <c r="X158" s="110" t="e">
        <f>IF(Monitoring!D158=0,AA=0,TEXT(Monitoring!D158,"MMMM"))</f>
        <v>#NAME?</v>
      </c>
    </row>
    <row r="159" spans="2:24" x14ac:dyDescent="0.25">
      <c r="B159" s="22"/>
      <c r="C159" s="64" t="e">
        <f>VLOOKUP(B159,Kader!$B$12:$D$51,2,FALSE)</f>
        <v>#N/A</v>
      </c>
      <c r="D159" s="24"/>
      <c r="E159" s="26"/>
      <c r="F159" s="29" t="e">
        <f t="shared" si="2"/>
        <v>#NUM!</v>
      </c>
      <c r="G159" s="27"/>
      <c r="H159" s="10"/>
      <c r="I159" s="10"/>
      <c r="J159" s="10"/>
      <c r="K159" s="10"/>
      <c r="L159" s="10"/>
      <c r="M159" s="4"/>
      <c r="N159" s="10"/>
      <c r="O159" s="10"/>
      <c r="P159" s="10"/>
      <c r="Q159" s="4"/>
      <c r="R159" s="10"/>
      <c r="S159" s="4"/>
      <c r="T159" s="4"/>
      <c r="U159" s="17"/>
      <c r="X159" s="110" t="e">
        <f>IF(Monitoring!D159=0,AA=0,TEXT(Monitoring!D159,"MMMM"))</f>
        <v>#NAME?</v>
      </c>
    </row>
    <row r="160" spans="2:24" x14ac:dyDescent="0.25">
      <c r="B160" s="22"/>
      <c r="C160" s="64" t="e">
        <f>VLOOKUP(B160,Kader!$B$12:$D$51,2,FALSE)</f>
        <v>#N/A</v>
      </c>
      <c r="D160" s="24"/>
      <c r="E160" s="26"/>
      <c r="F160" s="29" t="e">
        <f t="shared" si="2"/>
        <v>#NUM!</v>
      </c>
      <c r="G160" s="27"/>
      <c r="H160" s="10"/>
      <c r="I160" s="10"/>
      <c r="J160" s="10"/>
      <c r="K160" s="10"/>
      <c r="L160" s="10"/>
      <c r="M160" s="4"/>
      <c r="N160" s="10"/>
      <c r="O160" s="10"/>
      <c r="P160" s="10"/>
      <c r="Q160" s="4"/>
      <c r="R160" s="10"/>
      <c r="S160" s="4"/>
      <c r="T160" s="4"/>
      <c r="U160" s="17"/>
      <c r="X160" s="110" t="e">
        <f>IF(Monitoring!D160=0,AA=0,TEXT(Monitoring!D160,"MMMM"))</f>
        <v>#NAME?</v>
      </c>
    </row>
    <row r="161" spans="2:24" x14ac:dyDescent="0.25">
      <c r="B161" s="22"/>
      <c r="C161" s="64" t="e">
        <f>VLOOKUP(B161,Kader!$B$12:$D$51,2,FALSE)</f>
        <v>#N/A</v>
      </c>
      <c r="D161" s="24"/>
      <c r="E161" s="26"/>
      <c r="F161" s="29" t="e">
        <f t="shared" si="2"/>
        <v>#NUM!</v>
      </c>
      <c r="G161" s="27"/>
      <c r="H161" s="10"/>
      <c r="I161" s="10"/>
      <c r="J161" s="10"/>
      <c r="K161" s="10"/>
      <c r="L161" s="10"/>
      <c r="M161" s="4"/>
      <c r="N161" s="10"/>
      <c r="O161" s="10"/>
      <c r="P161" s="10"/>
      <c r="Q161" s="4"/>
      <c r="R161" s="10"/>
      <c r="S161" s="4"/>
      <c r="T161" s="4"/>
      <c r="U161" s="17"/>
      <c r="X161" s="110" t="e">
        <f>IF(Monitoring!D161=0,AA=0,TEXT(Monitoring!D161,"MMMM"))</f>
        <v>#NAME?</v>
      </c>
    </row>
    <row r="162" spans="2:24" x14ac:dyDescent="0.25">
      <c r="B162" s="22"/>
      <c r="C162" s="64" t="e">
        <f>VLOOKUP(B162,Kader!$B$12:$D$51,2,FALSE)</f>
        <v>#N/A</v>
      </c>
      <c r="D162" s="24"/>
      <c r="E162" s="26"/>
      <c r="F162" s="29" t="e">
        <f t="shared" si="2"/>
        <v>#NUM!</v>
      </c>
      <c r="G162" s="27"/>
      <c r="H162" s="10"/>
      <c r="I162" s="10"/>
      <c r="J162" s="10"/>
      <c r="K162" s="10"/>
      <c r="L162" s="10"/>
      <c r="M162" s="4"/>
      <c r="N162" s="10"/>
      <c r="O162" s="10"/>
      <c r="P162" s="10"/>
      <c r="Q162" s="4"/>
      <c r="R162" s="10"/>
      <c r="S162" s="4"/>
      <c r="T162" s="4"/>
      <c r="U162" s="17"/>
      <c r="X162" s="110" t="e">
        <f>IF(Monitoring!D162=0,AA=0,TEXT(Monitoring!D162,"MMMM"))</f>
        <v>#NAME?</v>
      </c>
    </row>
    <row r="163" spans="2:24" x14ac:dyDescent="0.25">
      <c r="B163" s="22"/>
      <c r="C163" s="64" t="e">
        <f>VLOOKUP(B163,Kader!$B$12:$D$51,2,FALSE)</f>
        <v>#N/A</v>
      </c>
      <c r="D163" s="24"/>
      <c r="E163" s="26"/>
      <c r="F163" s="29" t="e">
        <f t="shared" si="2"/>
        <v>#NUM!</v>
      </c>
      <c r="G163" s="27"/>
      <c r="H163" s="10"/>
      <c r="I163" s="10"/>
      <c r="J163" s="10"/>
      <c r="K163" s="10"/>
      <c r="L163" s="10"/>
      <c r="M163" s="4"/>
      <c r="N163" s="10"/>
      <c r="O163" s="10"/>
      <c r="P163" s="10"/>
      <c r="Q163" s="4"/>
      <c r="R163" s="10"/>
      <c r="S163" s="4"/>
      <c r="T163" s="4"/>
      <c r="U163" s="17"/>
      <c r="X163" s="110" t="e">
        <f>IF(Monitoring!D163=0,AA=0,TEXT(Monitoring!D163,"MMMM"))</f>
        <v>#NAME?</v>
      </c>
    </row>
    <row r="164" spans="2:24" x14ac:dyDescent="0.25">
      <c r="B164" s="22"/>
      <c r="C164" s="64" t="e">
        <f>VLOOKUP(B164,Kader!$B$12:$D$51,2,FALSE)</f>
        <v>#N/A</v>
      </c>
      <c r="D164" s="24"/>
      <c r="E164" s="26"/>
      <c r="F164" s="29" t="e">
        <f t="shared" si="2"/>
        <v>#NUM!</v>
      </c>
      <c r="G164" s="27"/>
      <c r="H164" s="10"/>
      <c r="I164" s="10"/>
      <c r="J164" s="10"/>
      <c r="K164" s="10"/>
      <c r="L164" s="10"/>
      <c r="M164" s="4"/>
      <c r="N164" s="10"/>
      <c r="O164" s="10"/>
      <c r="P164" s="10"/>
      <c r="Q164" s="4"/>
      <c r="R164" s="10"/>
      <c r="S164" s="4"/>
      <c r="T164" s="4"/>
      <c r="U164" s="17"/>
      <c r="X164" s="110" t="e">
        <f>IF(Monitoring!D164=0,AA=0,TEXT(Monitoring!D164,"MMMM"))</f>
        <v>#NAME?</v>
      </c>
    </row>
    <row r="165" spans="2:24" x14ac:dyDescent="0.25">
      <c r="B165" s="22"/>
      <c r="C165" s="64" t="e">
        <f>VLOOKUP(B165,Kader!$B$12:$D$51,2,FALSE)</f>
        <v>#N/A</v>
      </c>
      <c r="D165" s="24"/>
      <c r="E165" s="26"/>
      <c r="F165" s="29" t="e">
        <f t="shared" si="2"/>
        <v>#NUM!</v>
      </c>
      <c r="G165" s="27"/>
      <c r="H165" s="10"/>
      <c r="I165" s="10"/>
      <c r="J165" s="10"/>
      <c r="K165" s="10"/>
      <c r="L165" s="10"/>
      <c r="M165" s="4"/>
      <c r="N165" s="10"/>
      <c r="O165" s="10"/>
      <c r="P165" s="10"/>
      <c r="Q165" s="4"/>
      <c r="R165" s="10"/>
      <c r="S165" s="4"/>
      <c r="T165" s="4"/>
      <c r="U165" s="17"/>
      <c r="X165" s="110" t="e">
        <f>IF(Monitoring!D165=0,AA=0,TEXT(Monitoring!D165,"MMMM"))</f>
        <v>#NAME?</v>
      </c>
    </row>
    <row r="166" spans="2:24" x14ac:dyDescent="0.25">
      <c r="B166" s="22"/>
      <c r="C166" s="64" t="e">
        <f>VLOOKUP(B166,Kader!$B$12:$D$51,2,FALSE)</f>
        <v>#N/A</v>
      </c>
      <c r="D166" s="24"/>
      <c r="E166" s="26"/>
      <c r="F166" s="29" t="e">
        <f t="shared" si="2"/>
        <v>#NUM!</v>
      </c>
      <c r="G166" s="27"/>
      <c r="H166" s="10"/>
      <c r="I166" s="10"/>
      <c r="J166" s="10"/>
      <c r="K166" s="10"/>
      <c r="L166" s="10"/>
      <c r="M166" s="4"/>
      <c r="N166" s="10"/>
      <c r="O166" s="10"/>
      <c r="P166" s="10"/>
      <c r="Q166" s="4"/>
      <c r="R166" s="10"/>
      <c r="S166" s="4"/>
      <c r="T166" s="4"/>
      <c r="U166" s="17"/>
      <c r="X166" s="110" t="e">
        <f>IF(Monitoring!D166=0,AA=0,TEXT(Monitoring!D166,"MMMM"))</f>
        <v>#NAME?</v>
      </c>
    </row>
    <row r="167" spans="2:24" x14ac:dyDescent="0.25">
      <c r="B167" s="22"/>
      <c r="C167" s="64" t="e">
        <f>VLOOKUP(B167,Kader!$B$12:$D$51,2,FALSE)</f>
        <v>#N/A</v>
      </c>
      <c r="D167" s="24"/>
      <c r="E167" s="26"/>
      <c r="F167" s="29" t="e">
        <f t="shared" si="2"/>
        <v>#NUM!</v>
      </c>
      <c r="G167" s="27"/>
      <c r="H167" s="10"/>
      <c r="I167" s="10"/>
      <c r="J167" s="10"/>
      <c r="K167" s="10"/>
      <c r="L167" s="10"/>
      <c r="M167" s="4"/>
      <c r="N167" s="10"/>
      <c r="O167" s="10"/>
      <c r="P167" s="10"/>
      <c r="Q167" s="4"/>
      <c r="R167" s="10"/>
      <c r="S167" s="4"/>
      <c r="T167" s="4"/>
      <c r="U167" s="17"/>
      <c r="X167" s="110" t="e">
        <f>IF(Monitoring!D167=0,AA=0,TEXT(Monitoring!D167,"MMMM"))</f>
        <v>#NAME?</v>
      </c>
    </row>
    <row r="168" spans="2:24" x14ac:dyDescent="0.25">
      <c r="B168" s="22"/>
      <c r="C168" s="64" t="e">
        <f>VLOOKUP(B168,Kader!$B$12:$D$51,2,FALSE)</f>
        <v>#N/A</v>
      </c>
      <c r="D168" s="24"/>
      <c r="E168" s="26"/>
      <c r="F168" s="29" t="e">
        <f t="shared" si="2"/>
        <v>#NUM!</v>
      </c>
      <c r="G168" s="27"/>
      <c r="H168" s="10"/>
      <c r="I168" s="10"/>
      <c r="J168" s="10"/>
      <c r="K168" s="10"/>
      <c r="L168" s="10"/>
      <c r="M168" s="4"/>
      <c r="N168" s="10"/>
      <c r="O168" s="10"/>
      <c r="P168" s="10"/>
      <c r="Q168" s="4"/>
      <c r="R168" s="10"/>
      <c r="S168" s="4"/>
      <c r="T168" s="4"/>
      <c r="U168" s="17"/>
      <c r="X168" s="110" t="e">
        <f>IF(Monitoring!D168=0,AA=0,TEXT(Monitoring!D168,"MMMM"))</f>
        <v>#NAME?</v>
      </c>
    </row>
    <row r="169" spans="2:24" x14ac:dyDescent="0.25">
      <c r="B169" s="22"/>
      <c r="C169" s="64" t="e">
        <f>VLOOKUP(B169,Kader!$B$12:$D$51,2,FALSE)</f>
        <v>#N/A</v>
      </c>
      <c r="D169" s="24"/>
      <c r="E169" s="26"/>
      <c r="F169" s="29" t="e">
        <f t="shared" si="2"/>
        <v>#NUM!</v>
      </c>
      <c r="G169" s="27"/>
      <c r="H169" s="10"/>
      <c r="I169" s="10"/>
      <c r="J169" s="10"/>
      <c r="K169" s="10"/>
      <c r="L169" s="10"/>
      <c r="M169" s="4"/>
      <c r="N169" s="10"/>
      <c r="O169" s="10"/>
      <c r="P169" s="10"/>
      <c r="Q169" s="4"/>
      <c r="R169" s="10"/>
      <c r="S169" s="4"/>
      <c r="T169" s="4"/>
      <c r="U169" s="17"/>
      <c r="X169" s="110" t="e">
        <f>IF(Monitoring!D169=0,AA=0,TEXT(Monitoring!D169,"MMMM"))</f>
        <v>#NAME?</v>
      </c>
    </row>
    <row r="170" spans="2:24" x14ac:dyDescent="0.25">
      <c r="B170" s="22"/>
      <c r="C170" s="64" t="e">
        <f>VLOOKUP(B170,Kader!$B$12:$D$51,2,FALSE)</f>
        <v>#N/A</v>
      </c>
      <c r="D170" s="24"/>
      <c r="E170" s="26"/>
      <c r="F170" s="29" t="e">
        <f t="shared" si="2"/>
        <v>#NUM!</v>
      </c>
      <c r="G170" s="27"/>
      <c r="H170" s="10"/>
      <c r="I170" s="10"/>
      <c r="J170" s="10"/>
      <c r="K170" s="10"/>
      <c r="L170" s="10"/>
      <c r="M170" s="4"/>
      <c r="N170" s="10"/>
      <c r="O170" s="10"/>
      <c r="P170" s="10"/>
      <c r="Q170" s="4"/>
      <c r="R170" s="10"/>
      <c r="S170" s="4"/>
      <c r="T170" s="4"/>
      <c r="U170" s="17"/>
      <c r="X170" s="110" t="e">
        <f>IF(Monitoring!D170=0,AA=0,TEXT(Monitoring!D170,"MMMM"))</f>
        <v>#NAME?</v>
      </c>
    </row>
    <row r="171" spans="2:24" x14ac:dyDescent="0.25">
      <c r="B171" s="22"/>
      <c r="C171" s="64" t="e">
        <f>VLOOKUP(B171,Kader!$B$12:$D$51,2,FALSE)</f>
        <v>#N/A</v>
      </c>
      <c r="D171" s="24"/>
      <c r="E171" s="26"/>
      <c r="F171" s="29" t="e">
        <f t="shared" si="2"/>
        <v>#NUM!</v>
      </c>
      <c r="G171" s="27"/>
      <c r="H171" s="10"/>
      <c r="I171" s="10"/>
      <c r="J171" s="10"/>
      <c r="K171" s="10"/>
      <c r="L171" s="10"/>
      <c r="M171" s="4"/>
      <c r="N171" s="10"/>
      <c r="O171" s="10"/>
      <c r="P171" s="10"/>
      <c r="Q171" s="4"/>
      <c r="R171" s="10"/>
      <c r="S171" s="4"/>
      <c r="T171" s="4"/>
      <c r="U171" s="17"/>
      <c r="X171" s="110" t="e">
        <f>IF(Monitoring!D171=0,AA=0,TEXT(Monitoring!D171,"MMMM"))</f>
        <v>#NAME?</v>
      </c>
    </row>
    <row r="172" spans="2:24" x14ac:dyDescent="0.25">
      <c r="B172" s="22"/>
      <c r="C172" s="64" t="e">
        <f>VLOOKUP(B172,Kader!$B$12:$D$51,2,FALSE)</f>
        <v>#N/A</v>
      </c>
      <c r="D172" s="24"/>
      <c r="E172" s="26"/>
      <c r="F172" s="29" t="e">
        <f t="shared" si="2"/>
        <v>#NUM!</v>
      </c>
      <c r="G172" s="27"/>
      <c r="H172" s="10"/>
      <c r="I172" s="10"/>
      <c r="J172" s="10"/>
      <c r="K172" s="10"/>
      <c r="L172" s="10"/>
      <c r="M172" s="4"/>
      <c r="N172" s="10"/>
      <c r="O172" s="10"/>
      <c r="P172" s="10"/>
      <c r="Q172" s="4"/>
      <c r="R172" s="10"/>
      <c r="S172" s="4"/>
      <c r="T172" s="4"/>
      <c r="U172" s="17"/>
      <c r="X172" s="110" t="e">
        <f>IF(Monitoring!D172=0,AA=0,TEXT(Monitoring!D172,"MMMM"))</f>
        <v>#NAME?</v>
      </c>
    </row>
    <row r="173" spans="2:24" x14ac:dyDescent="0.25">
      <c r="B173" s="22"/>
      <c r="C173" s="64" t="e">
        <f>VLOOKUP(B173,Kader!$B$12:$D$51,2,FALSE)</f>
        <v>#N/A</v>
      </c>
      <c r="D173" s="24"/>
      <c r="E173" s="26"/>
      <c r="F173" s="29" t="e">
        <f t="shared" si="2"/>
        <v>#NUM!</v>
      </c>
      <c r="G173" s="27"/>
      <c r="H173" s="10"/>
      <c r="I173" s="10"/>
      <c r="J173" s="10"/>
      <c r="K173" s="10"/>
      <c r="L173" s="10"/>
      <c r="M173" s="4"/>
      <c r="N173" s="10"/>
      <c r="O173" s="10"/>
      <c r="P173" s="10"/>
      <c r="Q173" s="4"/>
      <c r="R173" s="10"/>
      <c r="S173" s="4"/>
      <c r="T173" s="4"/>
      <c r="U173" s="17"/>
      <c r="X173" s="110" t="e">
        <f>IF(Monitoring!D173=0,AA=0,TEXT(Monitoring!D173,"MMMM"))</f>
        <v>#NAME?</v>
      </c>
    </row>
    <row r="174" spans="2:24" x14ac:dyDescent="0.25">
      <c r="B174" s="22"/>
      <c r="C174" s="64" t="e">
        <f>VLOOKUP(B174,Kader!$B$12:$D$51,2,FALSE)</f>
        <v>#N/A</v>
      </c>
      <c r="D174" s="24"/>
      <c r="E174" s="26"/>
      <c r="F174" s="29" t="e">
        <f t="shared" si="2"/>
        <v>#NUM!</v>
      </c>
      <c r="G174" s="27"/>
      <c r="H174" s="10"/>
      <c r="I174" s="10"/>
      <c r="J174" s="10"/>
      <c r="K174" s="10"/>
      <c r="L174" s="10"/>
      <c r="M174" s="4"/>
      <c r="N174" s="10"/>
      <c r="O174" s="10"/>
      <c r="P174" s="10"/>
      <c r="Q174" s="4"/>
      <c r="R174" s="10"/>
      <c r="S174" s="4"/>
      <c r="T174" s="4"/>
      <c r="U174" s="17"/>
      <c r="X174" s="110" t="e">
        <f>IF(Monitoring!D174=0,AA=0,TEXT(Monitoring!D174,"MMMM"))</f>
        <v>#NAME?</v>
      </c>
    </row>
    <row r="175" spans="2:24" x14ac:dyDescent="0.25">
      <c r="B175" s="22"/>
      <c r="C175" s="64" t="e">
        <f>VLOOKUP(B175,Kader!$B$12:$D$51,2,FALSE)</f>
        <v>#N/A</v>
      </c>
      <c r="D175" s="24"/>
      <c r="E175" s="26"/>
      <c r="F175" s="29" t="e">
        <f t="shared" si="2"/>
        <v>#NUM!</v>
      </c>
      <c r="G175" s="27"/>
      <c r="H175" s="10"/>
      <c r="I175" s="10"/>
      <c r="J175" s="10"/>
      <c r="K175" s="10"/>
      <c r="L175" s="10"/>
      <c r="M175" s="4"/>
      <c r="N175" s="10"/>
      <c r="O175" s="10"/>
      <c r="P175" s="10"/>
      <c r="Q175" s="4"/>
      <c r="R175" s="10"/>
      <c r="S175" s="4"/>
      <c r="T175" s="4"/>
      <c r="U175" s="17"/>
      <c r="X175" s="110" t="e">
        <f>IF(Monitoring!D175=0,AA=0,TEXT(Monitoring!D175,"MMMM"))</f>
        <v>#NAME?</v>
      </c>
    </row>
    <row r="176" spans="2:24" x14ac:dyDescent="0.25">
      <c r="B176" s="22"/>
      <c r="C176" s="64" t="e">
        <f>VLOOKUP(B176,Kader!$B$12:$D$51,2,FALSE)</f>
        <v>#N/A</v>
      </c>
      <c r="D176" s="24"/>
      <c r="E176" s="26"/>
      <c r="F176" s="29" t="e">
        <f t="shared" si="2"/>
        <v>#NUM!</v>
      </c>
      <c r="G176" s="27"/>
      <c r="H176" s="10"/>
      <c r="I176" s="10"/>
      <c r="J176" s="10"/>
      <c r="K176" s="10"/>
      <c r="L176" s="10"/>
      <c r="M176" s="4"/>
      <c r="N176" s="10"/>
      <c r="O176" s="10"/>
      <c r="P176" s="10"/>
      <c r="Q176" s="4"/>
      <c r="R176" s="10"/>
      <c r="S176" s="4"/>
      <c r="T176" s="4"/>
      <c r="U176" s="17"/>
      <c r="X176" s="110" t="e">
        <f>IF(Monitoring!D176=0,AA=0,TEXT(Monitoring!D176,"MMMM"))</f>
        <v>#NAME?</v>
      </c>
    </row>
    <row r="177" spans="2:24" x14ac:dyDescent="0.25">
      <c r="B177" s="22"/>
      <c r="C177" s="64" t="e">
        <f>VLOOKUP(B177,Kader!$B$12:$D$51,2,FALSE)</f>
        <v>#N/A</v>
      </c>
      <c r="D177" s="24"/>
      <c r="E177" s="26"/>
      <c r="F177" s="29" t="e">
        <f t="shared" si="2"/>
        <v>#NUM!</v>
      </c>
      <c r="G177" s="27"/>
      <c r="H177" s="10"/>
      <c r="I177" s="10"/>
      <c r="J177" s="10"/>
      <c r="K177" s="10"/>
      <c r="L177" s="10"/>
      <c r="M177" s="4"/>
      <c r="N177" s="10"/>
      <c r="O177" s="10"/>
      <c r="P177" s="10"/>
      <c r="Q177" s="4"/>
      <c r="R177" s="10"/>
      <c r="S177" s="4"/>
      <c r="T177" s="4"/>
      <c r="U177" s="17"/>
      <c r="X177" s="110" t="e">
        <f>IF(Monitoring!D177=0,AA=0,TEXT(Monitoring!D177,"MMMM"))</f>
        <v>#NAME?</v>
      </c>
    </row>
    <row r="178" spans="2:24" x14ac:dyDescent="0.25">
      <c r="B178" s="22"/>
      <c r="C178" s="64" t="e">
        <f>VLOOKUP(B178,Kader!$B$12:$D$51,2,FALSE)</f>
        <v>#N/A</v>
      </c>
      <c r="D178" s="24"/>
      <c r="E178" s="26"/>
      <c r="F178" s="29" t="e">
        <f t="shared" si="2"/>
        <v>#NUM!</v>
      </c>
      <c r="G178" s="27"/>
      <c r="H178" s="10"/>
      <c r="I178" s="10"/>
      <c r="J178" s="10"/>
      <c r="K178" s="10"/>
      <c r="L178" s="10"/>
      <c r="M178" s="4"/>
      <c r="N178" s="10"/>
      <c r="O178" s="10"/>
      <c r="P178" s="10"/>
      <c r="Q178" s="4"/>
      <c r="R178" s="10"/>
      <c r="S178" s="4"/>
      <c r="T178" s="4"/>
      <c r="U178" s="17"/>
      <c r="X178" s="110" t="e">
        <f>IF(Monitoring!D178=0,AA=0,TEXT(Monitoring!D178,"MMMM"))</f>
        <v>#NAME?</v>
      </c>
    </row>
    <row r="179" spans="2:24" x14ac:dyDescent="0.25">
      <c r="B179" s="22"/>
      <c r="C179" s="64" t="e">
        <f>VLOOKUP(B179,Kader!$B$12:$D$51,2,FALSE)</f>
        <v>#N/A</v>
      </c>
      <c r="D179" s="24"/>
      <c r="E179" s="26"/>
      <c r="F179" s="29" t="e">
        <f t="shared" si="2"/>
        <v>#NUM!</v>
      </c>
      <c r="G179" s="27"/>
      <c r="H179" s="10"/>
      <c r="I179" s="10"/>
      <c r="J179" s="10"/>
      <c r="K179" s="10"/>
      <c r="L179" s="10"/>
      <c r="M179" s="4"/>
      <c r="N179" s="10"/>
      <c r="O179" s="10"/>
      <c r="P179" s="10"/>
      <c r="Q179" s="4"/>
      <c r="R179" s="10"/>
      <c r="S179" s="4"/>
      <c r="T179" s="4"/>
      <c r="U179" s="17"/>
      <c r="X179" s="110" t="e">
        <f>IF(Monitoring!D179=0,AA=0,TEXT(Monitoring!D179,"MMMM"))</f>
        <v>#NAME?</v>
      </c>
    </row>
    <row r="180" spans="2:24" x14ac:dyDescent="0.25">
      <c r="B180" s="22"/>
      <c r="C180" s="64" t="e">
        <f>VLOOKUP(B180,Kader!$B$12:$D$51,2,FALSE)</f>
        <v>#N/A</v>
      </c>
      <c r="D180" s="24"/>
      <c r="E180" s="26"/>
      <c r="F180" s="29" t="e">
        <f t="shared" si="2"/>
        <v>#NUM!</v>
      </c>
      <c r="G180" s="27"/>
      <c r="H180" s="10"/>
      <c r="I180" s="10"/>
      <c r="J180" s="10"/>
      <c r="K180" s="10"/>
      <c r="L180" s="10"/>
      <c r="M180" s="4"/>
      <c r="N180" s="10"/>
      <c r="O180" s="10"/>
      <c r="P180" s="10"/>
      <c r="Q180" s="4"/>
      <c r="R180" s="10"/>
      <c r="S180" s="4"/>
      <c r="T180" s="4"/>
      <c r="U180" s="17"/>
      <c r="X180" s="110" t="e">
        <f>IF(Monitoring!D180=0,AA=0,TEXT(Monitoring!D180,"MMMM"))</f>
        <v>#NAME?</v>
      </c>
    </row>
    <row r="181" spans="2:24" x14ac:dyDescent="0.25">
      <c r="B181" s="22"/>
      <c r="C181" s="64" t="e">
        <f>VLOOKUP(B181,Kader!$B$12:$D$51,2,FALSE)</f>
        <v>#N/A</v>
      </c>
      <c r="D181" s="24"/>
      <c r="E181" s="26"/>
      <c r="F181" s="29" t="e">
        <f t="shared" si="2"/>
        <v>#NUM!</v>
      </c>
      <c r="G181" s="27"/>
      <c r="H181" s="10"/>
      <c r="I181" s="10"/>
      <c r="J181" s="10"/>
      <c r="K181" s="10"/>
      <c r="L181" s="10"/>
      <c r="M181" s="4"/>
      <c r="N181" s="10"/>
      <c r="O181" s="10"/>
      <c r="P181" s="10"/>
      <c r="Q181" s="4"/>
      <c r="R181" s="10"/>
      <c r="S181" s="4"/>
      <c r="T181" s="4"/>
      <c r="U181" s="17"/>
      <c r="X181" s="110" t="e">
        <f>IF(Monitoring!D181=0,AA=0,TEXT(Monitoring!D181,"MMMM"))</f>
        <v>#NAME?</v>
      </c>
    </row>
    <row r="182" spans="2:24" x14ac:dyDescent="0.25">
      <c r="B182" s="22"/>
      <c r="C182" s="64" t="e">
        <f>VLOOKUP(B182,Kader!$B$12:$D$51,2,FALSE)</f>
        <v>#N/A</v>
      </c>
      <c r="D182" s="24"/>
      <c r="E182" s="26"/>
      <c r="F182" s="29" t="e">
        <f t="shared" si="2"/>
        <v>#NUM!</v>
      </c>
      <c r="G182" s="27"/>
      <c r="H182" s="10"/>
      <c r="I182" s="10"/>
      <c r="J182" s="10"/>
      <c r="K182" s="10"/>
      <c r="L182" s="10"/>
      <c r="M182" s="4"/>
      <c r="N182" s="10"/>
      <c r="O182" s="10"/>
      <c r="P182" s="10"/>
      <c r="Q182" s="4"/>
      <c r="R182" s="10"/>
      <c r="S182" s="4"/>
      <c r="T182" s="4"/>
      <c r="U182" s="17"/>
      <c r="X182" s="110" t="e">
        <f>IF(Monitoring!D182=0,AA=0,TEXT(Monitoring!D182,"MMMM"))</f>
        <v>#NAME?</v>
      </c>
    </row>
    <row r="183" spans="2:24" x14ac:dyDescent="0.25">
      <c r="B183" s="22"/>
      <c r="C183" s="64" t="e">
        <f>VLOOKUP(B183,Kader!$B$12:$D$51,2,FALSE)</f>
        <v>#N/A</v>
      </c>
      <c r="D183" s="24"/>
      <c r="E183" s="26"/>
      <c r="F183" s="29" t="e">
        <f t="shared" si="2"/>
        <v>#NUM!</v>
      </c>
      <c r="G183" s="27"/>
      <c r="H183" s="10"/>
      <c r="I183" s="10"/>
      <c r="J183" s="10"/>
      <c r="K183" s="10"/>
      <c r="L183" s="10"/>
      <c r="M183" s="4"/>
      <c r="N183" s="10"/>
      <c r="O183" s="10"/>
      <c r="P183" s="10"/>
      <c r="Q183" s="4"/>
      <c r="R183" s="10"/>
      <c r="S183" s="4"/>
      <c r="T183" s="4"/>
      <c r="U183" s="17"/>
      <c r="X183" s="110" t="e">
        <f>IF(Monitoring!D183=0,AA=0,TEXT(Monitoring!D183,"MMMM"))</f>
        <v>#NAME?</v>
      </c>
    </row>
    <row r="184" spans="2:24" x14ac:dyDescent="0.25">
      <c r="B184" s="22"/>
      <c r="C184" s="64" t="e">
        <f>VLOOKUP(B184,Kader!$B$12:$D$51,2,FALSE)</f>
        <v>#N/A</v>
      </c>
      <c r="D184" s="24"/>
      <c r="E184" s="26"/>
      <c r="F184" s="29" t="e">
        <f t="shared" si="2"/>
        <v>#NUM!</v>
      </c>
      <c r="G184" s="27"/>
      <c r="H184" s="10"/>
      <c r="I184" s="10"/>
      <c r="J184" s="10"/>
      <c r="K184" s="10"/>
      <c r="L184" s="10"/>
      <c r="M184" s="4"/>
      <c r="N184" s="10"/>
      <c r="O184" s="10"/>
      <c r="P184" s="10"/>
      <c r="Q184" s="4"/>
      <c r="R184" s="10"/>
      <c r="S184" s="4"/>
      <c r="T184" s="4"/>
      <c r="U184" s="17"/>
      <c r="X184" s="110" t="e">
        <f>IF(Monitoring!D184=0,AA=0,TEXT(Monitoring!D184,"MMMM"))</f>
        <v>#NAME?</v>
      </c>
    </row>
    <row r="185" spans="2:24" x14ac:dyDescent="0.25">
      <c r="B185" s="22"/>
      <c r="C185" s="64" t="e">
        <f>VLOOKUP(B185,Kader!$B$12:$D$51,2,FALSE)</f>
        <v>#N/A</v>
      </c>
      <c r="D185" s="24"/>
      <c r="E185" s="26"/>
      <c r="F185" s="29" t="e">
        <f t="shared" si="2"/>
        <v>#NUM!</v>
      </c>
      <c r="G185" s="27"/>
      <c r="H185" s="10"/>
      <c r="I185" s="10"/>
      <c r="J185" s="10"/>
      <c r="K185" s="10"/>
      <c r="L185" s="10"/>
      <c r="M185" s="4"/>
      <c r="N185" s="10"/>
      <c r="O185" s="10"/>
      <c r="P185" s="10"/>
      <c r="Q185" s="4"/>
      <c r="R185" s="10"/>
      <c r="S185" s="4"/>
      <c r="T185" s="4"/>
      <c r="U185" s="17"/>
      <c r="X185" s="110" t="e">
        <f>IF(Monitoring!D185=0,AA=0,TEXT(Monitoring!D185,"MMMM"))</f>
        <v>#NAME?</v>
      </c>
    </row>
    <row r="186" spans="2:24" x14ac:dyDescent="0.25">
      <c r="B186" s="22"/>
      <c r="C186" s="64" t="e">
        <f>VLOOKUP(B186,Kader!$B$12:$D$51,2,FALSE)</f>
        <v>#N/A</v>
      </c>
      <c r="D186" s="24"/>
      <c r="E186" s="26"/>
      <c r="F186" s="29" t="e">
        <f t="shared" si="2"/>
        <v>#NUM!</v>
      </c>
      <c r="G186" s="27"/>
      <c r="H186" s="10"/>
      <c r="I186" s="10"/>
      <c r="J186" s="10"/>
      <c r="K186" s="10"/>
      <c r="L186" s="10"/>
      <c r="M186" s="4"/>
      <c r="N186" s="10"/>
      <c r="O186" s="10"/>
      <c r="P186" s="10"/>
      <c r="Q186" s="4"/>
      <c r="R186" s="10"/>
      <c r="S186" s="4"/>
      <c r="T186" s="4"/>
      <c r="U186" s="17"/>
      <c r="X186" s="110" t="e">
        <f>IF(Monitoring!D186=0,AA=0,TEXT(Monitoring!D186,"MMMM"))</f>
        <v>#NAME?</v>
      </c>
    </row>
    <row r="187" spans="2:24" x14ac:dyDescent="0.25">
      <c r="B187" s="22"/>
      <c r="C187" s="64" t="e">
        <f>VLOOKUP(B187,Kader!$B$12:$D$51,2,FALSE)</f>
        <v>#N/A</v>
      </c>
      <c r="D187" s="24"/>
      <c r="E187" s="26"/>
      <c r="F187" s="29" t="e">
        <f t="shared" si="2"/>
        <v>#NUM!</v>
      </c>
      <c r="G187" s="27"/>
      <c r="H187" s="10"/>
      <c r="I187" s="10"/>
      <c r="J187" s="10"/>
      <c r="K187" s="10"/>
      <c r="L187" s="10"/>
      <c r="M187" s="4"/>
      <c r="N187" s="10"/>
      <c r="O187" s="10"/>
      <c r="P187" s="10"/>
      <c r="Q187" s="4"/>
      <c r="R187" s="10"/>
      <c r="S187" s="4"/>
      <c r="T187" s="4"/>
      <c r="U187" s="17"/>
      <c r="X187" s="110" t="e">
        <f>IF(Monitoring!D187=0,AA=0,TEXT(Monitoring!D187,"MMMM"))</f>
        <v>#NAME?</v>
      </c>
    </row>
    <row r="188" spans="2:24" x14ac:dyDescent="0.25">
      <c r="B188" s="22"/>
      <c r="C188" s="64" t="e">
        <f>VLOOKUP(B188,Kader!$B$12:$D$51,2,FALSE)</f>
        <v>#N/A</v>
      </c>
      <c r="D188" s="24"/>
      <c r="E188" s="26"/>
      <c r="F188" s="29" t="e">
        <f t="shared" si="2"/>
        <v>#NUM!</v>
      </c>
      <c r="G188" s="27"/>
      <c r="H188" s="10"/>
      <c r="I188" s="10"/>
      <c r="J188" s="10"/>
      <c r="K188" s="10"/>
      <c r="L188" s="10"/>
      <c r="M188" s="4"/>
      <c r="N188" s="10"/>
      <c r="O188" s="10"/>
      <c r="P188" s="10"/>
      <c r="Q188" s="4"/>
      <c r="R188" s="10"/>
      <c r="S188" s="4"/>
      <c r="T188" s="4"/>
      <c r="U188" s="17"/>
      <c r="X188" s="110" t="e">
        <f>IF(Monitoring!D188=0,AA=0,TEXT(Monitoring!D188,"MMMM"))</f>
        <v>#NAME?</v>
      </c>
    </row>
    <row r="189" spans="2:24" x14ac:dyDescent="0.25">
      <c r="B189" s="22"/>
      <c r="C189" s="64" t="e">
        <f>VLOOKUP(B189,Kader!$B$12:$D$51,2,FALSE)</f>
        <v>#N/A</v>
      </c>
      <c r="D189" s="24"/>
      <c r="E189" s="26"/>
      <c r="F189" s="29" t="e">
        <f t="shared" si="2"/>
        <v>#NUM!</v>
      </c>
      <c r="G189" s="27"/>
      <c r="H189" s="10"/>
      <c r="I189" s="10"/>
      <c r="J189" s="10"/>
      <c r="K189" s="10"/>
      <c r="L189" s="10"/>
      <c r="M189" s="4"/>
      <c r="N189" s="10"/>
      <c r="O189" s="10"/>
      <c r="P189" s="10"/>
      <c r="Q189" s="4"/>
      <c r="R189" s="10"/>
      <c r="S189" s="4"/>
      <c r="T189" s="4"/>
      <c r="U189" s="17"/>
      <c r="X189" s="110" t="e">
        <f>IF(Monitoring!D189=0,AA=0,TEXT(Monitoring!D189,"MMMM"))</f>
        <v>#NAME?</v>
      </c>
    </row>
    <row r="190" spans="2:24" x14ac:dyDescent="0.25">
      <c r="B190" s="22"/>
      <c r="C190" s="64" t="e">
        <f>VLOOKUP(B190,Kader!$B$12:$D$51,2,FALSE)</f>
        <v>#N/A</v>
      </c>
      <c r="D190" s="24"/>
      <c r="E190" s="26"/>
      <c r="F190" s="29" t="e">
        <f t="shared" si="2"/>
        <v>#NUM!</v>
      </c>
      <c r="G190" s="27"/>
      <c r="H190" s="10"/>
      <c r="I190" s="10"/>
      <c r="J190" s="10"/>
      <c r="K190" s="10"/>
      <c r="L190" s="10"/>
      <c r="M190" s="4"/>
      <c r="N190" s="10"/>
      <c r="O190" s="10"/>
      <c r="P190" s="10"/>
      <c r="Q190" s="4"/>
      <c r="R190" s="10"/>
      <c r="S190" s="4"/>
      <c r="T190" s="4"/>
      <c r="U190" s="17"/>
      <c r="X190" s="110" t="e">
        <f>IF(Monitoring!D190=0,AA=0,TEXT(Monitoring!D190,"MMMM"))</f>
        <v>#NAME?</v>
      </c>
    </row>
    <row r="191" spans="2:24" x14ac:dyDescent="0.25">
      <c r="B191" s="22"/>
      <c r="C191" s="64" t="e">
        <f>VLOOKUP(B191,Kader!$B$12:$D$51,2,FALSE)</f>
        <v>#N/A</v>
      </c>
      <c r="D191" s="24"/>
      <c r="E191" s="26"/>
      <c r="F191" s="29" t="e">
        <f t="shared" si="2"/>
        <v>#NUM!</v>
      </c>
      <c r="G191" s="27"/>
      <c r="H191" s="10"/>
      <c r="I191" s="10"/>
      <c r="J191" s="10"/>
      <c r="K191" s="10"/>
      <c r="L191" s="10"/>
      <c r="M191" s="4"/>
      <c r="N191" s="10"/>
      <c r="O191" s="10"/>
      <c r="P191" s="10"/>
      <c r="Q191" s="4"/>
      <c r="R191" s="10"/>
      <c r="S191" s="4"/>
      <c r="T191" s="4"/>
      <c r="U191" s="17"/>
      <c r="X191" s="110" t="e">
        <f>IF(Monitoring!D191=0,AA=0,TEXT(Monitoring!D191,"MMMM"))</f>
        <v>#NAME?</v>
      </c>
    </row>
    <row r="192" spans="2:24" x14ac:dyDescent="0.25">
      <c r="B192" s="22"/>
      <c r="C192" s="64" t="e">
        <f>VLOOKUP(B192,Kader!$B$12:$D$51,2,FALSE)</f>
        <v>#N/A</v>
      </c>
      <c r="D192" s="24"/>
      <c r="E192" s="26"/>
      <c r="F192" s="29" t="e">
        <f t="shared" si="2"/>
        <v>#NUM!</v>
      </c>
      <c r="G192" s="27"/>
      <c r="H192" s="10"/>
      <c r="I192" s="10"/>
      <c r="J192" s="10"/>
      <c r="K192" s="10"/>
      <c r="L192" s="10"/>
      <c r="M192" s="4"/>
      <c r="N192" s="10"/>
      <c r="O192" s="10"/>
      <c r="P192" s="10"/>
      <c r="Q192" s="4"/>
      <c r="R192" s="10"/>
      <c r="S192" s="4"/>
      <c r="T192" s="4"/>
      <c r="U192" s="17"/>
      <c r="X192" s="110" t="e">
        <f>IF(Monitoring!D192=0,AA=0,TEXT(Monitoring!D192,"MMMM"))</f>
        <v>#NAME?</v>
      </c>
    </row>
    <row r="193" spans="2:24" x14ac:dyDescent="0.25">
      <c r="B193" s="22"/>
      <c r="C193" s="64" t="e">
        <f>VLOOKUP(B193,Kader!$B$12:$D$51,2,FALSE)</f>
        <v>#N/A</v>
      </c>
      <c r="D193" s="24"/>
      <c r="E193" s="26"/>
      <c r="F193" s="29" t="e">
        <f t="shared" si="2"/>
        <v>#NUM!</v>
      </c>
      <c r="G193" s="27"/>
      <c r="H193" s="10"/>
      <c r="I193" s="10"/>
      <c r="J193" s="10"/>
      <c r="K193" s="10"/>
      <c r="L193" s="10"/>
      <c r="M193" s="4"/>
      <c r="N193" s="10"/>
      <c r="O193" s="10"/>
      <c r="P193" s="10"/>
      <c r="Q193" s="4"/>
      <c r="R193" s="10"/>
      <c r="S193" s="4"/>
      <c r="T193" s="4"/>
      <c r="U193" s="17"/>
      <c r="X193" s="110" t="e">
        <f>IF(Monitoring!D193=0,AA=0,TEXT(Monitoring!D193,"MMMM"))</f>
        <v>#NAME?</v>
      </c>
    </row>
    <row r="194" spans="2:24" x14ac:dyDescent="0.25">
      <c r="B194" s="22"/>
      <c r="C194" s="64" t="e">
        <f>VLOOKUP(B194,Kader!$B$12:$D$51,2,FALSE)</f>
        <v>#N/A</v>
      </c>
      <c r="D194" s="24"/>
      <c r="E194" s="26"/>
      <c r="F194" s="29" t="e">
        <f t="shared" si="2"/>
        <v>#NUM!</v>
      </c>
      <c r="G194" s="27"/>
      <c r="H194" s="10"/>
      <c r="I194" s="10"/>
      <c r="J194" s="10"/>
      <c r="K194" s="10"/>
      <c r="L194" s="10"/>
      <c r="M194" s="4"/>
      <c r="N194" s="10"/>
      <c r="O194" s="10"/>
      <c r="P194" s="10"/>
      <c r="Q194" s="4"/>
      <c r="R194" s="10"/>
      <c r="S194" s="4"/>
      <c r="T194" s="4"/>
      <c r="U194" s="17"/>
      <c r="X194" s="110" t="e">
        <f>IF(Monitoring!D194=0,AA=0,TEXT(Monitoring!D194,"MMMM"))</f>
        <v>#NAME?</v>
      </c>
    </row>
    <row r="195" spans="2:24" x14ac:dyDescent="0.25">
      <c r="B195" s="22"/>
      <c r="C195" s="64" t="e">
        <f>VLOOKUP(B195,Kader!$B$12:$D$51,2,FALSE)</f>
        <v>#N/A</v>
      </c>
      <c r="D195" s="24"/>
      <c r="E195" s="26"/>
      <c r="F195" s="29" t="e">
        <f t="shared" si="2"/>
        <v>#NUM!</v>
      </c>
      <c r="G195" s="27"/>
      <c r="H195" s="10"/>
      <c r="I195" s="10"/>
      <c r="J195" s="10"/>
      <c r="K195" s="10"/>
      <c r="L195" s="10"/>
      <c r="M195" s="4"/>
      <c r="N195" s="10"/>
      <c r="O195" s="10"/>
      <c r="P195" s="10"/>
      <c r="Q195" s="4"/>
      <c r="R195" s="10"/>
      <c r="S195" s="4"/>
      <c r="T195" s="4"/>
      <c r="U195" s="17"/>
      <c r="X195" s="110" t="e">
        <f>IF(Monitoring!D195=0,AA=0,TEXT(Monitoring!D195,"MMMM"))</f>
        <v>#NAME?</v>
      </c>
    </row>
    <row r="196" spans="2:24" x14ac:dyDescent="0.25">
      <c r="B196" s="22"/>
      <c r="C196" s="64" t="e">
        <f>VLOOKUP(B196,Kader!$B$12:$D$51,2,FALSE)</f>
        <v>#N/A</v>
      </c>
      <c r="D196" s="24"/>
      <c r="E196" s="26"/>
      <c r="F196" s="29" t="e">
        <f t="shared" si="2"/>
        <v>#NUM!</v>
      </c>
      <c r="G196" s="27"/>
      <c r="H196" s="10"/>
      <c r="I196" s="10"/>
      <c r="J196" s="10"/>
      <c r="K196" s="10"/>
      <c r="L196" s="10"/>
      <c r="M196" s="4"/>
      <c r="N196" s="10"/>
      <c r="O196" s="10"/>
      <c r="P196" s="10"/>
      <c r="Q196" s="4"/>
      <c r="R196" s="10"/>
      <c r="S196" s="4"/>
      <c r="T196" s="4"/>
      <c r="U196" s="17"/>
      <c r="X196" s="110" t="e">
        <f>IF(Monitoring!D196=0,AA=0,TEXT(Monitoring!D196,"MMMM"))</f>
        <v>#NAME?</v>
      </c>
    </row>
    <row r="197" spans="2:24" x14ac:dyDescent="0.25">
      <c r="B197" s="22"/>
      <c r="C197" s="64" t="e">
        <f>VLOOKUP(B197,Kader!$B$12:$D$51,2,FALSE)</f>
        <v>#N/A</v>
      </c>
      <c r="D197" s="24"/>
      <c r="E197" s="26"/>
      <c r="F197" s="29" t="e">
        <f t="shared" si="2"/>
        <v>#NUM!</v>
      </c>
      <c r="G197" s="27"/>
      <c r="H197" s="10"/>
      <c r="I197" s="10"/>
      <c r="J197" s="10"/>
      <c r="K197" s="10"/>
      <c r="L197" s="10"/>
      <c r="M197" s="4"/>
      <c r="N197" s="10"/>
      <c r="O197" s="10"/>
      <c r="P197" s="10"/>
      <c r="Q197" s="4"/>
      <c r="R197" s="10"/>
      <c r="S197" s="4"/>
      <c r="T197" s="4"/>
      <c r="U197" s="17"/>
      <c r="X197" s="110" t="e">
        <f>IF(Monitoring!D197=0,AA=0,TEXT(Monitoring!D197,"MMMM"))</f>
        <v>#NAME?</v>
      </c>
    </row>
    <row r="198" spans="2:24" x14ac:dyDescent="0.25">
      <c r="B198" s="22"/>
      <c r="C198" s="64" t="e">
        <f>VLOOKUP(B198,Kader!$B$12:$D$51,2,FALSE)</f>
        <v>#N/A</v>
      </c>
      <c r="D198" s="24"/>
      <c r="E198" s="26"/>
      <c r="F198" s="29" t="e">
        <f t="shared" si="2"/>
        <v>#NUM!</v>
      </c>
      <c r="G198" s="27"/>
      <c r="H198" s="10"/>
      <c r="I198" s="10"/>
      <c r="J198" s="10"/>
      <c r="K198" s="10"/>
      <c r="L198" s="10"/>
      <c r="M198" s="4"/>
      <c r="N198" s="10"/>
      <c r="O198" s="10"/>
      <c r="P198" s="10"/>
      <c r="Q198" s="4"/>
      <c r="R198" s="10"/>
      <c r="S198" s="4"/>
      <c r="T198" s="4"/>
      <c r="U198" s="17"/>
      <c r="X198" s="110" t="e">
        <f>IF(Monitoring!D198=0,AA=0,TEXT(Monitoring!D198,"MMMM"))</f>
        <v>#NAME?</v>
      </c>
    </row>
    <row r="199" spans="2:24" x14ac:dyDescent="0.25">
      <c r="B199" s="22"/>
      <c r="C199" s="64" t="e">
        <f>VLOOKUP(B199,Kader!$B$12:$D$51,2,FALSE)</f>
        <v>#N/A</v>
      </c>
      <c r="D199" s="24"/>
      <c r="E199" s="26"/>
      <c r="F199" s="29" t="e">
        <f t="shared" si="2"/>
        <v>#NUM!</v>
      </c>
      <c r="G199" s="27"/>
      <c r="H199" s="10"/>
      <c r="I199" s="10"/>
      <c r="J199" s="10"/>
      <c r="K199" s="10"/>
      <c r="L199" s="10"/>
      <c r="M199" s="4"/>
      <c r="N199" s="10"/>
      <c r="O199" s="10"/>
      <c r="P199" s="10"/>
      <c r="Q199" s="4"/>
      <c r="R199" s="10"/>
      <c r="S199" s="4"/>
      <c r="T199" s="4"/>
      <c r="U199" s="17"/>
      <c r="X199" s="110" t="e">
        <f>IF(Monitoring!D199=0,AA=0,TEXT(Monitoring!D199,"MMMM"))</f>
        <v>#NAME?</v>
      </c>
    </row>
    <row r="200" spans="2:24" x14ac:dyDescent="0.25">
      <c r="B200" s="22"/>
      <c r="C200" s="64" t="e">
        <f>VLOOKUP(B200,Kader!$B$12:$D$51,2,FALSE)</f>
        <v>#N/A</v>
      </c>
      <c r="D200" s="24"/>
      <c r="E200" s="26"/>
      <c r="F200" s="29" t="e">
        <f t="shared" si="2"/>
        <v>#NUM!</v>
      </c>
      <c r="G200" s="27"/>
      <c r="H200" s="10"/>
      <c r="I200" s="10"/>
      <c r="J200" s="10"/>
      <c r="K200" s="10"/>
      <c r="L200" s="10"/>
      <c r="M200" s="4"/>
      <c r="N200" s="10"/>
      <c r="O200" s="10"/>
      <c r="P200" s="10"/>
      <c r="Q200" s="4"/>
      <c r="R200" s="10"/>
      <c r="S200" s="4"/>
      <c r="T200" s="4"/>
      <c r="U200" s="17"/>
      <c r="X200" s="110" t="e">
        <f>IF(Monitoring!D200=0,AA=0,TEXT(Monitoring!D200,"MMMM"))</f>
        <v>#NAME?</v>
      </c>
    </row>
    <row r="201" spans="2:24" x14ac:dyDescent="0.25">
      <c r="B201" s="22"/>
      <c r="C201" s="64" t="e">
        <f>VLOOKUP(B201,Kader!$B$12:$D$51,2,FALSE)</f>
        <v>#N/A</v>
      </c>
      <c r="D201" s="24"/>
      <c r="E201" s="26"/>
      <c r="F201" s="29" t="e">
        <f t="shared" si="2"/>
        <v>#NUM!</v>
      </c>
      <c r="G201" s="27"/>
      <c r="H201" s="10"/>
      <c r="I201" s="10"/>
      <c r="J201" s="10"/>
      <c r="K201" s="10"/>
      <c r="L201" s="10"/>
      <c r="M201" s="4"/>
      <c r="N201" s="10"/>
      <c r="O201" s="10"/>
      <c r="P201" s="10"/>
      <c r="Q201" s="4"/>
      <c r="R201" s="10"/>
      <c r="S201" s="4"/>
      <c r="T201" s="4"/>
      <c r="U201" s="17"/>
      <c r="X201" s="110" t="e">
        <f>IF(Monitoring!D201=0,AA=0,TEXT(Monitoring!D201,"MMMM"))</f>
        <v>#NAME?</v>
      </c>
    </row>
    <row r="202" spans="2:24" x14ac:dyDescent="0.25">
      <c r="B202" s="22"/>
      <c r="C202" s="64" t="e">
        <f>VLOOKUP(B202,Kader!$B$12:$D$51,2,FALSE)</f>
        <v>#N/A</v>
      </c>
      <c r="D202" s="24"/>
      <c r="E202" s="26"/>
      <c r="F202" s="29" t="e">
        <f t="shared" ref="F202:F265" si="3">(DATEDIF(D202+1,E202,"d"))</f>
        <v>#NUM!</v>
      </c>
      <c r="G202" s="27"/>
      <c r="H202" s="10"/>
      <c r="I202" s="10"/>
      <c r="J202" s="10"/>
      <c r="K202" s="10"/>
      <c r="L202" s="10"/>
      <c r="M202" s="4"/>
      <c r="N202" s="10"/>
      <c r="O202" s="10"/>
      <c r="P202" s="10"/>
      <c r="Q202" s="4"/>
      <c r="R202" s="10"/>
      <c r="S202" s="4"/>
      <c r="T202" s="4"/>
      <c r="U202" s="17"/>
      <c r="X202" s="110" t="e">
        <f>IF(Monitoring!D202=0,AA=0,TEXT(Monitoring!D202,"MMMM"))</f>
        <v>#NAME?</v>
      </c>
    </row>
    <row r="203" spans="2:24" x14ac:dyDescent="0.25">
      <c r="B203" s="22"/>
      <c r="C203" s="64" t="e">
        <f>VLOOKUP(B203,Kader!$B$12:$D$51,2,FALSE)</f>
        <v>#N/A</v>
      </c>
      <c r="D203" s="24"/>
      <c r="E203" s="26"/>
      <c r="F203" s="29" t="e">
        <f t="shared" si="3"/>
        <v>#NUM!</v>
      </c>
      <c r="G203" s="27"/>
      <c r="H203" s="10"/>
      <c r="I203" s="10"/>
      <c r="J203" s="10"/>
      <c r="K203" s="10"/>
      <c r="L203" s="10"/>
      <c r="M203" s="4"/>
      <c r="N203" s="10"/>
      <c r="O203" s="10"/>
      <c r="P203" s="10"/>
      <c r="Q203" s="4"/>
      <c r="R203" s="10"/>
      <c r="S203" s="4"/>
      <c r="T203" s="4"/>
      <c r="U203" s="17"/>
      <c r="X203" s="110" t="e">
        <f>IF(Monitoring!D203=0,AA=0,TEXT(Monitoring!D203,"MMMM"))</f>
        <v>#NAME?</v>
      </c>
    </row>
    <row r="204" spans="2:24" x14ac:dyDescent="0.25">
      <c r="B204" s="22"/>
      <c r="C204" s="64" t="e">
        <f>VLOOKUP(B204,Kader!$B$12:$D$51,2,FALSE)</f>
        <v>#N/A</v>
      </c>
      <c r="D204" s="24"/>
      <c r="E204" s="26"/>
      <c r="F204" s="29" t="e">
        <f t="shared" si="3"/>
        <v>#NUM!</v>
      </c>
      <c r="G204" s="27"/>
      <c r="H204" s="10"/>
      <c r="I204" s="10"/>
      <c r="J204" s="10"/>
      <c r="K204" s="10"/>
      <c r="L204" s="10"/>
      <c r="M204" s="4"/>
      <c r="N204" s="10"/>
      <c r="O204" s="10"/>
      <c r="P204" s="10"/>
      <c r="Q204" s="4"/>
      <c r="R204" s="10"/>
      <c r="S204" s="4"/>
      <c r="T204" s="4"/>
      <c r="U204" s="17"/>
      <c r="X204" s="110" t="e">
        <f>IF(Monitoring!D204=0,AA=0,TEXT(Monitoring!D204,"MMMM"))</f>
        <v>#NAME?</v>
      </c>
    </row>
    <row r="205" spans="2:24" x14ac:dyDescent="0.25">
      <c r="B205" s="22"/>
      <c r="C205" s="64" t="e">
        <f>VLOOKUP(B205,Kader!$B$12:$D$51,2,FALSE)</f>
        <v>#N/A</v>
      </c>
      <c r="D205" s="24"/>
      <c r="E205" s="26"/>
      <c r="F205" s="29" t="e">
        <f t="shared" si="3"/>
        <v>#NUM!</v>
      </c>
      <c r="G205" s="27"/>
      <c r="H205" s="10"/>
      <c r="I205" s="10"/>
      <c r="J205" s="10"/>
      <c r="K205" s="10"/>
      <c r="L205" s="10"/>
      <c r="M205" s="4"/>
      <c r="N205" s="10"/>
      <c r="O205" s="10"/>
      <c r="P205" s="10"/>
      <c r="Q205" s="4"/>
      <c r="R205" s="10"/>
      <c r="S205" s="4"/>
      <c r="T205" s="4"/>
      <c r="U205" s="17"/>
      <c r="X205" s="110" t="e">
        <f>IF(Monitoring!D205=0,AA=0,TEXT(Monitoring!D205,"MMMM"))</f>
        <v>#NAME?</v>
      </c>
    </row>
    <row r="206" spans="2:24" x14ac:dyDescent="0.25">
      <c r="B206" s="22"/>
      <c r="C206" s="64" t="e">
        <f>VLOOKUP(B206,Kader!$B$12:$D$51,2,FALSE)</f>
        <v>#N/A</v>
      </c>
      <c r="D206" s="24"/>
      <c r="E206" s="26"/>
      <c r="F206" s="29" t="e">
        <f t="shared" si="3"/>
        <v>#NUM!</v>
      </c>
      <c r="G206" s="27"/>
      <c r="H206" s="10"/>
      <c r="I206" s="10"/>
      <c r="J206" s="10"/>
      <c r="K206" s="10"/>
      <c r="L206" s="10"/>
      <c r="M206" s="4"/>
      <c r="N206" s="10"/>
      <c r="O206" s="10"/>
      <c r="P206" s="10"/>
      <c r="Q206" s="4"/>
      <c r="R206" s="10"/>
      <c r="S206" s="4"/>
      <c r="T206" s="4"/>
      <c r="U206" s="17"/>
      <c r="X206" s="110" t="e">
        <f>IF(Monitoring!D206=0,AA=0,TEXT(Monitoring!D206,"MMMM"))</f>
        <v>#NAME?</v>
      </c>
    </row>
    <row r="207" spans="2:24" x14ac:dyDescent="0.25">
      <c r="B207" s="22"/>
      <c r="C207" s="64" t="e">
        <f>VLOOKUP(B207,Kader!$B$12:$D$51,2,FALSE)</f>
        <v>#N/A</v>
      </c>
      <c r="D207" s="24"/>
      <c r="E207" s="26"/>
      <c r="F207" s="29" t="e">
        <f t="shared" si="3"/>
        <v>#NUM!</v>
      </c>
      <c r="G207" s="27"/>
      <c r="H207" s="10"/>
      <c r="I207" s="10"/>
      <c r="J207" s="10"/>
      <c r="K207" s="10"/>
      <c r="L207" s="10"/>
      <c r="M207" s="4"/>
      <c r="N207" s="10"/>
      <c r="O207" s="10"/>
      <c r="P207" s="10"/>
      <c r="Q207" s="4"/>
      <c r="R207" s="10"/>
      <c r="S207" s="4"/>
      <c r="T207" s="4"/>
      <c r="U207" s="17"/>
      <c r="X207" s="110" t="e">
        <f>IF(Monitoring!D207=0,AA=0,TEXT(Monitoring!D207,"MMMM"))</f>
        <v>#NAME?</v>
      </c>
    </row>
    <row r="208" spans="2:24" x14ac:dyDescent="0.25">
      <c r="B208" s="22"/>
      <c r="C208" s="64" t="e">
        <f>VLOOKUP(B208,Kader!$B$12:$D$51,2,FALSE)</f>
        <v>#N/A</v>
      </c>
      <c r="D208" s="24"/>
      <c r="E208" s="26"/>
      <c r="F208" s="29" t="e">
        <f t="shared" si="3"/>
        <v>#NUM!</v>
      </c>
      <c r="G208" s="27"/>
      <c r="H208" s="10"/>
      <c r="I208" s="10"/>
      <c r="J208" s="10"/>
      <c r="K208" s="10"/>
      <c r="L208" s="10"/>
      <c r="M208" s="4"/>
      <c r="N208" s="10"/>
      <c r="O208" s="10"/>
      <c r="P208" s="10"/>
      <c r="Q208" s="4"/>
      <c r="R208" s="10"/>
      <c r="S208" s="4"/>
      <c r="T208" s="4"/>
      <c r="U208" s="17"/>
      <c r="X208" s="110" t="e">
        <f>IF(Monitoring!D208=0,AA=0,TEXT(Monitoring!D208,"MMMM"))</f>
        <v>#NAME?</v>
      </c>
    </row>
    <row r="209" spans="2:24" x14ac:dyDescent="0.25">
      <c r="B209" s="22"/>
      <c r="C209" s="64" t="e">
        <f>VLOOKUP(B209,Kader!$B$12:$D$51,2,FALSE)</f>
        <v>#N/A</v>
      </c>
      <c r="D209" s="24"/>
      <c r="E209" s="26"/>
      <c r="F209" s="29" t="e">
        <f t="shared" si="3"/>
        <v>#NUM!</v>
      </c>
      <c r="G209" s="27"/>
      <c r="H209" s="10"/>
      <c r="I209" s="10"/>
      <c r="J209" s="10"/>
      <c r="K209" s="10"/>
      <c r="L209" s="10"/>
      <c r="M209" s="4"/>
      <c r="N209" s="10"/>
      <c r="O209" s="10"/>
      <c r="P209" s="10"/>
      <c r="Q209" s="4"/>
      <c r="R209" s="10"/>
      <c r="S209" s="4"/>
      <c r="T209" s="4"/>
      <c r="U209" s="17"/>
      <c r="X209" s="110" t="e">
        <f>IF(Monitoring!D209=0,AA=0,TEXT(Monitoring!D209,"MMMM"))</f>
        <v>#NAME?</v>
      </c>
    </row>
    <row r="210" spans="2:24" x14ac:dyDescent="0.25">
      <c r="B210" s="22"/>
      <c r="C210" s="64" t="e">
        <f>VLOOKUP(B210,Kader!$B$12:$D$51,2,FALSE)</f>
        <v>#N/A</v>
      </c>
      <c r="D210" s="24"/>
      <c r="E210" s="26"/>
      <c r="F210" s="29" t="e">
        <f t="shared" si="3"/>
        <v>#NUM!</v>
      </c>
      <c r="G210" s="27"/>
      <c r="H210" s="10"/>
      <c r="I210" s="10"/>
      <c r="J210" s="10"/>
      <c r="K210" s="10"/>
      <c r="L210" s="10"/>
      <c r="M210" s="4"/>
      <c r="N210" s="10"/>
      <c r="O210" s="10"/>
      <c r="P210" s="10"/>
      <c r="Q210" s="4"/>
      <c r="R210" s="10"/>
      <c r="S210" s="4"/>
      <c r="T210" s="4"/>
      <c r="U210" s="17"/>
      <c r="X210" s="110" t="e">
        <f>IF(Monitoring!D210=0,AA=0,TEXT(Monitoring!D210,"MMMM"))</f>
        <v>#NAME?</v>
      </c>
    </row>
    <row r="211" spans="2:24" x14ac:dyDescent="0.25">
      <c r="B211" s="22"/>
      <c r="C211" s="64" t="e">
        <f>VLOOKUP(B211,Kader!$B$12:$D$51,2,FALSE)</f>
        <v>#N/A</v>
      </c>
      <c r="D211" s="24"/>
      <c r="E211" s="26"/>
      <c r="F211" s="29" t="e">
        <f t="shared" si="3"/>
        <v>#NUM!</v>
      </c>
      <c r="G211" s="27"/>
      <c r="H211" s="10"/>
      <c r="I211" s="10"/>
      <c r="J211" s="10"/>
      <c r="K211" s="10"/>
      <c r="L211" s="10"/>
      <c r="M211" s="4"/>
      <c r="N211" s="10"/>
      <c r="O211" s="10"/>
      <c r="P211" s="10"/>
      <c r="Q211" s="4"/>
      <c r="R211" s="10"/>
      <c r="S211" s="4"/>
      <c r="T211" s="4"/>
      <c r="U211" s="17"/>
      <c r="X211" s="110" t="e">
        <f>IF(Monitoring!D211=0,AA=0,TEXT(Monitoring!D211,"MMMM"))</f>
        <v>#NAME?</v>
      </c>
    </row>
    <row r="212" spans="2:24" x14ac:dyDescent="0.25">
      <c r="B212" s="22"/>
      <c r="C212" s="64" t="e">
        <f>VLOOKUP(B212,Kader!$B$12:$D$51,2,FALSE)</f>
        <v>#N/A</v>
      </c>
      <c r="D212" s="24"/>
      <c r="E212" s="26"/>
      <c r="F212" s="29" t="e">
        <f t="shared" si="3"/>
        <v>#NUM!</v>
      </c>
      <c r="G212" s="27"/>
      <c r="H212" s="10"/>
      <c r="I212" s="10"/>
      <c r="J212" s="10"/>
      <c r="K212" s="10"/>
      <c r="L212" s="10"/>
      <c r="M212" s="4"/>
      <c r="N212" s="10"/>
      <c r="O212" s="10"/>
      <c r="P212" s="10"/>
      <c r="Q212" s="4"/>
      <c r="R212" s="10"/>
      <c r="S212" s="4"/>
      <c r="T212" s="4"/>
      <c r="U212" s="17"/>
      <c r="X212" s="110" t="e">
        <f>IF(Monitoring!D212=0,AA=0,TEXT(Monitoring!D212,"MMMM"))</f>
        <v>#NAME?</v>
      </c>
    </row>
    <row r="213" spans="2:24" x14ac:dyDescent="0.25">
      <c r="B213" s="22"/>
      <c r="C213" s="64" t="e">
        <f>VLOOKUP(B213,Kader!$B$12:$D$51,2,FALSE)</f>
        <v>#N/A</v>
      </c>
      <c r="D213" s="24"/>
      <c r="E213" s="26"/>
      <c r="F213" s="29" t="e">
        <f t="shared" si="3"/>
        <v>#NUM!</v>
      </c>
      <c r="G213" s="27"/>
      <c r="H213" s="10"/>
      <c r="I213" s="10"/>
      <c r="J213" s="10"/>
      <c r="K213" s="10"/>
      <c r="L213" s="10"/>
      <c r="M213" s="4"/>
      <c r="N213" s="10"/>
      <c r="O213" s="10"/>
      <c r="P213" s="10"/>
      <c r="Q213" s="4"/>
      <c r="R213" s="10"/>
      <c r="S213" s="4"/>
      <c r="T213" s="4"/>
      <c r="U213" s="17"/>
      <c r="X213" s="110" t="e">
        <f>IF(Monitoring!D213=0,AA=0,TEXT(Monitoring!D213,"MMMM"))</f>
        <v>#NAME?</v>
      </c>
    </row>
    <row r="214" spans="2:24" x14ac:dyDescent="0.25">
      <c r="B214" s="22"/>
      <c r="C214" s="64" t="e">
        <f>VLOOKUP(B214,Kader!$B$12:$D$51,2,FALSE)</f>
        <v>#N/A</v>
      </c>
      <c r="D214" s="24"/>
      <c r="E214" s="26"/>
      <c r="F214" s="29" t="e">
        <f t="shared" si="3"/>
        <v>#NUM!</v>
      </c>
      <c r="G214" s="27"/>
      <c r="H214" s="10"/>
      <c r="I214" s="10"/>
      <c r="J214" s="10"/>
      <c r="K214" s="10"/>
      <c r="L214" s="10"/>
      <c r="M214" s="4"/>
      <c r="N214" s="10"/>
      <c r="O214" s="10"/>
      <c r="P214" s="10"/>
      <c r="Q214" s="4"/>
      <c r="R214" s="10"/>
      <c r="S214" s="4"/>
      <c r="T214" s="4"/>
      <c r="U214" s="17"/>
      <c r="X214" s="110" t="e">
        <f>IF(Monitoring!D214=0,AA=0,TEXT(Monitoring!D214,"MMMM"))</f>
        <v>#NAME?</v>
      </c>
    </row>
    <row r="215" spans="2:24" x14ac:dyDescent="0.25">
      <c r="B215" s="22"/>
      <c r="C215" s="64" t="e">
        <f>VLOOKUP(B215,Kader!$B$12:$D$51,2,FALSE)</f>
        <v>#N/A</v>
      </c>
      <c r="D215" s="24"/>
      <c r="E215" s="26"/>
      <c r="F215" s="29" t="e">
        <f t="shared" si="3"/>
        <v>#NUM!</v>
      </c>
      <c r="G215" s="27"/>
      <c r="H215" s="10"/>
      <c r="I215" s="10"/>
      <c r="J215" s="10"/>
      <c r="K215" s="10"/>
      <c r="L215" s="10"/>
      <c r="M215" s="4"/>
      <c r="N215" s="10"/>
      <c r="O215" s="10"/>
      <c r="P215" s="10"/>
      <c r="Q215" s="4"/>
      <c r="R215" s="10"/>
      <c r="S215" s="4"/>
      <c r="T215" s="4"/>
      <c r="U215" s="17"/>
      <c r="X215" s="110" t="e">
        <f>IF(Monitoring!D215=0,AA=0,TEXT(Monitoring!D215,"MMMM"))</f>
        <v>#NAME?</v>
      </c>
    </row>
    <row r="216" spans="2:24" x14ac:dyDescent="0.25">
      <c r="B216" s="22"/>
      <c r="C216" s="64" t="e">
        <f>VLOOKUP(B216,Kader!$B$12:$D$51,2,FALSE)</f>
        <v>#N/A</v>
      </c>
      <c r="D216" s="24"/>
      <c r="E216" s="26"/>
      <c r="F216" s="29" t="e">
        <f t="shared" si="3"/>
        <v>#NUM!</v>
      </c>
      <c r="G216" s="27"/>
      <c r="H216" s="10"/>
      <c r="I216" s="10"/>
      <c r="J216" s="10"/>
      <c r="K216" s="10"/>
      <c r="L216" s="10"/>
      <c r="M216" s="4"/>
      <c r="N216" s="10"/>
      <c r="O216" s="10"/>
      <c r="P216" s="10"/>
      <c r="Q216" s="4"/>
      <c r="R216" s="10"/>
      <c r="S216" s="4"/>
      <c r="T216" s="4"/>
      <c r="U216" s="17"/>
      <c r="X216" s="110" t="e">
        <f>IF(Monitoring!D216=0,AA=0,TEXT(Monitoring!D216,"MMMM"))</f>
        <v>#NAME?</v>
      </c>
    </row>
    <row r="217" spans="2:24" x14ac:dyDescent="0.25">
      <c r="B217" s="22"/>
      <c r="C217" s="64" t="e">
        <f>VLOOKUP(B217,Kader!$B$12:$D$51,2,FALSE)</f>
        <v>#N/A</v>
      </c>
      <c r="D217" s="24"/>
      <c r="E217" s="26"/>
      <c r="F217" s="29" t="e">
        <f t="shared" si="3"/>
        <v>#NUM!</v>
      </c>
      <c r="G217" s="27"/>
      <c r="H217" s="10"/>
      <c r="I217" s="10"/>
      <c r="J217" s="10"/>
      <c r="K217" s="10"/>
      <c r="L217" s="10"/>
      <c r="M217" s="4"/>
      <c r="N217" s="10"/>
      <c r="O217" s="10"/>
      <c r="P217" s="10"/>
      <c r="Q217" s="4"/>
      <c r="R217" s="10"/>
      <c r="S217" s="4"/>
      <c r="T217" s="4"/>
      <c r="U217" s="17"/>
      <c r="X217" s="110" t="e">
        <f>IF(Monitoring!D217=0,AA=0,TEXT(Monitoring!D217,"MMMM"))</f>
        <v>#NAME?</v>
      </c>
    </row>
    <row r="218" spans="2:24" x14ac:dyDescent="0.25">
      <c r="B218" s="22"/>
      <c r="C218" s="64" t="e">
        <f>VLOOKUP(B218,Kader!$B$12:$D$51,2,FALSE)</f>
        <v>#N/A</v>
      </c>
      <c r="D218" s="24"/>
      <c r="E218" s="26"/>
      <c r="F218" s="29" t="e">
        <f t="shared" si="3"/>
        <v>#NUM!</v>
      </c>
      <c r="G218" s="27"/>
      <c r="H218" s="10"/>
      <c r="I218" s="10"/>
      <c r="J218" s="10"/>
      <c r="K218" s="10"/>
      <c r="L218" s="10"/>
      <c r="M218" s="4"/>
      <c r="N218" s="10"/>
      <c r="O218" s="10"/>
      <c r="P218" s="10"/>
      <c r="Q218" s="4"/>
      <c r="R218" s="10"/>
      <c r="S218" s="4"/>
      <c r="T218" s="4"/>
      <c r="U218" s="17"/>
      <c r="X218" s="110" t="e">
        <f>IF(Monitoring!D218=0,AA=0,TEXT(Monitoring!D218,"MMMM"))</f>
        <v>#NAME?</v>
      </c>
    </row>
    <row r="219" spans="2:24" x14ac:dyDescent="0.25">
      <c r="B219" s="22"/>
      <c r="C219" s="64" t="e">
        <f>VLOOKUP(B219,Kader!$B$12:$D$51,2,FALSE)</f>
        <v>#N/A</v>
      </c>
      <c r="D219" s="24"/>
      <c r="E219" s="26"/>
      <c r="F219" s="29" t="e">
        <f t="shared" si="3"/>
        <v>#NUM!</v>
      </c>
      <c r="G219" s="27"/>
      <c r="H219" s="10"/>
      <c r="I219" s="10"/>
      <c r="J219" s="10"/>
      <c r="K219" s="10"/>
      <c r="L219" s="10"/>
      <c r="M219" s="4"/>
      <c r="N219" s="10"/>
      <c r="O219" s="10"/>
      <c r="P219" s="10"/>
      <c r="Q219" s="4"/>
      <c r="R219" s="10"/>
      <c r="S219" s="4"/>
      <c r="T219" s="4"/>
      <c r="U219" s="17"/>
      <c r="X219" s="110" t="e">
        <f>IF(Monitoring!D219=0,AA=0,TEXT(Monitoring!D219,"MMMM"))</f>
        <v>#NAME?</v>
      </c>
    </row>
    <row r="220" spans="2:24" x14ac:dyDescent="0.25">
      <c r="B220" s="22"/>
      <c r="C220" s="64" t="e">
        <f>VLOOKUP(B220,Kader!$B$12:$D$51,2,FALSE)</f>
        <v>#N/A</v>
      </c>
      <c r="D220" s="24"/>
      <c r="E220" s="26"/>
      <c r="F220" s="29" t="e">
        <f t="shared" si="3"/>
        <v>#NUM!</v>
      </c>
      <c r="G220" s="27"/>
      <c r="H220" s="10"/>
      <c r="I220" s="10"/>
      <c r="J220" s="10"/>
      <c r="K220" s="10"/>
      <c r="L220" s="10"/>
      <c r="M220" s="4"/>
      <c r="N220" s="10"/>
      <c r="O220" s="10"/>
      <c r="P220" s="10"/>
      <c r="Q220" s="4"/>
      <c r="R220" s="10"/>
      <c r="S220" s="4"/>
      <c r="T220" s="4"/>
      <c r="U220" s="17"/>
      <c r="X220" s="110" t="e">
        <f>IF(Monitoring!D220=0,AA=0,TEXT(Monitoring!D220,"MMMM"))</f>
        <v>#NAME?</v>
      </c>
    </row>
    <row r="221" spans="2:24" x14ac:dyDescent="0.25">
      <c r="B221" s="22"/>
      <c r="C221" s="64" t="e">
        <f>VLOOKUP(B221,Kader!$B$12:$D$51,2,FALSE)</f>
        <v>#N/A</v>
      </c>
      <c r="D221" s="24"/>
      <c r="E221" s="26"/>
      <c r="F221" s="29" t="e">
        <f t="shared" si="3"/>
        <v>#NUM!</v>
      </c>
      <c r="G221" s="27"/>
      <c r="H221" s="10"/>
      <c r="I221" s="10"/>
      <c r="J221" s="10"/>
      <c r="K221" s="10"/>
      <c r="L221" s="10"/>
      <c r="M221" s="4"/>
      <c r="N221" s="10"/>
      <c r="O221" s="10"/>
      <c r="P221" s="10"/>
      <c r="Q221" s="4"/>
      <c r="R221" s="10"/>
      <c r="S221" s="4"/>
      <c r="T221" s="4"/>
      <c r="U221" s="17"/>
      <c r="X221" s="110" t="e">
        <f>IF(Monitoring!D221=0,AA=0,TEXT(Monitoring!D221,"MMMM"))</f>
        <v>#NAME?</v>
      </c>
    </row>
    <row r="222" spans="2:24" x14ac:dyDescent="0.25">
      <c r="B222" s="22"/>
      <c r="C222" s="64" t="e">
        <f>VLOOKUP(B222,Kader!$B$12:$D$51,2,FALSE)</f>
        <v>#N/A</v>
      </c>
      <c r="D222" s="24"/>
      <c r="E222" s="26"/>
      <c r="F222" s="29" t="e">
        <f t="shared" si="3"/>
        <v>#NUM!</v>
      </c>
      <c r="G222" s="27"/>
      <c r="H222" s="10"/>
      <c r="I222" s="10"/>
      <c r="J222" s="10"/>
      <c r="K222" s="10"/>
      <c r="L222" s="10"/>
      <c r="M222" s="4"/>
      <c r="N222" s="10"/>
      <c r="O222" s="10"/>
      <c r="P222" s="10"/>
      <c r="Q222" s="4"/>
      <c r="R222" s="10"/>
      <c r="S222" s="4"/>
      <c r="T222" s="4"/>
      <c r="U222" s="17"/>
      <c r="X222" s="110" t="e">
        <f>IF(Monitoring!D222=0,AA=0,TEXT(Monitoring!D222,"MMMM"))</f>
        <v>#NAME?</v>
      </c>
    </row>
    <row r="223" spans="2:24" x14ac:dyDescent="0.25">
      <c r="B223" s="22"/>
      <c r="C223" s="64" t="e">
        <f>VLOOKUP(B223,Kader!$B$12:$D$51,2,FALSE)</f>
        <v>#N/A</v>
      </c>
      <c r="D223" s="24"/>
      <c r="E223" s="26"/>
      <c r="F223" s="29" t="e">
        <f t="shared" si="3"/>
        <v>#NUM!</v>
      </c>
      <c r="G223" s="27"/>
      <c r="H223" s="10"/>
      <c r="I223" s="10"/>
      <c r="J223" s="10"/>
      <c r="K223" s="10"/>
      <c r="L223" s="10"/>
      <c r="M223" s="4"/>
      <c r="N223" s="10"/>
      <c r="O223" s="10"/>
      <c r="P223" s="10"/>
      <c r="Q223" s="4"/>
      <c r="R223" s="10"/>
      <c r="S223" s="4"/>
      <c r="T223" s="4"/>
      <c r="U223" s="17"/>
      <c r="X223" s="110" t="e">
        <f>IF(Monitoring!D223=0,AA=0,TEXT(Monitoring!D223,"MMMM"))</f>
        <v>#NAME?</v>
      </c>
    </row>
    <row r="224" spans="2:24" x14ac:dyDescent="0.25">
      <c r="B224" s="22"/>
      <c r="C224" s="64" t="e">
        <f>VLOOKUP(B224,Kader!$B$12:$D$51,2,FALSE)</f>
        <v>#N/A</v>
      </c>
      <c r="D224" s="24"/>
      <c r="E224" s="26"/>
      <c r="F224" s="29" t="e">
        <f t="shared" si="3"/>
        <v>#NUM!</v>
      </c>
      <c r="G224" s="27"/>
      <c r="H224" s="10"/>
      <c r="I224" s="10"/>
      <c r="J224" s="10"/>
      <c r="K224" s="10"/>
      <c r="L224" s="10"/>
      <c r="M224" s="4"/>
      <c r="N224" s="10"/>
      <c r="O224" s="10"/>
      <c r="P224" s="10"/>
      <c r="Q224" s="4"/>
      <c r="R224" s="10"/>
      <c r="S224" s="4"/>
      <c r="T224" s="4"/>
      <c r="U224" s="17"/>
      <c r="X224" s="110" t="e">
        <f>IF(Monitoring!D224=0,AA=0,TEXT(Monitoring!D224,"MMMM"))</f>
        <v>#NAME?</v>
      </c>
    </row>
    <row r="225" spans="2:24" x14ac:dyDescent="0.25">
      <c r="B225" s="22"/>
      <c r="C225" s="64" t="e">
        <f>VLOOKUP(B225,Kader!$B$12:$D$51,2,FALSE)</f>
        <v>#N/A</v>
      </c>
      <c r="D225" s="24"/>
      <c r="E225" s="26"/>
      <c r="F225" s="29" t="e">
        <f t="shared" si="3"/>
        <v>#NUM!</v>
      </c>
      <c r="G225" s="27"/>
      <c r="H225" s="10"/>
      <c r="I225" s="10"/>
      <c r="J225" s="10"/>
      <c r="K225" s="10"/>
      <c r="L225" s="10"/>
      <c r="M225" s="4"/>
      <c r="N225" s="10"/>
      <c r="O225" s="10"/>
      <c r="P225" s="10"/>
      <c r="Q225" s="4"/>
      <c r="R225" s="10"/>
      <c r="S225" s="4"/>
      <c r="T225" s="4"/>
      <c r="U225" s="17"/>
      <c r="X225" s="110" t="e">
        <f>IF(Monitoring!D225=0,AA=0,TEXT(Monitoring!D225,"MMMM"))</f>
        <v>#NAME?</v>
      </c>
    </row>
    <row r="226" spans="2:24" x14ac:dyDescent="0.25">
      <c r="B226" s="22"/>
      <c r="C226" s="64" t="e">
        <f>VLOOKUP(B226,Kader!$B$12:$D$51,2,FALSE)</f>
        <v>#N/A</v>
      </c>
      <c r="D226" s="24"/>
      <c r="E226" s="26"/>
      <c r="F226" s="29" t="e">
        <f t="shared" si="3"/>
        <v>#NUM!</v>
      </c>
      <c r="G226" s="27"/>
      <c r="H226" s="10"/>
      <c r="I226" s="10"/>
      <c r="J226" s="10"/>
      <c r="K226" s="10"/>
      <c r="L226" s="10"/>
      <c r="M226" s="4"/>
      <c r="N226" s="10"/>
      <c r="O226" s="10"/>
      <c r="P226" s="10"/>
      <c r="Q226" s="4"/>
      <c r="R226" s="10"/>
      <c r="S226" s="4"/>
      <c r="T226" s="4"/>
      <c r="U226" s="17"/>
      <c r="X226" s="110" t="e">
        <f>IF(Monitoring!D226=0,AA=0,TEXT(Monitoring!D226,"MMMM"))</f>
        <v>#NAME?</v>
      </c>
    </row>
    <row r="227" spans="2:24" x14ac:dyDescent="0.25">
      <c r="B227" s="22"/>
      <c r="C227" s="64" t="e">
        <f>VLOOKUP(B227,Kader!$B$12:$D$51,2,FALSE)</f>
        <v>#N/A</v>
      </c>
      <c r="D227" s="24"/>
      <c r="E227" s="26"/>
      <c r="F227" s="29" t="e">
        <f t="shared" si="3"/>
        <v>#NUM!</v>
      </c>
      <c r="G227" s="27"/>
      <c r="H227" s="10"/>
      <c r="I227" s="10"/>
      <c r="J227" s="10"/>
      <c r="K227" s="10"/>
      <c r="L227" s="10"/>
      <c r="M227" s="4"/>
      <c r="N227" s="10"/>
      <c r="O227" s="10"/>
      <c r="P227" s="10"/>
      <c r="Q227" s="4"/>
      <c r="R227" s="10"/>
      <c r="S227" s="4"/>
      <c r="T227" s="4"/>
      <c r="U227" s="17"/>
      <c r="X227" s="110" t="e">
        <f>IF(Monitoring!D227=0,AA=0,TEXT(Monitoring!D227,"MMMM"))</f>
        <v>#NAME?</v>
      </c>
    </row>
    <row r="228" spans="2:24" x14ac:dyDescent="0.25">
      <c r="B228" s="22"/>
      <c r="C228" s="64" t="e">
        <f>VLOOKUP(B228,Kader!$B$12:$D$51,2,FALSE)</f>
        <v>#N/A</v>
      </c>
      <c r="D228" s="24"/>
      <c r="E228" s="26"/>
      <c r="F228" s="29" t="e">
        <f t="shared" si="3"/>
        <v>#NUM!</v>
      </c>
      <c r="G228" s="27"/>
      <c r="H228" s="10"/>
      <c r="I228" s="10"/>
      <c r="J228" s="10"/>
      <c r="K228" s="10"/>
      <c r="L228" s="10"/>
      <c r="M228" s="4"/>
      <c r="N228" s="10"/>
      <c r="O228" s="10"/>
      <c r="P228" s="10"/>
      <c r="Q228" s="4"/>
      <c r="R228" s="10"/>
      <c r="S228" s="4"/>
      <c r="T228" s="4"/>
      <c r="U228" s="17"/>
      <c r="X228" s="110" t="e">
        <f>IF(Monitoring!D228=0,AA=0,TEXT(Monitoring!D228,"MMMM"))</f>
        <v>#NAME?</v>
      </c>
    </row>
    <row r="229" spans="2:24" x14ac:dyDescent="0.25">
      <c r="B229" s="22"/>
      <c r="C229" s="64" t="e">
        <f>VLOOKUP(B229,Kader!$B$12:$D$51,2,FALSE)</f>
        <v>#N/A</v>
      </c>
      <c r="D229" s="24"/>
      <c r="E229" s="26"/>
      <c r="F229" s="29" t="e">
        <f t="shared" si="3"/>
        <v>#NUM!</v>
      </c>
      <c r="G229" s="27"/>
      <c r="H229" s="10"/>
      <c r="I229" s="10"/>
      <c r="J229" s="10"/>
      <c r="K229" s="10"/>
      <c r="L229" s="10"/>
      <c r="M229" s="4"/>
      <c r="N229" s="10"/>
      <c r="O229" s="10"/>
      <c r="P229" s="10"/>
      <c r="Q229" s="4"/>
      <c r="R229" s="10"/>
      <c r="S229" s="4"/>
      <c r="T229" s="4"/>
      <c r="U229" s="17"/>
      <c r="X229" s="110" t="e">
        <f>IF(Monitoring!D229=0,AA=0,TEXT(Monitoring!D229,"MMMM"))</f>
        <v>#NAME?</v>
      </c>
    </row>
    <row r="230" spans="2:24" x14ac:dyDescent="0.25">
      <c r="B230" s="22"/>
      <c r="C230" s="64" t="e">
        <f>VLOOKUP(B230,Kader!$B$12:$D$51,2,FALSE)</f>
        <v>#N/A</v>
      </c>
      <c r="D230" s="24"/>
      <c r="E230" s="26"/>
      <c r="F230" s="29" t="e">
        <f t="shared" si="3"/>
        <v>#NUM!</v>
      </c>
      <c r="G230" s="27"/>
      <c r="H230" s="10"/>
      <c r="I230" s="10"/>
      <c r="J230" s="10"/>
      <c r="K230" s="10"/>
      <c r="L230" s="10"/>
      <c r="M230" s="4"/>
      <c r="N230" s="10"/>
      <c r="O230" s="10"/>
      <c r="P230" s="10"/>
      <c r="Q230" s="4"/>
      <c r="R230" s="10"/>
      <c r="S230" s="4"/>
      <c r="T230" s="4"/>
      <c r="U230" s="17"/>
      <c r="X230" s="110" t="e">
        <f>IF(Monitoring!D230=0,AA=0,TEXT(Monitoring!D230,"MMMM"))</f>
        <v>#NAME?</v>
      </c>
    </row>
    <row r="231" spans="2:24" x14ac:dyDescent="0.25">
      <c r="B231" s="22"/>
      <c r="C231" s="64" t="e">
        <f>VLOOKUP(B231,Kader!$B$12:$D$51,2,FALSE)</f>
        <v>#N/A</v>
      </c>
      <c r="D231" s="24"/>
      <c r="E231" s="26"/>
      <c r="F231" s="29" t="e">
        <f t="shared" si="3"/>
        <v>#NUM!</v>
      </c>
      <c r="G231" s="27"/>
      <c r="H231" s="10"/>
      <c r="I231" s="10"/>
      <c r="J231" s="10"/>
      <c r="K231" s="10"/>
      <c r="L231" s="10"/>
      <c r="M231" s="4"/>
      <c r="N231" s="10"/>
      <c r="O231" s="10"/>
      <c r="P231" s="10"/>
      <c r="Q231" s="4"/>
      <c r="R231" s="10"/>
      <c r="S231" s="4"/>
      <c r="T231" s="4"/>
      <c r="U231" s="17"/>
      <c r="X231" s="110" t="e">
        <f>IF(Monitoring!D231=0,AA=0,TEXT(Monitoring!D231,"MMMM"))</f>
        <v>#NAME?</v>
      </c>
    </row>
    <row r="232" spans="2:24" x14ac:dyDescent="0.25">
      <c r="B232" s="22"/>
      <c r="C232" s="64" t="e">
        <f>VLOOKUP(B232,Kader!$B$12:$D$51,2,FALSE)</f>
        <v>#N/A</v>
      </c>
      <c r="D232" s="24"/>
      <c r="E232" s="26"/>
      <c r="F232" s="29" t="e">
        <f t="shared" si="3"/>
        <v>#NUM!</v>
      </c>
      <c r="G232" s="27"/>
      <c r="H232" s="10"/>
      <c r="I232" s="10"/>
      <c r="J232" s="10"/>
      <c r="K232" s="10"/>
      <c r="L232" s="10"/>
      <c r="M232" s="4"/>
      <c r="N232" s="10"/>
      <c r="O232" s="10"/>
      <c r="P232" s="10"/>
      <c r="Q232" s="4"/>
      <c r="R232" s="10"/>
      <c r="S232" s="4"/>
      <c r="T232" s="4"/>
      <c r="U232" s="17"/>
      <c r="X232" s="110" t="e">
        <f>IF(Monitoring!D232=0,AA=0,TEXT(Monitoring!D232,"MMMM"))</f>
        <v>#NAME?</v>
      </c>
    </row>
    <row r="233" spans="2:24" x14ac:dyDescent="0.25">
      <c r="B233" s="22"/>
      <c r="C233" s="64" t="e">
        <f>VLOOKUP(B233,Kader!$B$12:$D$51,2,FALSE)</f>
        <v>#N/A</v>
      </c>
      <c r="D233" s="24"/>
      <c r="E233" s="26"/>
      <c r="F233" s="29" t="e">
        <f t="shared" si="3"/>
        <v>#NUM!</v>
      </c>
      <c r="G233" s="27"/>
      <c r="H233" s="10"/>
      <c r="I233" s="10"/>
      <c r="J233" s="10"/>
      <c r="K233" s="10"/>
      <c r="L233" s="10"/>
      <c r="M233" s="4"/>
      <c r="N233" s="10"/>
      <c r="O233" s="10"/>
      <c r="P233" s="10"/>
      <c r="Q233" s="4"/>
      <c r="R233" s="10"/>
      <c r="S233" s="4"/>
      <c r="T233" s="4"/>
      <c r="U233" s="17"/>
      <c r="X233" s="110" t="e">
        <f>IF(Monitoring!D233=0,AA=0,TEXT(Monitoring!D233,"MMMM"))</f>
        <v>#NAME?</v>
      </c>
    </row>
    <row r="234" spans="2:24" x14ac:dyDescent="0.25">
      <c r="B234" s="22"/>
      <c r="C234" s="64" t="e">
        <f>VLOOKUP(B234,Kader!$B$12:$D$51,2,FALSE)</f>
        <v>#N/A</v>
      </c>
      <c r="D234" s="24"/>
      <c r="E234" s="26"/>
      <c r="F234" s="29" t="e">
        <f t="shared" si="3"/>
        <v>#NUM!</v>
      </c>
      <c r="G234" s="27"/>
      <c r="H234" s="10"/>
      <c r="I234" s="10"/>
      <c r="J234" s="10"/>
      <c r="K234" s="10"/>
      <c r="L234" s="10"/>
      <c r="M234" s="4"/>
      <c r="N234" s="10"/>
      <c r="O234" s="10"/>
      <c r="P234" s="10"/>
      <c r="Q234" s="4"/>
      <c r="R234" s="10"/>
      <c r="S234" s="4"/>
      <c r="T234" s="4"/>
      <c r="U234" s="17"/>
      <c r="X234" s="110" t="e">
        <f>IF(Monitoring!D234=0,AA=0,TEXT(Monitoring!D234,"MMMM"))</f>
        <v>#NAME?</v>
      </c>
    </row>
    <row r="235" spans="2:24" x14ac:dyDescent="0.25">
      <c r="B235" s="22"/>
      <c r="C235" s="64" t="e">
        <f>VLOOKUP(B235,Kader!$B$12:$D$51,2,FALSE)</f>
        <v>#N/A</v>
      </c>
      <c r="D235" s="24"/>
      <c r="E235" s="26"/>
      <c r="F235" s="29" t="e">
        <f t="shared" si="3"/>
        <v>#NUM!</v>
      </c>
      <c r="G235" s="27"/>
      <c r="H235" s="10"/>
      <c r="I235" s="10"/>
      <c r="J235" s="10"/>
      <c r="K235" s="10"/>
      <c r="L235" s="10"/>
      <c r="M235" s="4"/>
      <c r="N235" s="10"/>
      <c r="O235" s="10"/>
      <c r="P235" s="10"/>
      <c r="Q235" s="4"/>
      <c r="R235" s="10"/>
      <c r="S235" s="4"/>
      <c r="T235" s="4"/>
      <c r="U235" s="17"/>
      <c r="X235" s="110" t="e">
        <f>IF(Monitoring!D235=0,AA=0,TEXT(Monitoring!D235,"MMMM"))</f>
        <v>#NAME?</v>
      </c>
    </row>
    <row r="236" spans="2:24" x14ac:dyDescent="0.25">
      <c r="B236" s="22"/>
      <c r="C236" s="64" t="e">
        <f>VLOOKUP(B236,Kader!$B$12:$D$51,2,FALSE)</f>
        <v>#N/A</v>
      </c>
      <c r="D236" s="24"/>
      <c r="E236" s="26"/>
      <c r="F236" s="29" t="e">
        <f t="shared" si="3"/>
        <v>#NUM!</v>
      </c>
      <c r="G236" s="27"/>
      <c r="H236" s="10"/>
      <c r="I236" s="10"/>
      <c r="J236" s="10"/>
      <c r="K236" s="10"/>
      <c r="L236" s="10"/>
      <c r="M236" s="4"/>
      <c r="N236" s="10"/>
      <c r="O236" s="10"/>
      <c r="P236" s="10"/>
      <c r="Q236" s="4"/>
      <c r="R236" s="10"/>
      <c r="S236" s="4"/>
      <c r="T236" s="4"/>
      <c r="U236" s="17"/>
      <c r="X236" s="110" t="e">
        <f>IF(Monitoring!D236=0,AA=0,TEXT(Monitoring!D236,"MMMM"))</f>
        <v>#NAME?</v>
      </c>
    </row>
    <row r="237" spans="2:24" x14ac:dyDescent="0.25">
      <c r="B237" s="22"/>
      <c r="C237" s="64" t="e">
        <f>VLOOKUP(B237,Kader!$B$12:$D$51,2,FALSE)</f>
        <v>#N/A</v>
      </c>
      <c r="D237" s="24"/>
      <c r="E237" s="26"/>
      <c r="F237" s="29" t="e">
        <f t="shared" si="3"/>
        <v>#NUM!</v>
      </c>
      <c r="G237" s="27"/>
      <c r="H237" s="10"/>
      <c r="I237" s="10"/>
      <c r="J237" s="10"/>
      <c r="K237" s="10"/>
      <c r="L237" s="10"/>
      <c r="M237" s="4"/>
      <c r="N237" s="10"/>
      <c r="O237" s="10"/>
      <c r="P237" s="10"/>
      <c r="Q237" s="4"/>
      <c r="R237" s="10"/>
      <c r="S237" s="4"/>
      <c r="T237" s="4"/>
      <c r="U237" s="17"/>
      <c r="X237" s="110" t="e">
        <f>IF(Monitoring!D237=0,AA=0,TEXT(Monitoring!D237,"MMMM"))</f>
        <v>#NAME?</v>
      </c>
    </row>
    <row r="238" spans="2:24" x14ac:dyDescent="0.25">
      <c r="B238" s="22"/>
      <c r="C238" s="64" t="e">
        <f>VLOOKUP(B238,Kader!$B$12:$D$51,2,FALSE)</f>
        <v>#N/A</v>
      </c>
      <c r="D238" s="24"/>
      <c r="E238" s="26"/>
      <c r="F238" s="29" t="e">
        <f t="shared" si="3"/>
        <v>#NUM!</v>
      </c>
      <c r="G238" s="27"/>
      <c r="H238" s="10"/>
      <c r="I238" s="10"/>
      <c r="J238" s="10"/>
      <c r="K238" s="10"/>
      <c r="L238" s="10"/>
      <c r="M238" s="4"/>
      <c r="N238" s="10"/>
      <c r="O238" s="10"/>
      <c r="P238" s="10"/>
      <c r="Q238" s="4"/>
      <c r="R238" s="10"/>
      <c r="S238" s="4"/>
      <c r="T238" s="4"/>
      <c r="U238" s="17"/>
      <c r="X238" s="110" t="e">
        <f>IF(Monitoring!D238=0,AA=0,TEXT(Monitoring!D238,"MMMM"))</f>
        <v>#NAME?</v>
      </c>
    </row>
    <row r="239" spans="2:24" x14ac:dyDescent="0.25">
      <c r="B239" s="22"/>
      <c r="C239" s="64" t="e">
        <f>VLOOKUP(B239,Kader!$B$12:$D$51,2,FALSE)</f>
        <v>#N/A</v>
      </c>
      <c r="D239" s="24"/>
      <c r="E239" s="26"/>
      <c r="F239" s="29" t="e">
        <f t="shared" si="3"/>
        <v>#NUM!</v>
      </c>
      <c r="G239" s="27"/>
      <c r="H239" s="10"/>
      <c r="I239" s="10"/>
      <c r="J239" s="10"/>
      <c r="K239" s="10"/>
      <c r="L239" s="10"/>
      <c r="M239" s="4"/>
      <c r="N239" s="10"/>
      <c r="O239" s="10"/>
      <c r="P239" s="10"/>
      <c r="Q239" s="4"/>
      <c r="R239" s="10"/>
      <c r="S239" s="4"/>
      <c r="T239" s="4"/>
      <c r="U239" s="17"/>
      <c r="X239" s="110" t="e">
        <f>IF(Monitoring!D239=0,AA=0,TEXT(Monitoring!D239,"MMMM"))</f>
        <v>#NAME?</v>
      </c>
    </row>
    <row r="240" spans="2:24" x14ac:dyDescent="0.25">
      <c r="B240" s="22"/>
      <c r="C240" s="64" t="e">
        <f>VLOOKUP(B240,Kader!$B$12:$D$51,2,FALSE)</f>
        <v>#N/A</v>
      </c>
      <c r="D240" s="24"/>
      <c r="E240" s="26"/>
      <c r="F240" s="29" t="e">
        <f t="shared" si="3"/>
        <v>#NUM!</v>
      </c>
      <c r="G240" s="27"/>
      <c r="H240" s="10"/>
      <c r="I240" s="10"/>
      <c r="J240" s="10"/>
      <c r="K240" s="10"/>
      <c r="L240" s="10"/>
      <c r="M240" s="4"/>
      <c r="N240" s="10"/>
      <c r="O240" s="10"/>
      <c r="P240" s="10"/>
      <c r="Q240" s="4"/>
      <c r="R240" s="10"/>
      <c r="S240" s="4"/>
      <c r="T240" s="4"/>
      <c r="U240" s="17"/>
      <c r="X240" s="110" t="e">
        <f>IF(Monitoring!D240=0,AA=0,TEXT(Monitoring!D240,"MMMM"))</f>
        <v>#NAME?</v>
      </c>
    </row>
    <row r="241" spans="2:24" x14ac:dyDescent="0.25">
      <c r="B241" s="22"/>
      <c r="C241" s="64" t="e">
        <f>VLOOKUP(B241,Kader!$B$12:$D$51,2,FALSE)</f>
        <v>#N/A</v>
      </c>
      <c r="D241" s="24"/>
      <c r="E241" s="26"/>
      <c r="F241" s="29" t="e">
        <f t="shared" si="3"/>
        <v>#NUM!</v>
      </c>
      <c r="G241" s="27"/>
      <c r="H241" s="10"/>
      <c r="I241" s="10"/>
      <c r="J241" s="10"/>
      <c r="K241" s="10"/>
      <c r="L241" s="10"/>
      <c r="M241" s="4"/>
      <c r="N241" s="10"/>
      <c r="O241" s="10"/>
      <c r="P241" s="10"/>
      <c r="Q241" s="4"/>
      <c r="R241" s="10"/>
      <c r="S241" s="4"/>
      <c r="T241" s="4"/>
      <c r="U241" s="17"/>
      <c r="X241" s="110" t="e">
        <f>IF(Monitoring!D241=0,AA=0,TEXT(Monitoring!D241,"MMMM"))</f>
        <v>#NAME?</v>
      </c>
    </row>
    <row r="242" spans="2:24" x14ac:dyDescent="0.25">
      <c r="B242" s="22"/>
      <c r="C242" s="64" t="e">
        <f>VLOOKUP(B242,Kader!$B$12:$D$51,2,FALSE)</f>
        <v>#N/A</v>
      </c>
      <c r="D242" s="24"/>
      <c r="E242" s="26"/>
      <c r="F242" s="29" t="e">
        <f t="shared" si="3"/>
        <v>#NUM!</v>
      </c>
      <c r="G242" s="27"/>
      <c r="H242" s="10"/>
      <c r="I242" s="10"/>
      <c r="J242" s="10"/>
      <c r="K242" s="10"/>
      <c r="L242" s="10"/>
      <c r="M242" s="4"/>
      <c r="N242" s="10"/>
      <c r="O242" s="10"/>
      <c r="P242" s="10"/>
      <c r="Q242" s="4"/>
      <c r="R242" s="10"/>
      <c r="S242" s="4"/>
      <c r="T242" s="4"/>
      <c r="U242" s="17"/>
      <c r="X242" s="110" t="e">
        <f>IF(Monitoring!D242=0,AA=0,TEXT(Monitoring!D242,"MMMM"))</f>
        <v>#NAME?</v>
      </c>
    </row>
    <row r="243" spans="2:24" x14ac:dyDescent="0.25">
      <c r="B243" s="22"/>
      <c r="C243" s="64" t="e">
        <f>VLOOKUP(B243,Kader!$B$12:$D$51,2,FALSE)</f>
        <v>#N/A</v>
      </c>
      <c r="D243" s="24"/>
      <c r="E243" s="26"/>
      <c r="F243" s="29" t="e">
        <f t="shared" si="3"/>
        <v>#NUM!</v>
      </c>
      <c r="G243" s="27"/>
      <c r="H243" s="10"/>
      <c r="I243" s="10"/>
      <c r="J243" s="10"/>
      <c r="K243" s="10"/>
      <c r="L243" s="10"/>
      <c r="M243" s="4"/>
      <c r="N243" s="10"/>
      <c r="O243" s="10"/>
      <c r="P243" s="10"/>
      <c r="Q243" s="4"/>
      <c r="R243" s="10"/>
      <c r="S243" s="4"/>
      <c r="T243" s="4"/>
      <c r="U243" s="17"/>
      <c r="X243" s="110" t="e">
        <f>IF(Monitoring!D243=0,AA=0,TEXT(Monitoring!D243,"MMMM"))</f>
        <v>#NAME?</v>
      </c>
    </row>
    <row r="244" spans="2:24" x14ac:dyDescent="0.25">
      <c r="B244" s="22"/>
      <c r="C244" s="64" t="e">
        <f>VLOOKUP(B244,Kader!$B$12:$D$51,2,FALSE)</f>
        <v>#N/A</v>
      </c>
      <c r="D244" s="24"/>
      <c r="E244" s="26"/>
      <c r="F244" s="29" t="e">
        <f t="shared" si="3"/>
        <v>#NUM!</v>
      </c>
      <c r="G244" s="27"/>
      <c r="H244" s="10"/>
      <c r="I244" s="10"/>
      <c r="J244" s="10"/>
      <c r="K244" s="10"/>
      <c r="L244" s="10"/>
      <c r="M244" s="4"/>
      <c r="N244" s="10"/>
      <c r="O244" s="10"/>
      <c r="P244" s="10"/>
      <c r="Q244" s="4"/>
      <c r="R244" s="10"/>
      <c r="S244" s="4"/>
      <c r="T244" s="4"/>
      <c r="U244" s="17"/>
      <c r="X244" s="110" t="e">
        <f>IF(Monitoring!D244=0,AA=0,TEXT(Monitoring!D244,"MMMM"))</f>
        <v>#NAME?</v>
      </c>
    </row>
    <row r="245" spans="2:24" x14ac:dyDescent="0.25">
      <c r="B245" s="22"/>
      <c r="C245" s="64" t="e">
        <f>VLOOKUP(B245,Kader!$B$12:$D$51,2,FALSE)</f>
        <v>#N/A</v>
      </c>
      <c r="D245" s="24"/>
      <c r="E245" s="26"/>
      <c r="F245" s="29" t="e">
        <f t="shared" si="3"/>
        <v>#NUM!</v>
      </c>
      <c r="G245" s="27"/>
      <c r="H245" s="10"/>
      <c r="I245" s="10"/>
      <c r="J245" s="10"/>
      <c r="K245" s="10"/>
      <c r="L245" s="10"/>
      <c r="M245" s="4"/>
      <c r="N245" s="10"/>
      <c r="O245" s="10"/>
      <c r="P245" s="10"/>
      <c r="Q245" s="4"/>
      <c r="R245" s="10"/>
      <c r="S245" s="4"/>
      <c r="T245" s="4"/>
      <c r="U245" s="17"/>
      <c r="X245" s="110" t="e">
        <f>IF(Monitoring!D245=0,AA=0,TEXT(Monitoring!D245,"MMMM"))</f>
        <v>#NAME?</v>
      </c>
    </row>
    <row r="246" spans="2:24" x14ac:dyDescent="0.25">
      <c r="B246" s="22"/>
      <c r="C246" s="64" t="e">
        <f>VLOOKUP(B246,Kader!$B$12:$D$51,2,FALSE)</f>
        <v>#N/A</v>
      </c>
      <c r="D246" s="24"/>
      <c r="E246" s="26"/>
      <c r="F246" s="29" t="e">
        <f t="shared" si="3"/>
        <v>#NUM!</v>
      </c>
      <c r="G246" s="27"/>
      <c r="H246" s="10"/>
      <c r="I246" s="10"/>
      <c r="J246" s="10"/>
      <c r="K246" s="10"/>
      <c r="L246" s="10"/>
      <c r="M246" s="4"/>
      <c r="N246" s="10"/>
      <c r="O246" s="10"/>
      <c r="P246" s="10"/>
      <c r="Q246" s="4"/>
      <c r="R246" s="10"/>
      <c r="S246" s="4"/>
      <c r="T246" s="4"/>
      <c r="U246" s="17"/>
      <c r="X246" s="110" t="e">
        <f>IF(Monitoring!D246=0,AA=0,TEXT(Monitoring!D246,"MMMM"))</f>
        <v>#NAME?</v>
      </c>
    </row>
    <row r="247" spans="2:24" x14ac:dyDescent="0.25">
      <c r="B247" s="22"/>
      <c r="C247" s="64" t="e">
        <f>VLOOKUP(B247,Kader!$B$12:$D$51,2,FALSE)</f>
        <v>#N/A</v>
      </c>
      <c r="D247" s="24"/>
      <c r="E247" s="26"/>
      <c r="F247" s="29" t="e">
        <f t="shared" si="3"/>
        <v>#NUM!</v>
      </c>
      <c r="G247" s="27"/>
      <c r="H247" s="10"/>
      <c r="I247" s="10"/>
      <c r="J247" s="10"/>
      <c r="K247" s="10"/>
      <c r="L247" s="10"/>
      <c r="M247" s="4"/>
      <c r="N247" s="10"/>
      <c r="O247" s="10"/>
      <c r="P247" s="10"/>
      <c r="Q247" s="4"/>
      <c r="R247" s="10"/>
      <c r="S247" s="4"/>
      <c r="T247" s="4"/>
      <c r="U247" s="17"/>
      <c r="X247" s="110" t="e">
        <f>IF(Monitoring!D247=0,AA=0,TEXT(Monitoring!D247,"MMMM"))</f>
        <v>#NAME?</v>
      </c>
    </row>
    <row r="248" spans="2:24" x14ac:dyDescent="0.25">
      <c r="B248" s="22"/>
      <c r="C248" s="64" t="e">
        <f>VLOOKUP(B248,Kader!$B$12:$D$51,2,FALSE)</f>
        <v>#N/A</v>
      </c>
      <c r="D248" s="24"/>
      <c r="E248" s="26"/>
      <c r="F248" s="29" t="e">
        <f t="shared" si="3"/>
        <v>#NUM!</v>
      </c>
      <c r="G248" s="27"/>
      <c r="H248" s="10"/>
      <c r="I248" s="10"/>
      <c r="J248" s="10"/>
      <c r="K248" s="10"/>
      <c r="L248" s="10"/>
      <c r="M248" s="4"/>
      <c r="N248" s="10"/>
      <c r="O248" s="10"/>
      <c r="P248" s="10"/>
      <c r="Q248" s="4"/>
      <c r="R248" s="10"/>
      <c r="S248" s="4"/>
      <c r="T248" s="4"/>
      <c r="U248" s="17"/>
      <c r="X248" s="110" t="e">
        <f>IF(Monitoring!D248=0,AA=0,TEXT(Monitoring!D248,"MMMM"))</f>
        <v>#NAME?</v>
      </c>
    </row>
    <row r="249" spans="2:24" x14ac:dyDescent="0.25">
      <c r="B249" s="22"/>
      <c r="C249" s="64" t="e">
        <f>VLOOKUP(B249,Kader!$B$12:$D$51,2,FALSE)</f>
        <v>#N/A</v>
      </c>
      <c r="D249" s="24"/>
      <c r="E249" s="26"/>
      <c r="F249" s="29" t="e">
        <f t="shared" si="3"/>
        <v>#NUM!</v>
      </c>
      <c r="G249" s="27"/>
      <c r="H249" s="10"/>
      <c r="I249" s="10"/>
      <c r="J249" s="10"/>
      <c r="K249" s="10"/>
      <c r="L249" s="10"/>
      <c r="M249" s="4"/>
      <c r="N249" s="10"/>
      <c r="O249" s="10"/>
      <c r="P249" s="10"/>
      <c r="Q249" s="4"/>
      <c r="R249" s="10"/>
      <c r="S249" s="4"/>
      <c r="T249" s="4"/>
      <c r="U249" s="17"/>
      <c r="X249" s="110" t="e">
        <f>IF(Monitoring!D249=0,AA=0,TEXT(Monitoring!D249,"MMMM"))</f>
        <v>#NAME?</v>
      </c>
    </row>
    <row r="250" spans="2:24" x14ac:dyDescent="0.25">
      <c r="B250" s="22"/>
      <c r="C250" s="64" t="e">
        <f>VLOOKUP(B250,Kader!$B$12:$D$51,2,FALSE)</f>
        <v>#N/A</v>
      </c>
      <c r="D250" s="24"/>
      <c r="E250" s="26"/>
      <c r="F250" s="29" t="e">
        <f t="shared" si="3"/>
        <v>#NUM!</v>
      </c>
      <c r="G250" s="27"/>
      <c r="H250" s="10"/>
      <c r="I250" s="10"/>
      <c r="J250" s="10"/>
      <c r="K250" s="10"/>
      <c r="L250" s="10"/>
      <c r="M250" s="4"/>
      <c r="N250" s="10"/>
      <c r="O250" s="10"/>
      <c r="P250" s="10"/>
      <c r="Q250" s="4"/>
      <c r="R250" s="10"/>
      <c r="S250" s="4"/>
      <c r="T250" s="4"/>
      <c r="U250" s="17"/>
      <c r="X250" s="110" t="e">
        <f>IF(Monitoring!D250=0,AA=0,TEXT(Monitoring!D250,"MMMM"))</f>
        <v>#NAME?</v>
      </c>
    </row>
    <row r="251" spans="2:24" x14ac:dyDescent="0.25">
      <c r="B251" s="22"/>
      <c r="C251" s="64" t="e">
        <f>VLOOKUP(B251,Kader!$B$12:$D$51,2,FALSE)</f>
        <v>#N/A</v>
      </c>
      <c r="D251" s="24"/>
      <c r="E251" s="26"/>
      <c r="F251" s="29" t="e">
        <f t="shared" si="3"/>
        <v>#NUM!</v>
      </c>
      <c r="G251" s="27"/>
      <c r="H251" s="10"/>
      <c r="I251" s="10"/>
      <c r="J251" s="10"/>
      <c r="K251" s="10"/>
      <c r="L251" s="10"/>
      <c r="M251" s="4"/>
      <c r="N251" s="10"/>
      <c r="O251" s="10"/>
      <c r="P251" s="10"/>
      <c r="Q251" s="4"/>
      <c r="R251" s="10"/>
      <c r="S251" s="4"/>
      <c r="T251" s="4"/>
      <c r="U251" s="17"/>
      <c r="X251" s="110" t="e">
        <f>IF(Monitoring!D251=0,AA=0,TEXT(Monitoring!D251,"MMMM"))</f>
        <v>#NAME?</v>
      </c>
    </row>
    <row r="252" spans="2:24" x14ac:dyDescent="0.25">
      <c r="B252" s="22"/>
      <c r="C252" s="64" t="e">
        <f>VLOOKUP(B252,Kader!$B$12:$D$51,2,FALSE)</f>
        <v>#N/A</v>
      </c>
      <c r="D252" s="24"/>
      <c r="E252" s="26"/>
      <c r="F252" s="29" t="e">
        <f t="shared" si="3"/>
        <v>#NUM!</v>
      </c>
      <c r="G252" s="27"/>
      <c r="H252" s="10"/>
      <c r="I252" s="10"/>
      <c r="J252" s="10"/>
      <c r="K252" s="10"/>
      <c r="L252" s="10"/>
      <c r="M252" s="4"/>
      <c r="N252" s="10"/>
      <c r="O252" s="10"/>
      <c r="P252" s="10"/>
      <c r="Q252" s="4"/>
      <c r="R252" s="10"/>
      <c r="S252" s="4"/>
      <c r="T252" s="4"/>
      <c r="U252" s="17"/>
      <c r="X252" s="110" t="e">
        <f>IF(Monitoring!D252=0,AA=0,TEXT(Monitoring!D252,"MMMM"))</f>
        <v>#NAME?</v>
      </c>
    </row>
    <row r="253" spans="2:24" x14ac:dyDescent="0.25">
      <c r="B253" s="22"/>
      <c r="C253" s="64" t="e">
        <f>VLOOKUP(B253,Kader!$B$12:$D$51,2,FALSE)</f>
        <v>#N/A</v>
      </c>
      <c r="D253" s="24"/>
      <c r="E253" s="26"/>
      <c r="F253" s="29" t="e">
        <f t="shared" si="3"/>
        <v>#NUM!</v>
      </c>
      <c r="G253" s="27"/>
      <c r="H253" s="10"/>
      <c r="I253" s="10"/>
      <c r="J253" s="10"/>
      <c r="K253" s="10"/>
      <c r="L253" s="10"/>
      <c r="M253" s="4"/>
      <c r="N253" s="10"/>
      <c r="O253" s="10"/>
      <c r="P253" s="10"/>
      <c r="Q253" s="4"/>
      <c r="R253" s="10"/>
      <c r="S253" s="4"/>
      <c r="T253" s="4"/>
      <c r="U253" s="17"/>
      <c r="X253" s="110" t="e">
        <f>IF(Monitoring!D253=0,AA=0,TEXT(Monitoring!D253,"MMMM"))</f>
        <v>#NAME?</v>
      </c>
    </row>
    <row r="254" spans="2:24" x14ac:dyDescent="0.25">
      <c r="B254" s="22"/>
      <c r="C254" s="64" t="e">
        <f>VLOOKUP(B254,Kader!$B$12:$D$51,2,FALSE)</f>
        <v>#N/A</v>
      </c>
      <c r="D254" s="24"/>
      <c r="E254" s="26"/>
      <c r="F254" s="29" t="e">
        <f t="shared" si="3"/>
        <v>#NUM!</v>
      </c>
      <c r="G254" s="27"/>
      <c r="H254" s="10"/>
      <c r="I254" s="10"/>
      <c r="J254" s="10"/>
      <c r="K254" s="10"/>
      <c r="L254" s="10"/>
      <c r="M254" s="4"/>
      <c r="N254" s="10"/>
      <c r="O254" s="10"/>
      <c r="P254" s="10"/>
      <c r="Q254" s="4"/>
      <c r="R254" s="10"/>
      <c r="S254" s="4"/>
      <c r="T254" s="4"/>
      <c r="U254" s="17"/>
      <c r="X254" s="110" t="e">
        <f>IF(Monitoring!D254=0,AA=0,TEXT(Monitoring!D254,"MMMM"))</f>
        <v>#NAME?</v>
      </c>
    </row>
    <row r="255" spans="2:24" x14ac:dyDescent="0.25">
      <c r="B255" s="22"/>
      <c r="C255" s="64" t="e">
        <f>VLOOKUP(B255,Kader!$B$12:$D$51,2,FALSE)</f>
        <v>#N/A</v>
      </c>
      <c r="D255" s="24"/>
      <c r="E255" s="26"/>
      <c r="F255" s="29" t="e">
        <f t="shared" si="3"/>
        <v>#NUM!</v>
      </c>
      <c r="G255" s="27"/>
      <c r="H255" s="10"/>
      <c r="I255" s="10"/>
      <c r="J255" s="10"/>
      <c r="K255" s="10"/>
      <c r="L255" s="10"/>
      <c r="M255" s="4"/>
      <c r="N255" s="10"/>
      <c r="O255" s="10"/>
      <c r="P255" s="10"/>
      <c r="Q255" s="4"/>
      <c r="R255" s="10"/>
      <c r="S255" s="4"/>
      <c r="T255" s="4"/>
      <c r="U255" s="17"/>
      <c r="X255" s="110" t="e">
        <f>IF(Monitoring!D255=0,AA=0,TEXT(Monitoring!D255,"MMMM"))</f>
        <v>#NAME?</v>
      </c>
    </row>
    <row r="256" spans="2:24" x14ac:dyDescent="0.25">
      <c r="B256" s="22"/>
      <c r="C256" s="64" t="e">
        <f>VLOOKUP(B256,Kader!$B$12:$D$51,2,FALSE)</f>
        <v>#N/A</v>
      </c>
      <c r="D256" s="24"/>
      <c r="E256" s="26"/>
      <c r="F256" s="29" t="e">
        <f t="shared" si="3"/>
        <v>#NUM!</v>
      </c>
      <c r="G256" s="27"/>
      <c r="H256" s="10"/>
      <c r="I256" s="10"/>
      <c r="J256" s="10"/>
      <c r="K256" s="10"/>
      <c r="L256" s="10"/>
      <c r="M256" s="4"/>
      <c r="N256" s="10"/>
      <c r="O256" s="10"/>
      <c r="P256" s="10"/>
      <c r="Q256" s="4"/>
      <c r="R256" s="10"/>
      <c r="S256" s="4"/>
      <c r="T256" s="4"/>
      <c r="U256" s="17"/>
      <c r="X256" s="110" t="e">
        <f>IF(Monitoring!D256=0,AA=0,TEXT(Monitoring!D256,"MMMM"))</f>
        <v>#NAME?</v>
      </c>
    </row>
    <row r="257" spans="2:24" x14ac:dyDescent="0.25">
      <c r="B257" s="22"/>
      <c r="C257" s="64" t="e">
        <f>VLOOKUP(B257,Kader!$B$12:$D$51,2,FALSE)</f>
        <v>#N/A</v>
      </c>
      <c r="D257" s="24"/>
      <c r="E257" s="26"/>
      <c r="F257" s="29" t="e">
        <f t="shared" si="3"/>
        <v>#NUM!</v>
      </c>
      <c r="G257" s="27"/>
      <c r="H257" s="10"/>
      <c r="I257" s="10"/>
      <c r="J257" s="10"/>
      <c r="K257" s="10"/>
      <c r="L257" s="10"/>
      <c r="M257" s="4"/>
      <c r="N257" s="10"/>
      <c r="O257" s="10"/>
      <c r="P257" s="10"/>
      <c r="Q257" s="4"/>
      <c r="R257" s="10"/>
      <c r="S257" s="4"/>
      <c r="T257" s="4"/>
      <c r="U257" s="17"/>
      <c r="X257" s="110" t="e">
        <f>IF(Monitoring!D257=0,AA=0,TEXT(Monitoring!D257,"MMMM"))</f>
        <v>#NAME?</v>
      </c>
    </row>
    <row r="258" spans="2:24" x14ac:dyDescent="0.25">
      <c r="B258" s="22"/>
      <c r="C258" s="64" t="e">
        <f>VLOOKUP(B258,Kader!$B$12:$D$51,2,FALSE)</f>
        <v>#N/A</v>
      </c>
      <c r="D258" s="24"/>
      <c r="E258" s="26"/>
      <c r="F258" s="29" t="e">
        <f t="shared" si="3"/>
        <v>#NUM!</v>
      </c>
      <c r="G258" s="27"/>
      <c r="H258" s="10"/>
      <c r="I258" s="10"/>
      <c r="J258" s="10"/>
      <c r="K258" s="10"/>
      <c r="L258" s="10"/>
      <c r="M258" s="4"/>
      <c r="N258" s="10"/>
      <c r="O258" s="10"/>
      <c r="P258" s="10"/>
      <c r="Q258" s="4"/>
      <c r="R258" s="10"/>
      <c r="S258" s="4"/>
      <c r="T258" s="4"/>
      <c r="U258" s="17"/>
      <c r="X258" s="110" t="e">
        <f>IF(Monitoring!D258=0,AA=0,TEXT(Monitoring!D258,"MMMM"))</f>
        <v>#NAME?</v>
      </c>
    </row>
    <row r="259" spans="2:24" x14ac:dyDescent="0.25">
      <c r="B259" s="22"/>
      <c r="C259" s="64" t="e">
        <f>VLOOKUP(B259,Kader!$B$12:$D$51,2,FALSE)</f>
        <v>#N/A</v>
      </c>
      <c r="D259" s="24"/>
      <c r="E259" s="26"/>
      <c r="F259" s="29" t="e">
        <f t="shared" si="3"/>
        <v>#NUM!</v>
      </c>
      <c r="G259" s="27"/>
      <c r="H259" s="10"/>
      <c r="I259" s="10"/>
      <c r="J259" s="10"/>
      <c r="K259" s="10"/>
      <c r="L259" s="10"/>
      <c r="M259" s="4"/>
      <c r="N259" s="10"/>
      <c r="O259" s="10"/>
      <c r="P259" s="10"/>
      <c r="Q259" s="4"/>
      <c r="R259" s="10"/>
      <c r="S259" s="4"/>
      <c r="T259" s="4"/>
      <c r="U259" s="17"/>
      <c r="X259" s="110" t="e">
        <f>IF(Monitoring!D259=0,AA=0,TEXT(Monitoring!D259,"MMMM"))</f>
        <v>#NAME?</v>
      </c>
    </row>
    <row r="260" spans="2:24" x14ac:dyDescent="0.25">
      <c r="B260" s="22"/>
      <c r="C260" s="64" t="e">
        <f>VLOOKUP(B260,Kader!$B$12:$D$51,2,FALSE)</f>
        <v>#N/A</v>
      </c>
      <c r="D260" s="24"/>
      <c r="E260" s="26"/>
      <c r="F260" s="29" t="e">
        <f t="shared" si="3"/>
        <v>#NUM!</v>
      </c>
      <c r="G260" s="27"/>
      <c r="H260" s="10"/>
      <c r="I260" s="10"/>
      <c r="J260" s="10"/>
      <c r="K260" s="10"/>
      <c r="L260" s="10"/>
      <c r="M260" s="4"/>
      <c r="N260" s="10"/>
      <c r="O260" s="10"/>
      <c r="P260" s="10"/>
      <c r="Q260" s="4"/>
      <c r="R260" s="10"/>
      <c r="S260" s="4"/>
      <c r="T260" s="4"/>
      <c r="U260" s="17"/>
      <c r="X260" s="110" t="e">
        <f>IF(Monitoring!D260=0,AA=0,TEXT(Monitoring!D260,"MMMM"))</f>
        <v>#NAME?</v>
      </c>
    </row>
    <row r="261" spans="2:24" x14ac:dyDescent="0.25">
      <c r="B261" s="22"/>
      <c r="C261" s="64" t="e">
        <f>VLOOKUP(B261,Kader!$B$12:$D$51,2,FALSE)</f>
        <v>#N/A</v>
      </c>
      <c r="D261" s="24"/>
      <c r="E261" s="26"/>
      <c r="F261" s="29" t="e">
        <f t="shared" si="3"/>
        <v>#NUM!</v>
      </c>
      <c r="G261" s="27"/>
      <c r="H261" s="10"/>
      <c r="I261" s="10"/>
      <c r="J261" s="10"/>
      <c r="K261" s="10"/>
      <c r="L261" s="10"/>
      <c r="M261" s="4"/>
      <c r="N261" s="10"/>
      <c r="O261" s="10"/>
      <c r="P261" s="10"/>
      <c r="Q261" s="4"/>
      <c r="R261" s="10"/>
      <c r="S261" s="4"/>
      <c r="T261" s="4"/>
      <c r="U261" s="17"/>
      <c r="X261" s="110" t="e">
        <f>IF(Monitoring!D261=0,AA=0,TEXT(Monitoring!D261,"MMMM"))</f>
        <v>#NAME?</v>
      </c>
    </row>
    <row r="262" spans="2:24" x14ac:dyDescent="0.25">
      <c r="B262" s="22"/>
      <c r="C262" s="64" t="e">
        <f>VLOOKUP(B262,Kader!$B$12:$D$51,2,FALSE)</f>
        <v>#N/A</v>
      </c>
      <c r="D262" s="24"/>
      <c r="E262" s="26"/>
      <c r="F262" s="29" t="e">
        <f t="shared" si="3"/>
        <v>#NUM!</v>
      </c>
      <c r="G262" s="27"/>
      <c r="H262" s="10"/>
      <c r="I262" s="10"/>
      <c r="J262" s="10"/>
      <c r="K262" s="10"/>
      <c r="L262" s="10"/>
      <c r="M262" s="4"/>
      <c r="N262" s="10"/>
      <c r="O262" s="10"/>
      <c r="P262" s="10"/>
      <c r="Q262" s="4"/>
      <c r="R262" s="10"/>
      <c r="S262" s="4"/>
      <c r="T262" s="4"/>
      <c r="U262" s="17"/>
      <c r="X262" s="110" t="e">
        <f>IF(Monitoring!D262=0,AA=0,TEXT(Monitoring!D262,"MMMM"))</f>
        <v>#NAME?</v>
      </c>
    </row>
    <row r="263" spans="2:24" x14ac:dyDescent="0.25">
      <c r="B263" s="22"/>
      <c r="C263" s="64" t="e">
        <f>VLOOKUP(B263,Kader!$B$12:$D$51,2,FALSE)</f>
        <v>#N/A</v>
      </c>
      <c r="D263" s="24"/>
      <c r="E263" s="26"/>
      <c r="F263" s="29" t="e">
        <f t="shared" si="3"/>
        <v>#NUM!</v>
      </c>
      <c r="G263" s="27"/>
      <c r="H263" s="10"/>
      <c r="I263" s="10"/>
      <c r="J263" s="10"/>
      <c r="K263" s="10"/>
      <c r="L263" s="10"/>
      <c r="M263" s="4"/>
      <c r="N263" s="10"/>
      <c r="O263" s="10"/>
      <c r="P263" s="10"/>
      <c r="Q263" s="4"/>
      <c r="R263" s="10"/>
      <c r="S263" s="4"/>
      <c r="T263" s="4"/>
      <c r="U263" s="17"/>
      <c r="X263" s="110" t="e">
        <f>IF(Monitoring!D263=0,AA=0,TEXT(Monitoring!D263,"MMMM"))</f>
        <v>#NAME?</v>
      </c>
    </row>
    <row r="264" spans="2:24" x14ac:dyDescent="0.25">
      <c r="B264" s="22"/>
      <c r="C264" s="64" t="e">
        <f>VLOOKUP(B264,Kader!$B$12:$D$51,2,FALSE)</f>
        <v>#N/A</v>
      </c>
      <c r="D264" s="24"/>
      <c r="E264" s="26"/>
      <c r="F264" s="29" t="e">
        <f t="shared" si="3"/>
        <v>#NUM!</v>
      </c>
      <c r="G264" s="27"/>
      <c r="H264" s="10"/>
      <c r="I264" s="10"/>
      <c r="J264" s="10"/>
      <c r="K264" s="10"/>
      <c r="L264" s="10"/>
      <c r="M264" s="4"/>
      <c r="N264" s="10"/>
      <c r="O264" s="10"/>
      <c r="P264" s="10"/>
      <c r="Q264" s="4"/>
      <c r="R264" s="10"/>
      <c r="S264" s="4"/>
      <c r="T264" s="4"/>
      <c r="U264" s="17"/>
      <c r="X264" s="110" t="e">
        <f>IF(Monitoring!D264=0,AA=0,TEXT(Monitoring!D264,"MMMM"))</f>
        <v>#NAME?</v>
      </c>
    </row>
    <row r="265" spans="2:24" x14ac:dyDescent="0.25">
      <c r="B265" s="22"/>
      <c r="C265" s="64" t="e">
        <f>VLOOKUP(B265,Kader!$B$12:$D$51,2,FALSE)</f>
        <v>#N/A</v>
      </c>
      <c r="D265" s="24"/>
      <c r="E265" s="26"/>
      <c r="F265" s="29" t="e">
        <f t="shared" si="3"/>
        <v>#NUM!</v>
      </c>
      <c r="G265" s="27"/>
      <c r="H265" s="10"/>
      <c r="I265" s="10"/>
      <c r="J265" s="10"/>
      <c r="K265" s="10"/>
      <c r="L265" s="10"/>
      <c r="M265" s="4"/>
      <c r="N265" s="10"/>
      <c r="O265" s="10"/>
      <c r="P265" s="10"/>
      <c r="Q265" s="4"/>
      <c r="R265" s="10"/>
      <c r="S265" s="4"/>
      <c r="T265" s="4"/>
      <c r="U265" s="17"/>
      <c r="X265" s="110" t="e">
        <f>IF(Monitoring!D265=0,AA=0,TEXT(Monitoring!D265,"MMMM"))</f>
        <v>#NAME?</v>
      </c>
    </row>
    <row r="266" spans="2:24" x14ac:dyDescent="0.25">
      <c r="B266" s="22"/>
      <c r="C266" s="64" t="e">
        <f>VLOOKUP(B266,Kader!$B$12:$D$51,2,FALSE)</f>
        <v>#N/A</v>
      </c>
      <c r="D266" s="24"/>
      <c r="E266" s="26"/>
      <c r="F266" s="29" t="e">
        <f t="shared" ref="F266:F329" si="4">(DATEDIF(D266+1,E266,"d"))</f>
        <v>#NUM!</v>
      </c>
      <c r="G266" s="27"/>
      <c r="H266" s="10"/>
      <c r="I266" s="10"/>
      <c r="J266" s="10"/>
      <c r="K266" s="10"/>
      <c r="L266" s="10"/>
      <c r="M266" s="4"/>
      <c r="N266" s="10"/>
      <c r="O266" s="10"/>
      <c r="P266" s="10"/>
      <c r="Q266" s="4"/>
      <c r="R266" s="10"/>
      <c r="S266" s="4"/>
      <c r="T266" s="4"/>
      <c r="U266" s="17"/>
      <c r="X266" s="110" t="e">
        <f>IF(Monitoring!D266=0,AA=0,TEXT(Monitoring!D266,"MMMM"))</f>
        <v>#NAME?</v>
      </c>
    </row>
    <row r="267" spans="2:24" x14ac:dyDescent="0.25">
      <c r="B267" s="22"/>
      <c r="C267" s="64" t="e">
        <f>VLOOKUP(B267,Kader!$B$12:$D$51,2,FALSE)</f>
        <v>#N/A</v>
      </c>
      <c r="D267" s="24"/>
      <c r="E267" s="26"/>
      <c r="F267" s="29" t="e">
        <f t="shared" si="4"/>
        <v>#NUM!</v>
      </c>
      <c r="G267" s="27"/>
      <c r="H267" s="10"/>
      <c r="I267" s="10"/>
      <c r="J267" s="10"/>
      <c r="K267" s="10"/>
      <c r="L267" s="10"/>
      <c r="M267" s="4"/>
      <c r="N267" s="10"/>
      <c r="O267" s="10"/>
      <c r="P267" s="10"/>
      <c r="Q267" s="4"/>
      <c r="R267" s="10"/>
      <c r="S267" s="4"/>
      <c r="T267" s="4"/>
      <c r="U267" s="17"/>
      <c r="X267" s="110" t="e">
        <f>IF(Monitoring!D267=0,AA=0,TEXT(Monitoring!D267,"MMMM"))</f>
        <v>#NAME?</v>
      </c>
    </row>
    <row r="268" spans="2:24" x14ac:dyDescent="0.25">
      <c r="B268" s="22"/>
      <c r="C268" s="64" t="e">
        <f>VLOOKUP(B268,Kader!$B$12:$D$51,2,FALSE)</f>
        <v>#N/A</v>
      </c>
      <c r="D268" s="24"/>
      <c r="E268" s="26"/>
      <c r="F268" s="29" t="e">
        <f t="shared" si="4"/>
        <v>#NUM!</v>
      </c>
      <c r="G268" s="27"/>
      <c r="H268" s="10"/>
      <c r="I268" s="10"/>
      <c r="J268" s="10"/>
      <c r="K268" s="10"/>
      <c r="L268" s="10"/>
      <c r="M268" s="4"/>
      <c r="N268" s="10"/>
      <c r="O268" s="10"/>
      <c r="P268" s="10"/>
      <c r="Q268" s="4"/>
      <c r="R268" s="10"/>
      <c r="S268" s="4"/>
      <c r="T268" s="4"/>
      <c r="U268" s="17"/>
      <c r="X268" s="110" t="e">
        <f>IF(Monitoring!D268=0,AA=0,TEXT(Monitoring!D268,"MMMM"))</f>
        <v>#NAME?</v>
      </c>
    </row>
    <row r="269" spans="2:24" x14ac:dyDescent="0.25">
      <c r="B269" s="22"/>
      <c r="C269" s="64" t="e">
        <f>VLOOKUP(B269,Kader!$B$12:$D$51,2,FALSE)</f>
        <v>#N/A</v>
      </c>
      <c r="D269" s="24"/>
      <c r="E269" s="26"/>
      <c r="F269" s="29" t="e">
        <f t="shared" si="4"/>
        <v>#NUM!</v>
      </c>
      <c r="G269" s="27"/>
      <c r="H269" s="10"/>
      <c r="I269" s="10"/>
      <c r="J269" s="10"/>
      <c r="K269" s="10"/>
      <c r="L269" s="10"/>
      <c r="M269" s="4"/>
      <c r="N269" s="10"/>
      <c r="O269" s="10"/>
      <c r="P269" s="10"/>
      <c r="Q269" s="4"/>
      <c r="R269" s="10"/>
      <c r="S269" s="4"/>
      <c r="T269" s="4"/>
      <c r="U269" s="17"/>
      <c r="X269" s="110" t="e">
        <f>IF(Monitoring!D269=0,AA=0,TEXT(Monitoring!D269,"MMMM"))</f>
        <v>#NAME?</v>
      </c>
    </row>
    <row r="270" spans="2:24" x14ac:dyDescent="0.25">
      <c r="B270" s="22"/>
      <c r="C270" s="64" t="e">
        <f>VLOOKUP(B270,Kader!$B$12:$D$51,2,FALSE)</f>
        <v>#N/A</v>
      </c>
      <c r="D270" s="24"/>
      <c r="E270" s="26"/>
      <c r="F270" s="29" t="e">
        <f t="shared" si="4"/>
        <v>#NUM!</v>
      </c>
      <c r="G270" s="27"/>
      <c r="H270" s="10"/>
      <c r="I270" s="10"/>
      <c r="J270" s="10"/>
      <c r="K270" s="10"/>
      <c r="L270" s="10"/>
      <c r="M270" s="4"/>
      <c r="N270" s="10"/>
      <c r="O270" s="10"/>
      <c r="P270" s="10"/>
      <c r="Q270" s="4"/>
      <c r="R270" s="10"/>
      <c r="S270" s="4"/>
      <c r="T270" s="4"/>
      <c r="U270" s="17"/>
      <c r="X270" s="110" t="e">
        <f>IF(Monitoring!D270=0,AA=0,TEXT(Monitoring!D270,"MMMM"))</f>
        <v>#NAME?</v>
      </c>
    </row>
    <row r="271" spans="2:24" x14ac:dyDescent="0.25">
      <c r="B271" s="22"/>
      <c r="C271" s="64" t="e">
        <f>VLOOKUP(B271,Kader!$B$12:$D$51,2,FALSE)</f>
        <v>#N/A</v>
      </c>
      <c r="D271" s="24"/>
      <c r="E271" s="26"/>
      <c r="F271" s="29" t="e">
        <f t="shared" si="4"/>
        <v>#NUM!</v>
      </c>
      <c r="G271" s="27"/>
      <c r="H271" s="10"/>
      <c r="I271" s="10"/>
      <c r="J271" s="10"/>
      <c r="K271" s="10"/>
      <c r="L271" s="10"/>
      <c r="M271" s="4"/>
      <c r="N271" s="10"/>
      <c r="O271" s="10"/>
      <c r="P271" s="10"/>
      <c r="Q271" s="4"/>
      <c r="R271" s="10"/>
      <c r="S271" s="4"/>
      <c r="T271" s="4"/>
      <c r="U271" s="17"/>
      <c r="X271" s="110" t="e">
        <f>IF(Monitoring!D271=0,AA=0,TEXT(Monitoring!D271,"MMMM"))</f>
        <v>#NAME?</v>
      </c>
    </row>
    <row r="272" spans="2:24" x14ac:dyDescent="0.25">
      <c r="B272" s="22"/>
      <c r="C272" s="64" t="e">
        <f>VLOOKUP(B272,Kader!$B$12:$D$51,2,FALSE)</f>
        <v>#N/A</v>
      </c>
      <c r="D272" s="24"/>
      <c r="E272" s="26"/>
      <c r="F272" s="29" t="e">
        <f t="shared" si="4"/>
        <v>#NUM!</v>
      </c>
      <c r="G272" s="27"/>
      <c r="H272" s="10"/>
      <c r="I272" s="10"/>
      <c r="J272" s="10"/>
      <c r="K272" s="10"/>
      <c r="L272" s="10"/>
      <c r="M272" s="4"/>
      <c r="N272" s="10"/>
      <c r="O272" s="10"/>
      <c r="P272" s="10"/>
      <c r="Q272" s="4"/>
      <c r="R272" s="10"/>
      <c r="S272" s="4"/>
      <c r="T272" s="4"/>
      <c r="U272" s="17"/>
      <c r="X272" s="110" t="e">
        <f>IF(Monitoring!D272=0,AA=0,TEXT(Monitoring!D272,"MMMM"))</f>
        <v>#NAME?</v>
      </c>
    </row>
    <row r="273" spans="2:24" x14ac:dyDescent="0.25">
      <c r="B273" s="22"/>
      <c r="C273" s="64" t="e">
        <f>VLOOKUP(B273,Kader!$B$12:$D$51,2,FALSE)</f>
        <v>#N/A</v>
      </c>
      <c r="D273" s="24"/>
      <c r="E273" s="26"/>
      <c r="F273" s="29" t="e">
        <f t="shared" si="4"/>
        <v>#NUM!</v>
      </c>
      <c r="G273" s="27"/>
      <c r="H273" s="10"/>
      <c r="I273" s="10"/>
      <c r="J273" s="10"/>
      <c r="K273" s="10"/>
      <c r="L273" s="10"/>
      <c r="M273" s="4"/>
      <c r="N273" s="10"/>
      <c r="O273" s="10"/>
      <c r="P273" s="10"/>
      <c r="Q273" s="4"/>
      <c r="R273" s="10"/>
      <c r="S273" s="4"/>
      <c r="T273" s="4"/>
      <c r="U273" s="17"/>
      <c r="X273" s="110" t="e">
        <f>IF(Monitoring!D273=0,AA=0,TEXT(Monitoring!D273,"MMMM"))</f>
        <v>#NAME?</v>
      </c>
    </row>
    <row r="274" spans="2:24" x14ac:dyDescent="0.25">
      <c r="B274" s="22"/>
      <c r="C274" s="64" t="e">
        <f>VLOOKUP(B274,Kader!$B$12:$D$51,2,FALSE)</f>
        <v>#N/A</v>
      </c>
      <c r="D274" s="24"/>
      <c r="E274" s="26"/>
      <c r="F274" s="29" t="e">
        <f t="shared" si="4"/>
        <v>#NUM!</v>
      </c>
      <c r="G274" s="27"/>
      <c r="H274" s="10"/>
      <c r="I274" s="10"/>
      <c r="J274" s="10"/>
      <c r="K274" s="10"/>
      <c r="L274" s="10"/>
      <c r="M274" s="4"/>
      <c r="N274" s="10"/>
      <c r="O274" s="10"/>
      <c r="P274" s="10"/>
      <c r="Q274" s="4"/>
      <c r="R274" s="10"/>
      <c r="S274" s="4"/>
      <c r="T274" s="4"/>
      <c r="U274" s="17"/>
      <c r="X274" s="110" t="e">
        <f>IF(Monitoring!D274=0,AA=0,TEXT(Monitoring!D274,"MMMM"))</f>
        <v>#NAME?</v>
      </c>
    </row>
    <row r="275" spans="2:24" x14ac:dyDescent="0.25">
      <c r="B275" s="22"/>
      <c r="C275" s="64" t="e">
        <f>VLOOKUP(B275,Kader!$B$12:$D$51,2,FALSE)</f>
        <v>#N/A</v>
      </c>
      <c r="D275" s="24"/>
      <c r="E275" s="26"/>
      <c r="F275" s="29" t="e">
        <f t="shared" si="4"/>
        <v>#NUM!</v>
      </c>
      <c r="G275" s="27"/>
      <c r="H275" s="10"/>
      <c r="I275" s="10"/>
      <c r="J275" s="10"/>
      <c r="K275" s="10"/>
      <c r="L275" s="10"/>
      <c r="M275" s="4"/>
      <c r="N275" s="10"/>
      <c r="O275" s="10"/>
      <c r="P275" s="10"/>
      <c r="Q275" s="4"/>
      <c r="R275" s="10"/>
      <c r="S275" s="4"/>
      <c r="T275" s="4"/>
      <c r="U275" s="17"/>
      <c r="X275" s="110" t="e">
        <f>IF(Monitoring!D275=0,AA=0,TEXT(Monitoring!D275,"MMMM"))</f>
        <v>#NAME?</v>
      </c>
    </row>
    <row r="276" spans="2:24" x14ac:dyDescent="0.25">
      <c r="B276" s="22"/>
      <c r="C276" s="64" t="e">
        <f>VLOOKUP(B276,Kader!$B$12:$D$51,2,FALSE)</f>
        <v>#N/A</v>
      </c>
      <c r="D276" s="24"/>
      <c r="E276" s="26"/>
      <c r="F276" s="29" t="e">
        <f t="shared" si="4"/>
        <v>#NUM!</v>
      </c>
      <c r="G276" s="27"/>
      <c r="H276" s="10"/>
      <c r="I276" s="10"/>
      <c r="J276" s="10"/>
      <c r="K276" s="10"/>
      <c r="L276" s="10"/>
      <c r="M276" s="4"/>
      <c r="N276" s="10"/>
      <c r="O276" s="10"/>
      <c r="P276" s="10"/>
      <c r="Q276" s="4"/>
      <c r="R276" s="10"/>
      <c r="S276" s="4"/>
      <c r="T276" s="4"/>
      <c r="U276" s="17"/>
      <c r="X276" s="110" t="e">
        <f>IF(Monitoring!D276=0,AA=0,TEXT(Monitoring!D276,"MMMM"))</f>
        <v>#NAME?</v>
      </c>
    </row>
    <row r="277" spans="2:24" x14ac:dyDescent="0.25">
      <c r="B277" s="22"/>
      <c r="C277" s="64" t="e">
        <f>VLOOKUP(B277,Kader!$B$12:$D$51,2,FALSE)</f>
        <v>#N/A</v>
      </c>
      <c r="D277" s="24"/>
      <c r="E277" s="26"/>
      <c r="F277" s="29" t="e">
        <f t="shared" si="4"/>
        <v>#NUM!</v>
      </c>
      <c r="G277" s="27"/>
      <c r="H277" s="10"/>
      <c r="I277" s="10"/>
      <c r="J277" s="10"/>
      <c r="K277" s="10"/>
      <c r="L277" s="10"/>
      <c r="M277" s="4"/>
      <c r="N277" s="10"/>
      <c r="O277" s="10"/>
      <c r="P277" s="10"/>
      <c r="Q277" s="4"/>
      <c r="R277" s="10"/>
      <c r="S277" s="4"/>
      <c r="T277" s="4"/>
      <c r="U277" s="17"/>
      <c r="X277" s="110" t="e">
        <f>IF(Monitoring!D277=0,AA=0,TEXT(Monitoring!D277,"MMMM"))</f>
        <v>#NAME?</v>
      </c>
    </row>
    <row r="278" spans="2:24" x14ac:dyDescent="0.25">
      <c r="B278" s="22"/>
      <c r="C278" s="64" t="e">
        <f>VLOOKUP(B278,Kader!$B$12:$D$51,2,FALSE)</f>
        <v>#N/A</v>
      </c>
      <c r="D278" s="24"/>
      <c r="E278" s="26"/>
      <c r="F278" s="29" t="e">
        <f t="shared" si="4"/>
        <v>#NUM!</v>
      </c>
      <c r="G278" s="27"/>
      <c r="H278" s="10"/>
      <c r="I278" s="10"/>
      <c r="J278" s="10"/>
      <c r="K278" s="10"/>
      <c r="L278" s="10"/>
      <c r="M278" s="4"/>
      <c r="N278" s="10"/>
      <c r="O278" s="10"/>
      <c r="P278" s="10"/>
      <c r="Q278" s="4"/>
      <c r="R278" s="10"/>
      <c r="S278" s="4"/>
      <c r="T278" s="4"/>
      <c r="U278" s="17"/>
      <c r="X278" s="110" t="e">
        <f>IF(Monitoring!D278=0,AA=0,TEXT(Monitoring!D278,"MMMM"))</f>
        <v>#NAME?</v>
      </c>
    </row>
    <row r="279" spans="2:24" x14ac:dyDescent="0.25">
      <c r="B279" s="22"/>
      <c r="C279" s="64" t="e">
        <f>VLOOKUP(B279,Kader!$B$12:$D$51,2,FALSE)</f>
        <v>#N/A</v>
      </c>
      <c r="D279" s="24"/>
      <c r="E279" s="26"/>
      <c r="F279" s="29" t="e">
        <f t="shared" si="4"/>
        <v>#NUM!</v>
      </c>
      <c r="G279" s="27"/>
      <c r="H279" s="10"/>
      <c r="I279" s="10"/>
      <c r="J279" s="10"/>
      <c r="K279" s="10"/>
      <c r="L279" s="10"/>
      <c r="M279" s="4"/>
      <c r="N279" s="10"/>
      <c r="O279" s="10"/>
      <c r="P279" s="10"/>
      <c r="Q279" s="4"/>
      <c r="R279" s="10"/>
      <c r="S279" s="4"/>
      <c r="T279" s="4"/>
      <c r="U279" s="17"/>
      <c r="X279" s="110" t="e">
        <f>IF(Monitoring!D279=0,AA=0,TEXT(Monitoring!D279,"MMMM"))</f>
        <v>#NAME?</v>
      </c>
    </row>
    <row r="280" spans="2:24" x14ac:dyDescent="0.25">
      <c r="B280" s="22"/>
      <c r="C280" s="64" t="e">
        <f>VLOOKUP(B280,Kader!$B$12:$D$51,2,FALSE)</f>
        <v>#N/A</v>
      </c>
      <c r="D280" s="24"/>
      <c r="E280" s="26"/>
      <c r="F280" s="29" t="e">
        <f t="shared" si="4"/>
        <v>#NUM!</v>
      </c>
      <c r="G280" s="27"/>
      <c r="H280" s="10"/>
      <c r="I280" s="10"/>
      <c r="J280" s="10"/>
      <c r="K280" s="10"/>
      <c r="L280" s="10"/>
      <c r="M280" s="4"/>
      <c r="N280" s="10"/>
      <c r="O280" s="10"/>
      <c r="P280" s="10"/>
      <c r="Q280" s="4"/>
      <c r="R280" s="10"/>
      <c r="S280" s="4"/>
      <c r="T280" s="4"/>
      <c r="U280" s="17"/>
      <c r="X280" s="110" t="e">
        <f>IF(Monitoring!D280=0,AA=0,TEXT(Monitoring!D280,"MMMM"))</f>
        <v>#NAME?</v>
      </c>
    </row>
    <row r="281" spans="2:24" x14ac:dyDescent="0.25">
      <c r="B281" s="22"/>
      <c r="C281" s="64" t="e">
        <f>VLOOKUP(B281,Kader!$B$12:$D$51,2,FALSE)</f>
        <v>#N/A</v>
      </c>
      <c r="D281" s="24"/>
      <c r="E281" s="26"/>
      <c r="F281" s="29" t="e">
        <f t="shared" si="4"/>
        <v>#NUM!</v>
      </c>
      <c r="G281" s="27"/>
      <c r="H281" s="10"/>
      <c r="I281" s="10"/>
      <c r="J281" s="10"/>
      <c r="K281" s="10"/>
      <c r="L281" s="10"/>
      <c r="M281" s="4"/>
      <c r="N281" s="10"/>
      <c r="O281" s="10"/>
      <c r="P281" s="10"/>
      <c r="Q281" s="4"/>
      <c r="R281" s="10"/>
      <c r="S281" s="4"/>
      <c r="T281" s="4"/>
      <c r="U281" s="17"/>
      <c r="X281" s="110" t="e">
        <f>IF(Monitoring!D281=0,AA=0,TEXT(Monitoring!D281,"MMMM"))</f>
        <v>#NAME?</v>
      </c>
    </row>
    <row r="282" spans="2:24" x14ac:dyDescent="0.25">
      <c r="B282" s="22"/>
      <c r="C282" s="64" t="e">
        <f>VLOOKUP(B282,Kader!$B$12:$D$51,2,FALSE)</f>
        <v>#N/A</v>
      </c>
      <c r="D282" s="24"/>
      <c r="E282" s="26"/>
      <c r="F282" s="29" t="e">
        <f t="shared" si="4"/>
        <v>#NUM!</v>
      </c>
      <c r="G282" s="27"/>
      <c r="H282" s="10"/>
      <c r="I282" s="10"/>
      <c r="J282" s="10"/>
      <c r="K282" s="10"/>
      <c r="L282" s="10"/>
      <c r="M282" s="4"/>
      <c r="N282" s="10"/>
      <c r="O282" s="10"/>
      <c r="P282" s="10"/>
      <c r="Q282" s="4"/>
      <c r="R282" s="10"/>
      <c r="S282" s="4"/>
      <c r="T282" s="4"/>
      <c r="U282" s="17"/>
      <c r="X282" s="110" t="e">
        <f>IF(Monitoring!D282=0,AA=0,TEXT(Monitoring!D282,"MMMM"))</f>
        <v>#NAME?</v>
      </c>
    </row>
    <row r="283" spans="2:24" x14ac:dyDescent="0.25">
      <c r="B283" s="22"/>
      <c r="C283" s="64" t="e">
        <f>VLOOKUP(B283,Kader!$B$12:$D$51,2,FALSE)</f>
        <v>#N/A</v>
      </c>
      <c r="D283" s="24"/>
      <c r="E283" s="26"/>
      <c r="F283" s="29" t="e">
        <f t="shared" si="4"/>
        <v>#NUM!</v>
      </c>
      <c r="G283" s="27"/>
      <c r="H283" s="10"/>
      <c r="I283" s="10"/>
      <c r="J283" s="10"/>
      <c r="K283" s="10"/>
      <c r="L283" s="10"/>
      <c r="M283" s="4"/>
      <c r="N283" s="10"/>
      <c r="O283" s="10"/>
      <c r="P283" s="10"/>
      <c r="Q283" s="4"/>
      <c r="R283" s="10"/>
      <c r="S283" s="4"/>
      <c r="T283" s="4"/>
      <c r="U283" s="17"/>
      <c r="X283" s="110" t="e">
        <f>IF(Monitoring!D283=0,AA=0,TEXT(Monitoring!D283,"MMMM"))</f>
        <v>#NAME?</v>
      </c>
    </row>
    <row r="284" spans="2:24" x14ac:dyDescent="0.25">
      <c r="B284" s="22"/>
      <c r="C284" s="64" t="e">
        <f>VLOOKUP(B284,Kader!$B$12:$D$51,2,FALSE)</f>
        <v>#N/A</v>
      </c>
      <c r="D284" s="24"/>
      <c r="E284" s="26"/>
      <c r="F284" s="29" t="e">
        <f t="shared" si="4"/>
        <v>#NUM!</v>
      </c>
      <c r="G284" s="27"/>
      <c r="H284" s="10"/>
      <c r="I284" s="10"/>
      <c r="J284" s="10"/>
      <c r="K284" s="10"/>
      <c r="L284" s="10"/>
      <c r="M284" s="4"/>
      <c r="N284" s="10"/>
      <c r="O284" s="10"/>
      <c r="P284" s="10"/>
      <c r="Q284" s="4"/>
      <c r="R284" s="10"/>
      <c r="S284" s="4"/>
      <c r="T284" s="4"/>
      <c r="U284" s="17"/>
      <c r="X284" s="110" t="e">
        <f>IF(Monitoring!D284=0,AA=0,TEXT(Monitoring!D284,"MMMM"))</f>
        <v>#NAME?</v>
      </c>
    </row>
    <row r="285" spans="2:24" x14ac:dyDescent="0.25">
      <c r="B285" s="22"/>
      <c r="C285" s="64" t="e">
        <f>VLOOKUP(B285,Kader!$B$12:$D$51,2,FALSE)</f>
        <v>#N/A</v>
      </c>
      <c r="D285" s="24"/>
      <c r="E285" s="26"/>
      <c r="F285" s="29" t="e">
        <f t="shared" si="4"/>
        <v>#NUM!</v>
      </c>
      <c r="G285" s="27"/>
      <c r="H285" s="10"/>
      <c r="I285" s="10"/>
      <c r="J285" s="10"/>
      <c r="K285" s="10"/>
      <c r="L285" s="10"/>
      <c r="M285" s="4"/>
      <c r="N285" s="10"/>
      <c r="O285" s="10"/>
      <c r="P285" s="10"/>
      <c r="Q285" s="4"/>
      <c r="R285" s="10"/>
      <c r="S285" s="4"/>
      <c r="T285" s="4"/>
      <c r="U285" s="17"/>
      <c r="X285" s="110" t="e">
        <f>IF(Monitoring!D285=0,AA=0,TEXT(Monitoring!D285,"MMMM"))</f>
        <v>#NAME?</v>
      </c>
    </row>
    <row r="286" spans="2:24" x14ac:dyDescent="0.25">
      <c r="B286" s="22"/>
      <c r="C286" s="64" t="e">
        <f>VLOOKUP(B286,Kader!$B$12:$D$51,2,FALSE)</f>
        <v>#N/A</v>
      </c>
      <c r="D286" s="24"/>
      <c r="E286" s="26"/>
      <c r="F286" s="29" t="e">
        <f t="shared" si="4"/>
        <v>#NUM!</v>
      </c>
      <c r="G286" s="27"/>
      <c r="H286" s="10"/>
      <c r="I286" s="10"/>
      <c r="J286" s="10"/>
      <c r="K286" s="10"/>
      <c r="L286" s="10"/>
      <c r="M286" s="4"/>
      <c r="N286" s="10"/>
      <c r="O286" s="10"/>
      <c r="P286" s="10"/>
      <c r="Q286" s="4"/>
      <c r="R286" s="10"/>
      <c r="S286" s="4"/>
      <c r="T286" s="4"/>
      <c r="U286" s="17"/>
      <c r="X286" s="110" t="e">
        <f>IF(Monitoring!D286=0,AA=0,TEXT(Monitoring!D286,"MMMM"))</f>
        <v>#NAME?</v>
      </c>
    </row>
    <row r="287" spans="2:24" x14ac:dyDescent="0.25">
      <c r="B287" s="22"/>
      <c r="C287" s="64" t="e">
        <f>VLOOKUP(B287,Kader!$B$12:$D$51,2,FALSE)</f>
        <v>#N/A</v>
      </c>
      <c r="D287" s="24"/>
      <c r="E287" s="26"/>
      <c r="F287" s="29" t="e">
        <f t="shared" si="4"/>
        <v>#NUM!</v>
      </c>
      <c r="G287" s="27"/>
      <c r="H287" s="10"/>
      <c r="I287" s="10"/>
      <c r="J287" s="10"/>
      <c r="K287" s="10"/>
      <c r="L287" s="10"/>
      <c r="M287" s="4"/>
      <c r="N287" s="10"/>
      <c r="O287" s="10"/>
      <c r="P287" s="10"/>
      <c r="Q287" s="4"/>
      <c r="R287" s="10"/>
      <c r="S287" s="4"/>
      <c r="T287" s="4"/>
      <c r="U287" s="17"/>
      <c r="X287" s="110" t="e">
        <f>IF(Monitoring!D287=0,AA=0,TEXT(Monitoring!D287,"MMMM"))</f>
        <v>#NAME?</v>
      </c>
    </row>
    <row r="288" spans="2:24" x14ac:dyDescent="0.25">
      <c r="B288" s="22"/>
      <c r="C288" s="64" t="e">
        <f>VLOOKUP(B288,Kader!$B$12:$D$51,2,FALSE)</f>
        <v>#N/A</v>
      </c>
      <c r="D288" s="24"/>
      <c r="E288" s="26"/>
      <c r="F288" s="29" t="e">
        <f t="shared" si="4"/>
        <v>#NUM!</v>
      </c>
      <c r="G288" s="27"/>
      <c r="H288" s="10"/>
      <c r="I288" s="10"/>
      <c r="J288" s="10"/>
      <c r="K288" s="10"/>
      <c r="L288" s="10"/>
      <c r="M288" s="4"/>
      <c r="N288" s="10"/>
      <c r="O288" s="10"/>
      <c r="P288" s="10"/>
      <c r="Q288" s="4"/>
      <c r="R288" s="10"/>
      <c r="S288" s="4"/>
      <c r="T288" s="4"/>
      <c r="U288" s="17"/>
      <c r="X288" s="110" t="e">
        <f>IF(Monitoring!D288=0,AA=0,TEXT(Monitoring!D288,"MMMM"))</f>
        <v>#NAME?</v>
      </c>
    </row>
    <row r="289" spans="2:24" x14ac:dyDescent="0.25">
      <c r="B289" s="22"/>
      <c r="C289" s="64" t="e">
        <f>VLOOKUP(B289,Kader!$B$12:$D$51,2,FALSE)</f>
        <v>#N/A</v>
      </c>
      <c r="D289" s="24"/>
      <c r="E289" s="26"/>
      <c r="F289" s="29" t="e">
        <f t="shared" si="4"/>
        <v>#NUM!</v>
      </c>
      <c r="G289" s="27"/>
      <c r="H289" s="10"/>
      <c r="I289" s="10"/>
      <c r="J289" s="10"/>
      <c r="K289" s="10"/>
      <c r="L289" s="10"/>
      <c r="M289" s="4"/>
      <c r="N289" s="10"/>
      <c r="O289" s="10"/>
      <c r="P289" s="10"/>
      <c r="Q289" s="4"/>
      <c r="R289" s="10"/>
      <c r="S289" s="4"/>
      <c r="T289" s="4"/>
      <c r="U289" s="17"/>
      <c r="X289" s="110" t="e">
        <f>IF(Monitoring!D289=0,AA=0,TEXT(Monitoring!D289,"MMMM"))</f>
        <v>#NAME?</v>
      </c>
    </row>
    <row r="290" spans="2:24" x14ac:dyDescent="0.25">
      <c r="B290" s="22"/>
      <c r="C290" s="64" t="e">
        <f>VLOOKUP(B290,Kader!$B$12:$D$51,2,FALSE)</f>
        <v>#N/A</v>
      </c>
      <c r="D290" s="24"/>
      <c r="E290" s="26"/>
      <c r="F290" s="29" t="e">
        <f t="shared" si="4"/>
        <v>#NUM!</v>
      </c>
      <c r="G290" s="27"/>
      <c r="H290" s="10"/>
      <c r="I290" s="10"/>
      <c r="J290" s="10"/>
      <c r="K290" s="10"/>
      <c r="L290" s="10"/>
      <c r="M290" s="4"/>
      <c r="N290" s="10"/>
      <c r="O290" s="10"/>
      <c r="P290" s="10"/>
      <c r="Q290" s="4"/>
      <c r="R290" s="10"/>
      <c r="S290" s="4"/>
      <c r="T290" s="4"/>
      <c r="U290" s="17"/>
      <c r="X290" s="110" t="e">
        <f>IF(Monitoring!D290=0,AA=0,TEXT(Monitoring!D290,"MMMM"))</f>
        <v>#NAME?</v>
      </c>
    </row>
    <row r="291" spans="2:24" x14ac:dyDescent="0.25">
      <c r="B291" s="22"/>
      <c r="C291" s="64" t="e">
        <f>VLOOKUP(B291,Kader!$B$12:$D$51,2,FALSE)</f>
        <v>#N/A</v>
      </c>
      <c r="D291" s="24"/>
      <c r="E291" s="26"/>
      <c r="F291" s="29" t="e">
        <f t="shared" si="4"/>
        <v>#NUM!</v>
      </c>
      <c r="G291" s="27"/>
      <c r="H291" s="10"/>
      <c r="I291" s="10"/>
      <c r="J291" s="10"/>
      <c r="K291" s="10"/>
      <c r="L291" s="10"/>
      <c r="M291" s="4"/>
      <c r="N291" s="10"/>
      <c r="O291" s="10"/>
      <c r="P291" s="10"/>
      <c r="Q291" s="4"/>
      <c r="R291" s="10"/>
      <c r="S291" s="4"/>
      <c r="T291" s="4"/>
      <c r="U291" s="17"/>
      <c r="X291" s="110" t="e">
        <f>IF(Monitoring!D291=0,AA=0,TEXT(Monitoring!D291,"MMMM"))</f>
        <v>#NAME?</v>
      </c>
    </row>
    <row r="292" spans="2:24" x14ac:dyDescent="0.25">
      <c r="B292" s="22"/>
      <c r="C292" s="64" t="e">
        <f>VLOOKUP(B292,Kader!$B$12:$D$51,2,FALSE)</f>
        <v>#N/A</v>
      </c>
      <c r="D292" s="24"/>
      <c r="E292" s="26"/>
      <c r="F292" s="29" t="e">
        <f t="shared" si="4"/>
        <v>#NUM!</v>
      </c>
      <c r="G292" s="27"/>
      <c r="H292" s="10"/>
      <c r="I292" s="10"/>
      <c r="J292" s="10"/>
      <c r="K292" s="10"/>
      <c r="L292" s="10"/>
      <c r="M292" s="4"/>
      <c r="N292" s="10"/>
      <c r="O292" s="10"/>
      <c r="P292" s="10"/>
      <c r="Q292" s="4"/>
      <c r="R292" s="10"/>
      <c r="S292" s="4"/>
      <c r="T292" s="4"/>
      <c r="U292" s="17"/>
      <c r="X292" s="110" t="e">
        <f>IF(Monitoring!D292=0,AA=0,TEXT(Monitoring!D292,"MMMM"))</f>
        <v>#NAME?</v>
      </c>
    </row>
    <row r="293" spans="2:24" x14ac:dyDescent="0.25">
      <c r="B293" s="22"/>
      <c r="C293" s="64" t="e">
        <f>VLOOKUP(B293,Kader!$B$12:$D$51,2,FALSE)</f>
        <v>#N/A</v>
      </c>
      <c r="D293" s="24"/>
      <c r="E293" s="26"/>
      <c r="F293" s="29" t="e">
        <f t="shared" si="4"/>
        <v>#NUM!</v>
      </c>
      <c r="G293" s="27"/>
      <c r="H293" s="10"/>
      <c r="I293" s="10"/>
      <c r="J293" s="10"/>
      <c r="K293" s="10"/>
      <c r="L293" s="10"/>
      <c r="M293" s="4"/>
      <c r="N293" s="10"/>
      <c r="O293" s="10"/>
      <c r="P293" s="10"/>
      <c r="Q293" s="4"/>
      <c r="R293" s="10"/>
      <c r="S293" s="4"/>
      <c r="T293" s="4"/>
      <c r="U293" s="17"/>
      <c r="X293" s="110" t="e">
        <f>IF(Monitoring!D293=0,AA=0,TEXT(Monitoring!D293,"MMMM"))</f>
        <v>#NAME?</v>
      </c>
    </row>
    <row r="294" spans="2:24" x14ac:dyDescent="0.25">
      <c r="B294" s="22"/>
      <c r="C294" s="64" t="e">
        <f>VLOOKUP(B294,Kader!$B$12:$D$51,2,FALSE)</f>
        <v>#N/A</v>
      </c>
      <c r="D294" s="24"/>
      <c r="E294" s="26"/>
      <c r="F294" s="29" t="e">
        <f t="shared" si="4"/>
        <v>#NUM!</v>
      </c>
      <c r="G294" s="27"/>
      <c r="H294" s="10"/>
      <c r="I294" s="10"/>
      <c r="J294" s="10"/>
      <c r="K294" s="10"/>
      <c r="L294" s="10"/>
      <c r="M294" s="4"/>
      <c r="N294" s="10"/>
      <c r="O294" s="10"/>
      <c r="P294" s="10"/>
      <c r="Q294" s="4"/>
      <c r="R294" s="10"/>
      <c r="S294" s="4"/>
      <c r="T294" s="4"/>
      <c r="U294" s="17"/>
      <c r="X294" s="110" t="e">
        <f>IF(Monitoring!D294=0,AA=0,TEXT(Monitoring!D294,"MMMM"))</f>
        <v>#NAME?</v>
      </c>
    </row>
    <row r="295" spans="2:24" x14ac:dyDescent="0.25">
      <c r="B295" s="22"/>
      <c r="C295" s="64" t="e">
        <f>VLOOKUP(B295,Kader!$B$12:$D$51,2,FALSE)</f>
        <v>#N/A</v>
      </c>
      <c r="D295" s="24"/>
      <c r="E295" s="26"/>
      <c r="F295" s="29" t="e">
        <f t="shared" si="4"/>
        <v>#NUM!</v>
      </c>
      <c r="G295" s="27"/>
      <c r="H295" s="10"/>
      <c r="I295" s="10"/>
      <c r="J295" s="10"/>
      <c r="K295" s="10"/>
      <c r="L295" s="10"/>
      <c r="M295" s="4"/>
      <c r="N295" s="10"/>
      <c r="O295" s="10"/>
      <c r="P295" s="10"/>
      <c r="Q295" s="4"/>
      <c r="R295" s="10"/>
      <c r="S295" s="4"/>
      <c r="T295" s="4"/>
      <c r="U295" s="17"/>
      <c r="X295" s="110" t="e">
        <f>IF(Monitoring!D295=0,AA=0,TEXT(Monitoring!D295,"MMMM"))</f>
        <v>#NAME?</v>
      </c>
    </row>
    <row r="296" spans="2:24" x14ac:dyDescent="0.25">
      <c r="B296" s="22"/>
      <c r="C296" s="64" t="e">
        <f>VLOOKUP(B296,Kader!$B$12:$D$51,2,FALSE)</f>
        <v>#N/A</v>
      </c>
      <c r="D296" s="24"/>
      <c r="E296" s="26"/>
      <c r="F296" s="29" t="e">
        <f t="shared" si="4"/>
        <v>#NUM!</v>
      </c>
      <c r="G296" s="27"/>
      <c r="H296" s="10"/>
      <c r="I296" s="10"/>
      <c r="J296" s="10"/>
      <c r="K296" s="10"/>
      <c r="L296" s="10"/>
      <c r="M296" s="4"/>
      <c r="N296" s="10"/>
      <c r="O296" s="10"/>
      <c r="P296" s="10"/>
      <c r="Q296" s="4"/>
      <c r="R296" s="10"/>
      <c r="S296" s="4"/>
      <c r="T296" s="4"/>
      <c r="U296" s="17"/>
      <c r="X296" s="110" t="e">
        <f>IF(Monitoring!D296=0,AA=0,TEXT(Monitoring!D296,"MMMM"))</f>
        <v>#NAME?</v>
      </c>
    </row>
    <row r="297" spans="2:24" x14ac:dyDescent="0.25">
      <c r="B297" s="22"/>
      <c r="C297" s="64" t="e">
        <f>VLOOKUP(B297,Kader!$B$12:$D$51,2,FALSE)</f>
        <v>#N/A</v>
      </c>
      <c r="D297" s="24"/>
      <c r="E297" s="26"/>
      <c r="F297" s="29" t="e">
        <f t="shared" si="4"/>
        <v>#NUM!</v>
      </c>
      <c r="G297" s="27"/>
      <c r="H297" s="10"/>
      <c r="I297" s="10"/>
      <c r="J297" s="10"/>
      <c r="K297" s="10"/>
      <c r="L297" s="10"/>
      <c r="M297" s="4"/>
      <c r="N297" s="10"/>
      <c r="O297" s="10"/>
      <c r="P297" s="10"/>
      <c r="Q297" s="4"/>
      <c r="R297" s="10"/>
      <c r="S297" s="4"/>
      <c r="T297" s="4"/>
      <c r="U297" s="17"/>
      <c r="X297" s="110" t="e">
        <f>IF(Monitoring!D297=0,AA=0,TEXT(Monitoring!D297,"MMMM"))</f>
        <v>#NAME?</v>
      </c>
    </row>
    <row r="298" spans="2:24" x14ac:dyDescent="0.25">
      <c r="B298" s="22"/>
      <c r="C298" s="64" t="e">
        <f>VLOOKUP(B298,Kader!$B$12:$D$51,2,FALSE)</f>
        <v>#N/A</v>
      </c>
      <c r="D298" s="24"/>
      <c r="E298" s="26"/>
      <c r="F298" s="29" t="e">
        <f t="shared" si="4"/>
        <v>#NUM!</v>
      </c>
      <c r="G298" s="27"/>
      <c r="H298" s="10"/>
      <c r="I298" s="10"/>
      <c r="J298" s="10"/>
      <c r="K298" s="10"/>
      <c r="L298" s="10"/>
      <c r="M298" s="4"/>
      <c r="N298" s="10"/>
      <c r="O298" s="10"/>
      <c r="P298" s="10"/>
      <c r="Q298" s="4"/>
      <c r="R298" s="10"/>
      <c r="S298" s="4"/>
      <c r="T298" s="4"/>
      <c r="U298" s="17"/>
      <c r="X298" s="110" t="e">
        <f>IF(Monitoring!D298=0,AA=0,TEXT(Monitoring!D298,"MMMM"))</f>
        <v>#NAME?</v>
      </c>
    </row>
    <row r="299" spans="2:24" x14ac:dyDescent="0.25">
      <c r="B299" s="22"/>
      <c r="C299" s="64" t="e">
        <f>VLOOKUP(B299,Kader!$B$12:$D$51,2,FALSE)</f>
        <v>#N/A</v>
      </c>
      <c r="D299" s="24"/>
      <c r="E299" s="26"/>
      <c r="F299" s="29" t="e">
        <f t="shared" si="4"/>
        <v>#NUM!</v>
      </c>
      <c r="G299" s="27"/>
      <c r="H299" s="10"/>
      <c r="I299" s="10"/>
      <c r="J299" s="10"/>
      <c r="K299" s="10"/>
      <c r="L299" s="10"/>
      <c r="M299" s="4"/>
      <c r="N299" s="10"/>
      <c r="O299" s="10"/>
      <c r="P299" s="10"/>
      <c r="Q299" s="4"/>
      <c r="R299" s="10"/>
      <c r="S299" s="4"/>
      <c r="T299" s="4"/>
      <c r="U299" s="17"/>
      <c r="X299" s="110" t="e">
        <f>IF(Monitoring!D299=0,AA=0,TEXT(Monitoring!D299,"MMMM"))</f>
        <v>#NAME?</v>
      </c>
    </row>
    <row r="300" spans="2:24" x14ac:dyDescent="0.25">
      <c r="B300" s="22"/>
      <c r="C300" s="64" t="e">
        <f>VLOOKUP(B300,Kader!$B$12:$D$51,2,FALSE)</f>
        <v>#N/A</v>
      </c>
      <c r="D300" s="24"/>
      <c r="E300" s="26"/>
      <c r="F300" s="29" t="e">
        <f t="shared" si="4"/>
        <v>#NUM!</v>
      </c>
      <c r="G300" s="27"/>
      <c r="H300" s="10"/>
      <c r="I300" s="10"/>
      <c r="J300" s="10"/>
      <c r="K300" s="10"/>
      <c r="L300" s="10"/>
      <c r="M300" s="4"/>
      <c r="N300" s="10"/>
      <c r="O300" s="10"/>
      <c r="P300" s="10"/>
      <c r="Q300" s="4"/>
      <c r="R300" s="10"/>
      <c r="S300" s="4"/>
      <c r="T300" s="4"/>
      <c r="U300" s="17"/>
      <c r="X300" s="110" t="e">
        <f>IF(Monitoring!D300=0,AA=0,TEXT(Monitoring!D300,"MMMM"))</f>
        <v>#NAME?</v>
      </c>
    </row>
    <row r="301" spans="2:24" x14ac:dyDescent="0.25">
      <c r="B301" s="22"/>
      <c r="C301" s="64" t="e">
        <f>VLOOKUP(B301,Kader!$B$12:$D$51,2,FALSE)</f>
        <v>#N/A</v>
      </c>
      <c r="D301" s="24"/>
      <c r="E301" s="26"/>
      <c r="F301" s="29" t="e">
        <f t="shared" si="4"/>
        <v>#NUM!</v>
      </c>
      <c r="G301" s="27"/>
      <c r="H301" s="10"/>
      <c r="I301" s="10"/>
      <c r="J301" s="10"/>
      <c r="K301" s="10"/>
      <c r="L301" s="10"/>
      <c r="M301" s="4"/>
      <c r="N301" s="10"/>
      <c r="O301" s="10"/>
      <c r="P301" s="10"/>
      <c r="Q301" s="4"/>
      <c r="R301" s="10"/>
      <c r="S301" s="4"/>
      <c r="T301" s="4"/>
      <c r="U301" s="17"/>
      <c r="X301" s="110" t="e">
        <f>IF(Monitoring!D301=0,AA=0,TEXT(Monitoring!D301,"MMMM"))</f>
        <v>#NAME?</v>
      </c>
    </row>
    <row r="302" spans="2:24" x14ac:dyDescent="0.25">
      <c r="B302" s="22"/>
      <c r="C302" s="64" t="e">
        <f>VLOOKUP(B302,Kader!$B$12:$D$51,2,FALSE)</f>
        <v>#N/A</v>
      </c>
      <c r="D302" s="24"/>
      <c r="E302" s="26"/>
      <c r="F302" s="29" t="e">
        <f t="shared" si="4"/>
        <v>#NUM!</v>
      </c>
      <c r="G302" s="27"/>
      <c r="H302" s="10"/>
      <c r="I302" s="10"/>
      <c r="J302" s="10"/>
      <c r="K302" s="10"/>
      <c r="L302" s="10"/>
      <c r="M302" s="4"/>
      <c r="N302" s="10"/>
      <c r="O302" s="10"/>
      <c r="P302" s="10"/>
      <c r="Q302" s="4"/>
      <c r="R302" s="10"/>
      <c r="S302" s="4"/>
      <c r="T302" s="4"/>
      <c r="U302" s="17"/>
      <c r="X302" s="110" t="e">
        <f>IF(Monitoring!D302=0,AA=0,TEXT(Monitoring!D302,"MMMM"))</f>
        <v>#NAME?</v>
      </c>
    </row>
    <row r="303" spans="2:24" x14ac:dyDescent="0.25">
      <c r="B303" s="22"/>
      <c r="C303" s="64" t="e">
        <f>VLOOKUP(B303,Kader!$B$12:$D$51,2,FALSE)</f>
        <v>#N/A</v>
      </c>
      <c r="D303" s="24"/>
      <c r="E303" s="26"/>
      <c r="F303" s="29" t="e">
        <f t="shared" si="4"/>
        <v>#NUM!</v>
      </c>
      <c r="G303" s="27"/>
      <c r="H303" s="10"/>
      <c r="I303" s="10"/>
      <c r="J303" s="10"/>
      <c r="K303" s="10"/>
      <c r="L303" s="10"/>
      <c r="M303" s="4"/>
      <c r="N303" s="10"/>
      <c r="O303" s="10"/>
      <c r="P303" s="10"/>
      <c r="Q303" s="4"/>
      <c r="R303" s="10"/>
      <c r="S303" s="4"/>
      <c r="T303" s="4"/>
      <c r="U303" s="17"/>
      <c r="X303" s="110" t="e">
        <f>IF(Monitoring!D303=0,AA=0,TEXT(Monitoring!D303,"MMMM"))</f>
        <v>#NAME?</v>
      </c>
    </row>
    <row r="304" spans="2:24" x14ac:dyDescent="0.25">
      <c r="B304" s="22"/>
      <c r="C304" s="64" t="e">
        <f>VLOOKUP(B304,Kader!$B$12:$D$51,2,FALSE)</f>
        <v>#N/A</v>
      </c>
      <c r="D304" s="24"/>
      <c r="E304" s="26"/>
      <c r="F304" s="29" t="e">
        <f t="shared" si="4"/>
        <v>#NUM!</v>
      </c>
      <c r="G304" s="27"/>
      <c r="H304" s="10"/>
      <c r="I304" s="10"/>
      <c r="J304" s="10"/>
      <c r="K304" s="10"/>
      <c r="L304" s="10"/>
      <c r="M304" s="4"/>
      <c r="N304" s="10"/>
      <c r="O304" s="10"/>
      <c r="P304" s="10"/>
      <c r="Q304" s="4"/>
      <c r="R304" s="10"/>
      <c r="S304" s="4"/>
      <c r="T304" s="4"/>
      <c r="U304" s="17"/>
      <c r="X304" s="110" t="e">
        <f>IF(Monitoring!D304=0,AA=0,TEXT(Monitoring!D304,"MMMM"))</f>
        <v>#NAME?</v>
      </c>
    </row>
    <row r="305" spans="2:24" x14ac:dyDescent="0.25">
      <c r="B305" s="22"/>
      <c r="C305" s="64" t="e">
        <f>VLOOKUP(B305,Kader!$B$12:$D$51,2,FALSE)</f>
        <v>#N/A</v>
      </c>
      <c r="D305" s="24"/>
      <c r="E305" s="26"/>
      <c r="F305" s="29" t="e">
        <f t="shared" si="4"/>
        <v>#NUM!</v>
      </c>
      <c r="G305" s="27"/>
      <c r="H305" s="10"/>
      <c r="I305" s="10"/>
      <c r="J305" s="10"/>
      <c r="K305" s="10"/>
      <c r="L305" s="10"/>
      <c r="M305" s="4"/>
      <c r="N305" s="10"/>
      <c r="O305" s="10"/>
      <c r="P305" s="10"/>
      <c r="Q305" s="4"/>
      <c r="R305" s="10"/>
      <c r="S305" s="4"/>
      <c r="T305" s="4"/>
      <c r="U305" s="17"/>
      <c r="X305" s="110" t="e">
        <f>IF(Monitoring!D305=0,AA=0,TEXT(Monitoring!D305,"MMMM"))</f>
        <v>#NAME?</v>
      </c>
    </row>
    <row r="306" spans="2:24" x14ac:dyDescent="0.25">
      <c r="B306" s="22"/>
      <c r="C306" s="64" t="e">
        <f>VLOOKUP(B306,Kader!$B$12:$D$51,2,FALSE)</f>
        <v>#N/A</v>
      </c>
      <c r="D306" s="24"/>
      <c r="E306" s="26"/>
      <c r="F306" s="29" t="e">
        <f t="shared" si="4"/>
        <v>#NUM!</v>
      </c>
      <c r="G306" s="27"/>
      <c r="H306" s="10"/>
      <c r="I306" s="10"/>
      <c r="J306" s="10"/>
      <c r="K306" s="10"/>
      <c r="L306" s="10"/>
      <c r="M306" s="4"/>
      <c r="N306" s="10"/>
      <c r="O306" s="10"/>
      <c r="P306" s="10"/>
      <c r="Q306" s="4"/>
      <c r="R306" s="10"/>
      <c r="S306" s="4"/>
      <c r="T306" s="4"/>
      <c r="U306" s="17"/>
      <c r="X306" s="110" t="e">
        <f>IF(Monitoring!D306=0,AA=0,TEXT(Monitoring!D306,"MMMM"))</f>
        <v>#NAME?</v>
      </c>
    </row>
    <row r="307" spans="2:24" x14ac:dyDescent="0.25">
      <c r="B307" s="22"/>
      <c r="C307" s="64" t="e">
        <f>VLOOKUP(B307,Kader!$B$12:$D$51,2,FALSE)</f>
        <v>#N/A</v>
      </c>
      <c r="D307" s="24"/>
      <c r="E307" s="26"/>
      <c r="F307" s="29" t="e">
        <f t="shared" si="4"/>
        <v>#NUM!</v>
      </c>
      <c r="G307" s="27"/>
      <c r="H307" s="10"/>
      <c r="I307" s="10"/>
      <c r="J307" s="10"/>
      <c r="K307" s="10"/>
      <c r="L307" s="10"/>
      <c r="M307" s="4"/>
      <c r="N307" s="10"/>
      <c r="O307" s="10"/>
      <c r="P307" s="10"/>
      <c r="Q307" s="4"/>
      <c r="R307" s="10"/>
      <c r="S307" s="4"/>
      <c r="T307" s="4"/>
      <c r="U307" s="17"/>
      <c r="X307" s="110" t="e">
        <f>IF(Monitoring!D307=0,AA=0,TEXT(Monitoring!D307,"MMMM"))</f>
        <v>#NAME?</v>
      </c>
    </row>
    <row r="308" spans="2:24" x14ac:dyDescent="0.25">
      <c r="B308" s="22"/>
      <c r="C308" s="64" t="e">
        <f>VLOOKUP(B308,Kader!$B$12:$D$51,2,FALSE)</f>
        <v>#N/A</v>
      </c>
      <c r="D308" s="24"/>
      <c r="E308" s="26"/>
      <c r="F308" s="29" t="e">
        <f t="shared" si="4"/>
        <v>#NUM!</v>
      </c>
      <c r="G308" s="27"/>
      <c r="H308" s="10"/>
      <c r="I308" s="10"/>
      <c r="J308" s="10"/>
      <c r="K308" s="10"/>
      <c r="L308" s="10"/>
      <c r="M308" s="4"/>
      <c r="N308" s="10"/>
      <c r="O308" s="10"/>
      <c r="P308" s="10"/>
      <c r="Q308" s="4"/>
      <c r="R308" s="10"/>
      <c r="S308" s="4"/>
      <c r="T308" s="4"/>
      <c r="U308" s="17"/>
      <c r="X308" s="110" t="e">
        <f>IF(Monitoring!D308=0,AA=0,TEXT(Monitoring!D308,"MMMM"))</f>
        <v>#NAME?</v>
      </c>
    </row>
    <row r="309" spans="2:24" x14ac:dyDescent="0.25">
      <c r="B309" s="22"/>
      <c r="C309" s="64" t="e">
        <f>VLOOKUP(B309,Kader!$B$12:$D$51,2,FALSE)</f>
        <v>#N/A</v>
      </c>
      <c r="D309" s="24"/>
      <c r="E309" s="26"/>
      <c r="F309" s="29" t="e">
        <f t="shared" si="4"/>
        <v>#NUM!</v>
      </c>
      <c r="G309" s="27"/>
      <c r="H309" s="10"/>
      <c r="I309" s="10"/>
      <c r="J309" s="10"/>
      <c r="K309" s="10"/>
      <c r="L309" s="10"/>
      <c r="M309" s="4"/>
      <c r="N309" s="10"/>
      <c r="O309" s="10"/>
      <c r="P309" s="10"/>
      <c r="Q309" s="4"/>
      <c r="R309" s="10"/>
      <c r="S309" s="4"/>
      <c r="T309" s="4"/>
      <c r="U309" s="17"/>
      <c r="X309" s="110" t="e">
        <f>IF(Monitoring!D309=0,AA=0,TEXT(Monitoring!D309,"MMMM"))</f>
        <v>#NAME?</v>
      </c>
    </row>
    <row r="310" spans="2:24" x14ac:dyDescent="0.25">
      <c r="B310" s="22"/>
      <c r="C310" s="64" t="e">
        <f>VLOOKUP(B310,Kader!$B$12:$D$51,2,FALSE)</f>
        <v>#N/A</v>
      </c>
      <c r="D310" s="24"/>
      <c r="E310" s="26"/>
      <c r="F310" s="29" t="e">
        <f t="shared" si="4"/>
        <v>#NUM!</v>
      </c>
      <c r="G310" s="27"/>
      <c r="H310" s="10"/>
      <c r="I310" s="10"/>
      <c r="J310" s="10"/>
      <c r="K310" s="10"/>
      <c r="L310" s="10"/>
      <c r="M310" s="4"/>
      <c r="N310" s="10"/>
      <c r="O310" s="10"/>
      <c r="P310" s="10"/>
      <c r="Q310" s="4"/>
      <c r="R310" s="10"/>
      <c r="S310" s="4"/>
      <c r="T310" s="4"/>
      <c r="U310" s="17"/>
      <c r="X310" s="110" t="e">
        <f>IF(Monitoring!D310=0,AA=0,TEXT(Monitoring!D310,"MMMM"))</f>
        <v>#NAME?</v>
      </c>
    </row>
    <row r="311" spans="2:24" x14ac:dyDescent="0.25">
      <c r="B311" s="22"/>
      <c r="C311" s="64" t="e">
        <f>VLOOKUP(B311,Kader!$B$12:$D$51,2,FALSE)</f>
        <v>#N/A</v>
      </c>
      <c r="D311" s="24"/>
      <c r="E311" s="26"/>
      <c r="F311" s="29" t="e">
        <f t="shared" si="4"/>
        <v>#NUM!</v>
      </c>
      <c r="G311" s="27"/>
      <c r="H311" s="10"/>
      <c r="I311" s="10"/>
      <c r="J311" s="10"/>
      <c r="K311" s="10"/>
      <c r="L311" s="10"/>
      <c r="M311" s="4"/>
      <c r="N311" s="10"/>
      <c r="O311" s="10"/>
      <c r="P311" s="10"/>
      <c r="Q311" s="4"/>
      <c r="R311" s="10"/>
      <c r="S311" s="4"/>
      <c r="T311" s="4"/>
      <c r="U311" s="17"/>
      <c r="X311" s="110" t="e">
        <f>IF(Monitoring!D311=0,AA=0,TEXT(Monitoring!D311,"MMMM"))</f>
        <v>#NAME?</v>
      </c>
    </row>
    <row r="312" spans="2:24" x14ac:dyDescent="0.25">
      <c r="B312" s="22"/>
      <c r="C312" s="64" t="e">
        <f>VLOOKUP(B312,Kader!$B$12:$D$51,2,FALSE)</f>
        <v>#N/A</v>
      </c>
      <c r="D312" s="24"/>
      <c r="E312" s="26"/>
      <c r="F312" s="29" t="e">
        <f t="shared" si="4"/>
        <v>#NUM!</v>
      </c>
      <c r="G312" s="27"/>
      <c r="H312" s="10"/>
      <c r="I312" s="10"/>
      <c r="J312" s="10"/>
      <c r="K312" s="10"/>
      <c r="L312" s="10"/>
      <c r="M312" s="4"/>
      <c r="N312" s="10"/>
      <c r="O312" s="10"/>
      <c r="P312" s="10"/>
      <c r="Q312" s="4"/>
      <c r="R312" s="10"/>
      <c r="S312" s="4"/>
      <c r="T312" s="4"/>
      <c r="U312" s="17"/>
      <c r="X312" s="110" t="e">
        <f>IF(Monitoring!D312=0,AA=0,TEXT(Monitoring!D312,"MMMM"))</f>
        <v>#NAME?</v>
      </c>
    </row>
    <row r="313" spans="2:24" x14ac:dyDescent="0.25">
      <c r="B313" s="22"/>
      <c r="C313" s="64" t="e">
        <f>VLOOKUP(B313,Kader!$B$12:$D$51,2,FALSE)</f>
        <v>#N/A</v>
      </c>
      <c r="D313" s="24"/>
      <c r="E313" s="26"/>
      <c r="F313" s="29" t="e">
        <f t="shared" si="4"/>
        <v>#NUM!</v>
      </c>
      <c r="G313" s="27"/>
      <c r="H313" s="10"/>
      <c r="I313" s="10"/>
      <c r="J313" s="10"/>
      <c r="K313" s="10"/>
      <c r="L313" s="10"/>
      <c r="M313" s="4"/>
      <c r="N313" s="10"/>
      <c r="O313" s="10"/>
      <c r="P313" s="10"/>
      <c r="Q313" s="4"/>
      <c r="R313" s="10"/>
      <c r="S313" s="4"/>
      <c r="T313" s="4"/>
      <c r="U313" s="17"/>
      <c r="X313" s="110" t="e">
        <f>IF(Monitoring!D313=0,AA=0,TEXT(Monitoring!D313,"MMMM"))</f>
        <v>#NAME?</v>
      </c>
    </row>
    <row r="314" spans="2:24" x14ac:dyDescent="0.25">
      <c r="B314" s="22"/>
      <c r="C314" s="64" t="e">
        <f>VLOOKUP(B314,Kader!$B$12:$D$51,2,FALSE)</f>
        <v>#N/A</v>
      </c>
      <c r="D314" s="24"/>
      <c r="E314" s="26"/>
      <c r="F314" s="29" t="e">
        <f t="shared" si="4"/>
        <v>#NUM!</v>
      </c>
      <c r="G314" s="27"/>
      <c r="H314" s="10"/>
      <c r="I314" s="10"/>
      <c r="J314" s="10"/>
      <c r="K314" s="10"/>
      <c r="L314" s="10"/>
      <c r="M314" s="4"/>
      <c r="N314" s="10"/>
      <c r="O314" s="10"/>
      <c r="P314" s="10"/>
      <c r="Q314" s="4"/>
      <c r="R314" s="10"/>
      <c r="S314" s="4"/>
      <c r="T314" s="4"/>
      <c r="U314" s="17"/>
      <c r="X314" s="110" t="e">
        <f>IF(Monitoring!D314=0,AA=0,TEXT(Monitoring!D314,"MMMM"))</f>
        <v>#NAME?</v>
      </c>
    </row>
    <row r="315" spans="2:24" x14ac:dyDescent="0.25">
      <c r="B315" s="22"/>
      <c r="C315" s="64" t="e">
        <f>VLOOKUP(B315,Kader!$B$12:$D$51,2,FALSE)</f>
        <v>#N/A</v>
      </c>
      <c r="D315" s="24"/>
      <c r="E315" s="26"/>
      <c r="F315" s="29" t="e">
        <f t="shared" si="4"/>
        <v>#NUM!</v>
      </c>
      <c r="G315" s="27"/>
      <c r="H315" s="10"/>
      <c r="I315" s="10"/>
      <c r="J315" s="10"/>
      <c r="K315" s="10"/>
      <c r="L315" s="10"/>
      <c r="M315" s="4"/>
      <c r="N315" s="10"/>
      <c r="O315" s="10"/>
      <c r="P315" s="10"/>
      <c r="Q315" s="4"/>
      <c r="R315" s="10"/>
      <c r="S315" s="4"/>
      <c r="T315" s="4"/>
      <c r="U315" s="17"/>
      <c r="X315" s="110" t="e">
        <f>IF(Monitoring!D315=0,AA=0,TEXT(Monitoring!D315,"MMMM"))</f>
        <v>#NAME?</v>
      </c>
    </row>
    <row r="316" spans="2:24" x14ac:dyDescent="0.25">
      <c r="B316" s="22"/>
      <c r="C316" s="64" t="e">
        <f>VLOOKUP(B316,Kader!$B$12:$D$51,2,FALSE)</f>
        <v>#N/A</v>
      </c>
      <c r="D316" s="24"/>
      <c r="E316" s="26"/>
      <c r="F316" s="29" t="e">
        <f t="shared" si="4"/>
        <v>#NUM!</v>
      </c>
      <c r="G316" s="27"/>
      <c r="H316" s="10"/>
      <c r="I316" s="10"/>
      <c r="J316" s="10"/>
      <c r="K316" s="10"/>
      <c r="L316" s="10"/>
      <c r="M316" s="4"/>
      <c r="N316" s="10"/>
      <c r="O316" s="10"/>
      <c r="P316" s="10"/>
      <c r="Q316" s="4"/>
      <c r="R316" s="10"/>
      <c r="S316" s="4"/>
      <c r="T316" s="4"/>
      <c r="U316" s="17"/>
      <c r="X316" s="110" t="e">
        <f>IF(Monitoring!D316=0,AA=0,TEXT(Monitoring!D316,"MMMM"))</f>
        <v>#NAME?</v>
      </c>
    </row>
    <row r="317" spans="2:24" x14ac:dyDescent="0.25">
      <c r="B317" s="22"/>
      <c r="C317" s="64" t="e">
        <f>VLOOKUP(B317,Kader!$B$12:$D$51,2,FALSE)</f>
        <v>#N/A</v>
      </c>
      <c r="D317" s="24"/>
      <c r="E317" s="26"/>
      <c r="F317" s="29" t="e">
        <f t="shared" si="4"/>
        <v>#NUM!</v>
      </c>
      <c r="G317" s="27"/>
      <c r="H317" s="10"/>
      <c r="I317" s="10"/>
      <c r="J317" s="10"/>
      <c r="K317" s="10"/>
      <c r="L317" s="10"/>
      <c r="M317" s="4"/>
      <c r="N317" s="10"/>
      <c r="O317" s="10"/>
      <c r="P317" s="10"/>
      <c r="Q317" s="4"/>
      <c r="R317" s="10"/>
      <c r="S317" s="4"/>
      <c r="T317" s="4"/>
      <c r="U317" s="17"/>
      <c r="X317" s="110" t="e">
        <f>IF(Monitoring!D317=0,AA=0,TEXT(Monitoring!D317,"MMMM"))</f>
        <v>#NAME?</v>
      </c>
    </row>
    <row r="318" spans="2:24" x14ac:dyDescent="0.25">
      <c r="B318" s="22"/>
      <c r="C318" s="64" t="e">
        <f>VLOOKUP(B318,Kader!$B$12:$D$51,2,FALSE)</f>
        <v>#N/A</v>
      </c>
      <c r="D318" s="24"/>
      <c r="E318" s="26"/>
      <c r="F318" s="29" t="e">
        <f t="shared" si="4"/>
        <v>#NUM!</v>
      </c>
      <c r="G318" s="27"/>
      <c r="H318" s="10"/>
      <c r="I318" s="10"/>
      <c r="J318" s="10"/>
      <c r="K318" s="10"/>
      <c r="L318" s="10"/>
      <c r="M318" s="4"/>
      <c r="N318" s="10"/>
      <c r="O318" s="10"/>
      <c r="P318" s="10"/>
      <c r="Q318" s="4"/>
      <c r="R318" s="10"/>
      <c r="S318" s="4"/>
      <c r="T318" s="4"/>
      <c r="U318" s="17"/>
      <c r="X318" s="110" t="e">
        <f>IF(Monitoring!D318=0,AA=0,TEXT(Monitoring!D318,"MMMM"))</f>
        <v>#NAME?</v>
      </c>
    </row>
    <row r="319" spans="2:24" x14ac:dyDescent="0.25">
      <c r="B319" s="22"/>
      <c r="C319" s="64" t="e">
        <f>VLOOKUP(B319,Kader!$B$12:$D$51,2,FALSE)</f>
        <v>#N/A</v>
      </c>
      <c r="D319" s="24"/>
      <c r="E319" s="26"/>
      <c r="F319" s="29" t="e">
        <f t="shared" si="4"/>
        <v>#NUM!</v>
      </c>
      <c r="G319" s="27"/>
      <c r="H319" s="10"/>
      <c r="I319" s="10"/>
      <c r="J319" s="10"/>
      <c r="K319" s="10"/>
      <c r="L319" s="10"/>
      <c r="M319" s="4"/>
      <c r="N319" s="10"/>
      <c r="O319" s="10"/>
      <c r="P319" s="10"/>
      <c r="Q319" s="4"/>
      <c r="R319" s="10"/>
      <c r="S319" s="4"/>
      <c r="T319" s="4"/>
      <c r="U319" s="17"/>
      <c r="X319" s="110" t="e">
        <f>IF(Monitoring!D319=0,AA=0,TEXT(Monitoring!D319,"MMMM"))</f>
        <v>#NAME?</v>
      </c>
    </row>
    <row r="320" spans="2:24" x14ac:dyDescent="0.25">
      <c r="B320" s="22"/>
      <c r="C320" s="64" t="e">
        <f>VLOOKUP(B320,Kader!$B$12:$D$51,2,FALSE)</f>
        <v>#N/A</v>
      </c>
      <c r="D320" s="24"/>
      <c r="E320" s="26"/>
      <c r="F320" s="29" t="e">
        <f t="shared" si="4"/>
        <v>#NUM!</v>
      </c>
      <c r="G320" s="27"/>
      <c r="H320" s="10"/>
      <c r="I320" s="10"/>
      <c r="J320" s="10"/>
      <c r="K320" s="10"/>
      <c r="L320" s="10"/>
      <c r="M320" s="4"/>
      <c r="N320" s="10"/>
      <c r="O320" s="10"/>
      <c r="P320" s="10"/>
      <c r="Q320" s="4"/>
      <c r="R320" s="10"/>
      <c r="S320" s="4"/>
      <c r="T320" s="4"/>
      <c r="U320" s="17"/>
      <c r="X320" s="110" t="e">
        <f>IF(Monitoring!D320=0,AA=0,TEXT(Monitoring!D320,"MMMM"))</f>
        <v>#NAME?</v>
      </c>
    </row>
    <row r="321" spans="2:24" x14ac:dyDescent="0.25">
      <c r="B321" s="22"/>
      <c r="C321" s="64" t="e">
        <f>VLOOKUP(B321,Kader!$B$12:$D$51,2,FALSE)</f>
        <v>#N/A</v>
      </c>
      <c r="D321" s="24"/>
      <c r="E321" s="26"/>
      <c r="F321" s="29" t="e">
        <f t="shared" si="4"/>
        <v>#NUM!</v>
      </c>
      <c r="G321" s="27"/>
      <c r="H321" s="10"/>
      <c r="I321" s="10"/>
      <c r="J321" s="10"/>
      <c r="K321" s="10"/>
      <c r="L321" s="10"/>
      <c r="M321" s="4"/>
      <c r="N321" s="10"/>
      <c r="O321" s="10"/>
      <c r="P321" s="10"/>
      <c r="Q321" s="4"/>
      <c r="R321" s="10"/>
      <c r="S321" s="4"/>
      <c r="T321" s="4"/>
      <c r="U321" s="17"/>
      <c r="X321" s="110" t="e">
        <f>IF(Monitoring!D321=0,AA=0,TEXT(Monitoring!D321,"MMMM"))</f>
        <v>#NAME?</v>
      </c>
    </row>
    <row r="322" spans="2:24" x14ac:dyDescent="0.25">
      <c r="B322" s="22"/>
      <c r="C322" s="64" t="e">
        <f>VLOOKUP(B322,Kader!$B$12:$D$51,2,FALSE)</f>
        <v>#N/A</v>
      </c>
      <c r="D322" s="24"/>
      <c r="E322" s="26"/>
      <c r="F322" s="29" t="e">
        <f t="shared" si="4"/>
        <v>#NUM!</v>
      </c>
      <c r="G322" s="27"/>
      <c r="H322" s="10"/>
      <c r="I322" s="10"/>
      <c r="J322" s="10"/>
      <c r="K322" s="10"/>
      <c r="L322" s="10"/>
      <c r="M322" s="4"/>
      <c r="N322" s="10"/>
      <c r="O322" s="10"/>
      <c r="P322" s="10"/>
      <c r="Q322" s="4"/>
      <c r="R322" s="10"/>
      <c r="S322" s="4"/>
      <c r="T322" s="4"/>
      <c r="U322" s="17"/>
      <c r="X322" s="110" t="e">
        <f>IF(Monitoring!D322=0,AA=0,TEXT(Monitoring!D322,"MMMM"))</f>
        <v>#NAME?</v>
      </c>
    </row>
    <row r="323" spans="2:24" x14ac:dyDescent="0.25">
      <c r="B323" s="22"/>
      <c r="C323" s="64" t="e">
        <f>VLOOKUP(B323,Kader!$B$12:$D$51,2,FALSE)</f>
        <v>#N/A</v>
      </c>
      <c r="D323" s="24"/>
      <c r="E323" s="26"/>
      <c r="F323" s="29" t="e">
        <f t="shared" si="4"/>
        <v>#NUM!</v>
      </c>
      <c r="G323" s="27"/>
      <c r="H323" s="10"/>
      <c r="I323" s="10"/>
      <c r="J323" s="10"/>
      <c r="K323" s="10"/>
      <c r="L323" s="10"/>
      <c r="M323" s="4"/>
      <c r="N323" s="10"/>
      <c r="O323" s="10"/>
      <c r="P323" s="10"/>
      <c r="Q323" s="4"/>
      <c r="R323" s="10"/>
      <c r="S323" s="4"/>
      <c r="T323" s="4"/>
      <c r="U323" s="17"/>
      <c r="X323" s="110" t="e">
        <f>IF(Monitoring!D323=0,AA=0,TEXT(Monitoring!D323,"MMMM"))</f>
        <v>#NAME?</v>
      </c>
    </row>
    <row r="324" spans="2:24" x14ac:dyDescent="0.25">
      <c r="B324" s="22"/>
      <c r="C324" s="64" t="e">
        <f>VLOOKUP(B324,Kader!$B$12:$D$51,2,FALSE)</f>
        <v>#N/A</v>
      </c>
      <c r="D324" s="24"/>
      <c r="E324" s="26"/>
      <c r="F324" s="29" t="e">
        <f t="shared" si="4"/>
        <v>#NUM!</v>
      </c>
      <c r="G324" s="27"/>
      <c r="H324" s="10"/>
      <c r="I324" s="10"/>
      <c r="J324" s="10"/>
      <c r="K324" s="10"/>
      <c r="L324" s="10"/>
      <c r="M324" s="4"/>
      <c r="N324" s="10"/>
      <c r="O324" s="10"/>
      <c r="P324" s="10"/>
      <c r="Q324" s="4"/>
      <c r="R324" s="10"/>
      <c r="S324" s="4"/>
      <c r="T324" s="4"/>
      <c r="U324" s="17"/>
      <c r="X324" s="110" t="e">
        <f>IF(Monitoring!D324=0,AA=0,TEXT(Monitoring!D324,"MMMM"))</f>
        <v>#NAME?</v>
      </c>
    </row>
    <row r="325" spans="2:24" x14ac:dyDescent="0.25">
      <c r="B325" s="22"/>
      <c r="C325" s="64" t="e">
        <f>VLOOKUP(B325,Kader!$B$12:$D$51,2,FALSE)</f>
        <v>#N/A</v>
      </c>
      <c r="D325" s="24"/>
      <c r="E325" s="26"/>
      <c r="F325" s="29" t="e">
        <f t="shared" si="4"/>
        <v>#NUM!</v>
      </c>
      <c r="G325" s="27"/>
      <c r="H325" s="10"/>
      <c r="I325" s="10"/>
      <c r="J325" s="10"/>
      <c r="K325" s="10"/>
      <c r="L325" s="10"/>
      <c r="M325" s="4"/>
      <c r="N325" s="10"/>
      <c r="O325" s="10"/>
      <c r="P325" s="10"/>
      <c r="Q325" s="4"/>
      <c r="R325" s="10"/>
      <c r="S325" s="4"/>
      <c r="T325" s="4"/>
      <c r="U325" s="17"/>
      <c r="X325" s="110" t="e">
        <f>IF(Monitoring!D325=0,AA=0,TEXT(Monitoring!D325,"MMMM"))</f>
        <v>#NAME?</v>
      </c>
    </row>
    <row r="326" spans="2:24" x14ac:dyDescent="0.25">
      <c r="B326" s="22"/>
      <c r="C326" s="64" t="e">
        <f>VLOOKUP(B326,Kader!$B$12:$D$51,2,FALSE)</f>
        <v>#N/A</v>
      </c>
      <c r="D326" s="24"/>
      <c r="E326" s="26"/>
      <c r="F326" s="29" t="e">
        <f t="shared" si="4"/>
        <v>#NUM!</v>
      </c>
      <c r="G326" s="27"/>
      <c r="H326" s="10"/>
      <c r="I326" s="10"/>
      <c r="J326" s="10"/>
      <c r="K326" s="10"/>
      <c r="L326" s="10"/>
      <c r="M326" s="4"/>
      <c r="N326" s="10"/>
      <c r="O326" s="10"/>
      <c r="P326" s="10"/>
      <c r="Q326" s="4"/>
      <c r="R326" s="10"/>
      <c r="S326" s="4"/>
      <c r="T326" s="4"/>
      <c r="U326" s="17"/>
      <c r="X326" s="110" t="e">
        <f>IF(Monitoring!D326=0,AA=0,TEXT(Monitoring!D326,"MMMM"))</f>
        <v>#NAME?</v>
      </c>
    </row>
    <row r="327" spans="2:24" x14ac:dyDescent="0.25">
      <c r="B327" s="22"/>
      <c r="C327" s="64" t="e">
        <f>VLOOKUP(B327,Kader!$B$12:$D$51,2,FALSE)</f>
        <v>#N/A</v>
      </c>
      <c r="D327" s="24"/>
      <c r="E327" s="26"/>
      <c r="F327" s="29" t="e">
        <f t="shared" si="4"/>
        <v>#NUM!</v>
      </c>
      <c r="G327" s="27"/>
      <c r="H327" s="10"/>
      <c r="I327" s="10"/>
      <c r="J327" s="10"/>
      <c r="K327" s="10"/>
      <c r="L327" s="10"/>
      <c r="M327" s="4"/>
      <c r="N327" s="10"/>
      <c r="O327" s="10"/>
      <c r="P327" s="10"/>
      <c r="Q327" s="4"/>
      <c r="R327" s="10"/>
      <c r="S327" s="4"/>
      <c r="T327" s="4"/>
      <c r="U327" s="17"/>
      <c r="X327" s="110" t="e">
        <f>IF(Monitoring!D327=0,AA=0,TEXT(Monitoring!D327,"MMMM"))</f>
        <v>#NAME?</v>
      </c>
    </row>
    <row r="328" spans="2:24" x14ac:dyDescent="0.25">
      <c r="B328" s="22"/>
      <c r="C328" s="64" t="e">
        <f>VLOOKUP(B328,Kader!$B$12:$D$51,2,FALSE)</f>
        <v>#N/A</v>
      </c>
      <c r="D328" s="24"/>
      <c r="E328" s="26"/>
      <c r="F328" s="29" t="e">
        <f t="shared" si="4"/>
        <v>#NUM!</v>
      </c>
      <c r="G328" s="27"/>
      <c r="H328" s="10"/>
      <c r="I328" s="10"/>
      <c r="J328" s="10"/>
      <c r="K328" s="10"/>
      <c r="L328" s="10"/>
      <c r="M328" s="4"/>
      <c r="N328" s="10"/>
      <c r="O328" s="10"/>
      <c r="P328" s="10"/>
      <c r="Q328" s="4"/>
      <c r="R328" s="10"/>
      <c r="S328" s="4"/>
      <c r="T328" s="4"/>
      <c r="U328" s="17"/>
      <c r="X328" s="110" t="e">
        <f>IF(Monitoring!D328=0,AA=0,TEXT(Monitoring!D328,"MMMM"))</f>
        <v>#NAME?</v>
      </c>
    </row>
    <row r="329" spans="2:24" x14ac:dyDescent="0.25">
      <c r="B329" s="22"/>
      <c r="C329" s="64" t="e">
        <f>VLOOKUP(B329,Kader!$B$12:$D$51,2,FALSE)</f>
        <v>#N/A</v>
      </c>
      <c r="D329" s="24"/>
      <c r="E329" s="26"/>
      <c r="F329" s="29" t="e">
        <f t="shared" si="4"/>
        <v>#NUM!</v>
      </c>
      <c r="G329" s="27"/>
      <c r="H329" s="10"/>
      <c r="I329" s="10"/>
      <c r="J329" s="10"/>
      <c r="K329" s="10"/>
      <c r="L329" s="10"/>
      <c r="M329" s="4"/>
      <c r="N329" s="10"/>
      <c r="O329" s="10"/>
      <c r="P329" s="10"/>
      <c r="Q329" s="4"/>
      <c r="R329" s="10"/>
      <c r="S329" s="4"/>
      <c r="T329" s="4"/>
      <c r="U329" s="17"/>
      <c r="X329" s="110" t="e">
        <f>IF(Monitoring!D329=0,AA=0,TEXT(Monitoring!D329,"MMMM"))</f>
        <v>#NAME?</v>
      </c>
    </row>
    <row r="330" spans="2:24" x14ac:dyDescent="0.25">
      <c r="B330" s="22"/>
      <c r="C330" s="64" t="e">
        <f>VLOOKUP(B330,Kader!$B$12:$D$51,2,FALSE)</f>
        <v>#N/A</v>
      </c>
      <c r="D330" s="24"/>
      <c r="E330" s="26"/>
      <c r="F330" s="29" t="e">
        <f t="shared" ref="F330:F393" si="5">(DATEDIF(D330+1,E330,"d"))</f>
        <v>#NUM!</v>
      </c>
      <c r="G330" s="27"/>
      <c r="H330" s="10"/>
      <c r="I330" s="10"/>
      <c r="J330" s="10"/>
      <c r="K330" s="10"/>
      <c r="L330" s="10"/>
      <c r="M330" s="4"/>
      <c r="N330" s="10"/>
      <c r="O330" s="10"/>
      <c r="P330" s="10"/>
      <c r="Q330" s="4"/>
      <c r="R330" s="10"/>
      <c r="S330" s="4"/>
      <c r="T330" s="4"/>
      <c r="U330" s="17"/>
      <c r="X330" s="110" t="e">
        <f>IF(Monitoring!D330=0,AA=0,TEXT(Monitoring!D330,"MMMM"))</f>
        <v>#NAME?</v>
      </c>
    </row>
    <row r="331" spans="2:24" x14ac:dyDescent="0.25">
      <c r="B331" s="22"/>
      <c r="C331" s="64" t="e">
        <f>VLOOKUP(B331,Kader!$B$12:$D$51,2,FALSE)</f>
        <v>#N/A</v>
      </c>
      <c r="D331" s="24"/>
      <c r="E331" s="26"/>
      <c r="F331" s="29" t="e">
        <f t="shared" si="5"/>
        <v>#NUM!</v>
      </c>
      <c r="G331" s="27"/>
      <c r="H331" s="10"/>
      <c r="I331" s="10"/>
      <c r="J331" s="10"/>
      <c r="K331" s="10"/>
      <c r="L331" s="10"/>
      <c r="M331" s="4"/>
      <c r="N331" s="10"/>
      <c r="O331" s="10"/>
      <c r="P331" s="10"/>
      <c r="Q331" s="4"/>
      <c r="R331" s="10"/>
      <c r="S331" s="4"/>
      <c r="T331" s="4"/>
      <c r="U331" s="17"/>
      <c r="X331" s="110" t="e">
        <f>IF(Monitoring!D331=0,AA=0,TEXT(Monitoring!D331,"MMMM"))</f>
        <v>#NAME?</v>
      </c>
    </row>
    <row r="332" spans="2:24" x14ac:dyDescent="0.25">
      <c r="B332" s="22"/>
      <c r="C332" s="64" t="e">
        <f>VLOOKUP(B332,Kader!$B$12:$D$51,2,FALSE)</f>
        <v>#N/A</v>
      </c>
      <c r="D332" s="24"/>
      <c r="E332" s="26"/>
      <c r="F332" s="29" t="e">
        <f t="shared" si="5"/>
        <v>#NUM!</v>
      </c>
      <c r="G332" s="27"/>
      <c r="H332" s="10"/>
      <c r="I332" s="10"/>
      <c r="J332" s="10"/>
      <c r="K332" s="10"/>
      <c r="L332" s="10"/>
      <c r="M332" s="4"/>
      <c r="N332" s="10"/>
      <c r="O332" s="10"/>
      <c r="P332" s="10"/>
      <c r="Q332" s="4"/>
      <c r="R332" s="10"/>
      <c r="S332" s="4"/>
      <c r="T332" s="4"/>
      <c r="U332" s="17"/>
      <c r="X332" s="110" t="e">
        <f>IF(Monitoring!D332=0,AA=0,TEXT(Monitoring!D332,"MMMM"))</f>
        <v>#NAME?</v>
      </c>
    </row>
    <row r="333" spans="2:24" x14ac:dyDescent="0.25">
      <c r="B333" s="22"/>
      <c r="C333" s="64" t="e">
        <f>VLOOKUP(B333,Kader!$B$12:$D$51,2,FALSE)</f>
        <v>#N/A</v>
      </c>
      <c r="D333" s="24"/>
      <c r="E333" s="26"/>
      <c r="F333" s="29" t="e">
        <f t="shared" si="5"/>
        <v>#NUM!</v>
      </c>
      <c r="G333" s="27"/>
      <c r="H333" s="10"/>
      <c r="I333" s="10"/>
      <c r="J333" s="10"/>
      <c r="K333" s="10"/>
      <c r="L333" s="10"/>
      <c r="M333" s="4"/>
      <c r="N333" s="10"/>
      <c r="O333" s="10"/>
      <c r="P333" s="10"/>
      <c r="Q333" s="4"/>
      <c r="R333" s="10"/>
      <c r="S333" s="4"/>
      <c r="T333" s="4"/>
      <c r="U333" s="17"/>
      <c r="X333" s="110" t="e">
        <f>IF(Monitoring!D333=0,AA=0,TEXT(Monitoring!D333,"MMMM"))</f>
        <v>#NAME?</v>
      </c>
    </row>
    <row r="334" spans="2:24" x14ac:dyDescent="0.25">
      <c r="B334" s="22"/>
      <c r="C334" s="64" t="e">
        <f>VLOOKUP(B334,Kader!$B$12:$D$51,2,FALSE)</f>
        <v>#N/A</v>
      </c>
      <c r="D334" s="24"/>
      <c r="E334" s="26"/>
      <c r="F334" s="29" t="e">
        <f t="shared" si="5"/>
        <v>#NUM!</v>
      </c>
      <c r="G334" s="27"/>
      <c r="H334" s="10"/>
      <c r="I334" s="10"/>
      <c r="J334" s="10"/>
      <c r="K334" s="10"/>
      <c r="L334" s="10"/>
      <c r="M334" s="4"/>
      <c r="N334" s="10"/>
      <c r="O334" s="10"/>
      <c r="P334" s="10"/>
      <c r="Q334" s="4"/>
      <c r="R334" s="10"/>
      <c r="S334" s="4"/>
      <c r="T334" s="4"/>
      <c r="U334" s="17"/>
      <c r="X334" s="110" t="e">
        <f>IF(Monitoring!D334=0,AA=0,TEXT(Monitoring!D334,"MMMM"))</f>
        <v>#NAME?</v>
      </c>
    </row>
    <row r="335" spans="2:24" x14ac:dyDescent="0.25">
      <c r="B335" s="22"/>
      <c r="C335" s="64" t="e">
        <f>VLOOKUP(B335,Kader!$B$12:$D$51,2,FALSE)</f>
        <v>#N/A</v>
      </c>
      <c r="D335" s="24"/>
      <c r="E335" s="26"/>
      <c r="F335" s="29" t="e">
        <f t="shared" si="5"/>
        <v>#NUM!</v>
      </c>
      <c r="G335" s="27"/>
      <c r="H335" s="10"/>
      <c r="I335" s="10"/>
      <c r="J335" s="10"/>
      <c r="K335" s="10"/>
      <c r="L335" s="10"/>
      <c r="M335" s="4"/>
      <c r="N335" s="10"/>
      <c r="O335" s="10"/>
      <c r="P335" s="10"/>
      <c r="Q335" s="4"/>
      <c r="R335" s="10"/>
      <c r="S335" s="4"/>
      <c r="T335" s="4"/>
      <c r="U335" s="17"/>
      <c r="X335" s="110" t="e">
        <f>IF(Monitoring!D335=0,AA=0,TEXT(Monitoring!D335,"MMMM"))</f>
        <v>#NAME?</v>
      </c>
    </row>
    <row r="336" spans="2:24" x14ac:dyDescent="0.25">
      <c r="B336" s="22"/>
      <c r="C336" s="64" t="e">
        <f>VLOOKUP(B336,Kader!$B$12:$D$51,2,FALSE)</f>
        <v>#N/A</v>
      </c>
      <c r="D336" s="24"/>
      <c r="E336" s="26"/>
      <c r="F336" s="29" t="e">
        <f t="shared" si="5"/>
        <v>#NUM!</v>
      </c>
      <c r="G336" s="27"/>
      <c r="H336" s="10"/>
      <c r="I336" s="10"/>
      <c r="J336" s="10"/>
      <c r="K336" s="10"/>
      <c r="L336" s="10"/>
      <c r="M336" s="4"/>
      <c r="N336" s="10"/>
      <c r="O336" s="10"/>
      <c r="P336" s="10"/>
      <c r="Q336" s="4"/>
      <c r="R336" s="10"/>
      <c r="S336" s="4"/>
      <c r="T336" s="4"/>
      <c r="U336" s="17"/>
      <c r="X336" s="110" t="e">
        <f>IF(Monitoring!D336=0,AA=0,TEXT(Monitoring!D336,"MMMM"))</f>
        <v>#NAME?</v>
      </c>
    </row>
    <row r="337" spans="2:24" x14ac:dyDescent="0.25">
      <c r="B337" s="22"/>
      <c r="C337" s="64" t="e">
        <f>VLOOKUP(B337,Kader!$B$12:$D$51,2,FALSE)</f>
        <v>#N/A</v>
      </c>
      <c r="D337" s="24"/>
      <c r="E337" s="26"/>
      <c r="F337" s="29" t="e">
        <f t="shared" si="5"/>
        <v>#NUM!</v>
      </c>
      <c r="G337" s="27"/>
      <c r="H337" s="10"/>
      <c r="I337" s="10"/>
      <c r="J337" s="10"/>
      <c r="K337" s="10"/>
      <c r="L337" s="10"/>
      <c r="M337" s="4"/>
      <c r="N337" s="10"/>
      <c r="O337" s="10"/>
      <c r="P337" s="10"/>
      <c r="Q337" s="4"/>
      <c r="R337" s="10"/>
      <c r="S337" s="4"/>
      <c r="T337" s="4"/>
      <c r="U337" s="17"/>
      <c r="X337" s="110" t="e">
        <f>IF(Monitoring!D337=0,AA=0,TEXT(Monitoring!D337,"MMMM"))</f>
        <v>#NAME?</v>
      </c>
    </row>
    <row r="338" spans="2:24" x14ac:dyDescent="0.25">
      <c r="B338" s="22"/>
      <c r="C338" s="64" t="e">
        <f>VLOOKUP(B338,Kader!$B$12:$D$51,2,FALSE)</f>
        <v>#N/A</v>
      </c>
      <c r="D338" s="24"/>
      <c r="E338" s="26"/>
      <c r="F338" s="29" t="e">
        <f t="shared" si="5"/>
        <v>#NUM!</v>
      </c>
      <c r="G338" s="27"/>
      <c r="H338" s="10"/>
      <c r="I338" s="10"/>
      <c r="J338" s="10"/>
      <c r="K338" s="10"/>
      <c r="L338" s="10"/>
      <c r="M338" s="4"/>
      <c r="N338" s="10"/>
      <c r="O338" s="10"/>
      <c r="P338" s="10"/>
      <c r="Q338" s="4"/>
      <c r="R338" s="10"/>
      <c r="S338" s="4"/>
      <c r="T338" s="4"/>
      <c r="U338" s="17"/>
      <c r="X338" s="110" t="e">
        <f>IF(Monitoring!D338=0,AA=0,TEXT(Monitoring!D338,"MMMM"))</f>
        <v>#NAME?</v>
      </c>
    </row>
    <row r="339" spans="2:24" x14ac:dyDescent="0.25">
      <c r="B339" s="22"/>
      <c r="C339" s="64" t="e">
        <f>VLOOKUP(B339,Kader!$B$12:$D$51,2,FALSE)</f>
        <v>#N/A</v>
      </c>
      <c r="D339" s="24"/>
      <c r="E339" s="26"/>
      <c r="F339" s="29" t="e">
        <f t="shared" si="5"/>
        <v>#NUM!</v>
      </c>
      <c r="G339" s="27"/>
      <c r="H339" s="10"/>
      <c r="I339" s="10"/>
      <c r="J339" s="10"/>
      <c r="K339" s="10"/>
      <c r="L339" s="10"/>
      <c r="M339" s="4"/>
      <c r="N339" s="10"/>
      <c r="O339" s="10"/>
      <c r="P339" s="10"/>
      <c r="Q339" s="4"/>
      <c r="R339" s="10"/>
      <c r="S339" s="4"/>
      <c r="T339" s="4"/>
      <c r="U339" s="17"/>
      <c r="X339" s="110" t="e">
        <f>IF(Monitoring!D339=0,AA=0,TEXT(Monitoring!D339,"MMMM"))</f>
        <v>#NAME?</v>
      </c>
    </row>
    <row r="340" spans="2:24" x14ac:dyDescent="0.25">
      <c r="B340" s="22"/>
      <c r="C340" s="64" t="e">
        <f>VLOOKUP(B340,Kader!$B$12:$D$51,2,FALSE)</f>
        <v>#N/A</v>
      </c>
      <c r="D340" s="24"/>
      <c r="E340" s="26"/>
      <c r="F340" s="29" t="e">
        <f t="shared" si="5"/>
        <v>#NUM!</v>
      </c>
      <c r="G340" s="27"/>
      <c r="H340" s="10"/>
      <c r="I340" s="10"/>
      <c r="J340" s="10"/>
      <c r="K340" s="10"/>
      <c r="L340" s="10"/>
      <c r="M340" s="4"/>
      <c r="N340" s="10"/>
      <c r="O340" s="10"/>
      <c r="P340" s="10"/>
      <c r="Q340" s="4"/>
      <c r="R340" s="10"/>
      <c r="S340" s="4"/>
      <c r="T340" s="4"/>
      <c r="U340" s="17"/>
      <c r="X340" s="110" t="e">
        <f>IF(Monitoring!D340=0,AA=0,TEXT(Monitoring!D340,"MMMM"))</f>
        <v>#NAME?</v>
      </c>
    </row>
    <row r="341" spans="2:24" x14ac:dyDescent="0.25">
      <c r="B341" s="22"/>
      <c r="C341" s="64" t="e">
        <f>VLOOKUP(B341,Kader!$B$12:$D$51,2,FALSE)</f>
        <v>#N/A</v>
      </c>
      <c r="D341" s="24"/>
      <c r="E341" s="26"/>
      <c r="F341" s="29" t="e">
        <f t="shared" si="5"/>
        <v>#NUM!</v>
      </c>
      <c r="G341" s="27"/>
      <c r="H341" s="10"/>
      <c r="I341" s="10"/>
      <c r="J341" s="10"/>
      <c r="K341" s="10"/>
      <c r="L341" s="10"/>
      <c r="M341" s="4"/>
      <c r="N341" s="10"/>
      <c r="O341" s="10"/>
      <c r="P341" s="10"/>
      <c r="Q341" s="4"/>
      <c r="R341" s="10"/>
      <c r="S341" s="4"/>
      <c r="T341" s="4"/>
      <c r="U341" s="17"/>
      <c r="X341" s="110" t="e">
        <f>IF(Monitoring!D341=0,AA=0,TEXT(Monitoring!D341,"MMMM"))</f>
        <v>#NAME?</v>
      </c>
    </row>
    <row r="342" spans="2:24" x14ac:dyDescent="0.25">
      <c r="B342" s="22"/>
      <c r="C342" s="64" t="e">
        <f>VLOOKUP(B342,Kader!$B$12:$D$51,2,FALSE)</f>
        <v>#N/A</v>
      </c>
      <c r="D342" s="24"/>
      <c r="E342" s="26"/>
      <c r="F342" s="29" t="e">
        <f t="shared" si="5"/>
        <v>#NUM!</v>
      </c>
      <c r="G342" s="27"/>
      <c r="H342" s="10"/>
      <c r="I342" s="10"/>
      <c r="J342" s="10"/>
      <c r="K342" s="10"/>
      <c r="L342" s="10"/>
      <c r="M342" s="4"/>
      <c r="N342" s="10"/>
      <c r="O342" s="10"/>
      <c r="P342" s="10"/>
      <c r="Q342" s="4"/>
      <c r="R342" s="10"/>
      <c r="S342" s="4"/>
      <c r="T342" s="4"/>
      <c r="U342" s="17"/>
      <c r="X342" s="110" t="e">
        <f>IF(Monitoring!D342=0,AA=0,TEXT(Monitoring!D342,"MMMM"))</f>
        <v>#NAME?</v>
      </c>
    </row>
    <row r="343" spans="2:24" x14ac:dyDescent="0.25">
      <c r="B343" s="22"/>
      <c r="C343" s="64" t="e">
        <f>VLOOKUP(B343,Kader!$B$12:$D$51,2,FALSE)</f>
        <v>#N/A</v>
      </c>
      <c r="D343" s="24"/>
      <c r="E343" s="26"/>
      <c r="F343" s="29" t="e">
        <f t="shared" si="5"/>
        <v>#NUM!</v>
      </c>
      <c r="G343" s="27"/>
      <c r="H343" s="10"/>
      <c r="I343" s="10"/>
      <c r="J343" s="10"/>
      <c r="K343" s="10"/>
      <c r="L343" s="10"/>
      <c r="M343" s="4"/>
      <c r="N343" s="10"/>
      <c r="O343" s="10"/>
      <c r="P343" s="10"/>
      <c r="Q343" s="4"/>
      <c r="R343" s="10"/>
      <c r="S343" s="4"/>
      <c r="T343" s="4"/>
      <c r="U343" s="17"/>
      <c r="X343" s="110" t="e">
        <f>IF(Monitoring!D343=0,AA=0,TEXT(Monitoring!D343,"MMMM"))</f>
        <v>#NAME?</v>
      </c>
    </row>
    <row r="344" spans="2:24" x14ac:dyDescent="0.25">
      <c r="B344" s="22"/>
      <c r="C344" s="64" t="e">
        <f>VLOOKUP(B344,Kader!$B$12:$D$51,2,FALSE)</f>
        <v>#N/A</v>
      </c>
      <c r="D344" s="24"/>
      <c r="E344" s="26"/>
      <c r="F344" s="29" t="e">
        <f t="shared" si="5"/>
        <v>#NUM!</v>
      </c>
      <c r="G344" s="27"/>
      <c r="H344" s="10"/>
      <c r="I344" s="10"/>
      <c r="J344" s="10"/>
      <c r="K344" s="10"/>
      <c r="L344" s="10"/>
      <c r="M344" s="4"/>
      <c r="N344" s="10"/>
      <c r="O344" s="10"/>
      <c r="P344" s="10"/>
      <c r="Q344" s="4"/>
      <c r="R344" s="10"/>
      <c r="S344" s="4"/>
      <c r="T344" s="4"/>
      <c r="U344" s="17"/>
      <c r="X344" s="110" t="e">
        <f>IF(Monitoring!D344=0,AA=0,TEXT(Monitoring!D344,"MMMM"))</f>
        <v>#NAME?</v>
      </c>
    </row>
    <row r="345" spans="2:24" x14ac:dyDescent="0.25">
      <c r="B345" s="22"/>
      <c r="C345" s="64" t="e">
        <f>VLOOKUP(B345,Kader!$B$12:$D$51,2,FALSE)</f>
        <v>#N/A</v>
      </c>
      <c r="D345" s="24"/>
      <c r="E345" s="26"/>
      <c r="F345" s="29" t="e">
        <f t="shared" si="5"/>
        <v>#NUM!</v>
      </c>
      <c r="G345" s="27"/>
      <c r="H345" s="10"/>
      <c r="I345" s="10"/>
      <c r="J345" s="10"/>
      <c r="K345" s="10"/>
      <c r="L345" s="10"/>
      <c r="M345" s="4"/>
      <c r="N345" s="10"/>
      <c r="O345" s="10"/>
      <c r="P345" s="10"/>
      <c r="Q345" s="4"/>
      <c r="R345" s="10"/>
      <c r="S345" s="4"/>
      <c r="T345" s="4"/>
      <c r="U345" s="17"/>
      <c r="X345" s="110" t="e">
        <f>IF(Monitoring!D345=0,AA=0,TEXT(Monitoring!D345,"MMMM"))</f>
        <v>#NAME?</v>
      </c>
    </row>
    <row r="346" spans="2:24" x14ac:dyDescent="0.25">
      <c r="B346" s="22"/>
      <c r="C346" s="64" t="e">
        <f>VLOOKUP(B346,Kader!$B$12:$D$51,2,FALSE)</f>
        <v>#N/A</v>
      </c>
      <c r="D346" s="24"/>
      <c r="E346" s="26"/>
      <c r="F346" s="29" t="e">
        <f t="shared" si="5"/>
        <v>#NUM!</v>
      </c>
      <c r="G346" s="27"/>
      <c r="H346" s="10"/>
      <c r="I346" s="10"/>
      <c r="J346" s="10"/>
      <c r="K346" s="10"/>
      <c r="L346" s="10"/>
      <c r="M346" s="4"/>
      <c r="N346" s="10"/>
      <c r="O346" s="10"/>
      <c r="P346" s="10"/>
      <c r="Q346" s="4"/>
      <c r="R346" s="10"/>
      <c r="S346" s="4"/>
      <c r="T346" s="4"/>
      <c r="U346" s="17"/>
      <c r="X346" s="110" t="e">
        <f>IF(Monitoring!D346=0,AA=0,TEXT(Monitoring!D346,"MMMM"))</f>
        <v>#NAME?</v>
      </c>
    </row>
    <row r="347" spans="2:24" x14ac:dyDescent="0.25">
      <c r="B347" s="22"/>
      <c r="C347" s="64" t="e">
        <f>VLOOKUP(B347,Kader!$B$12:$D$51,2,FALSE)</f>
        <v>#N/A</v>
      </c>
      <c r="D347" s="24"/>
      <c r="E347" s="26"/>
      <c r="F347" s="29" t="e">
        <f t="shared" si="5"/>
        <v>#NUM!</v>
      </c>
      <c r="G347" s="27"/>
      <c r="H347" s="10"/>
      <c r="I347" s="10"/>
      <c r="J347" s="10"/>
      <c r="K347" s="10"/>
      <c r="L347" s="10"/>
      <c r="M347" s="4"/>
      <c r="N347" s="10"/>
      <c r="O347" s="10"/>
      <c r="P347" s="10"/>
      <c r="Q347" s="4"/>
      <c r="R347" s="10"/>
      <c r="S347" s="4"/>
      <c r="T347" s="4"/>
      <c r="U347" s="17"/>
      <c r="X347" s="110" t="e">
        <f>IF(Monitoring!D347=0,AA=0,TEXT(Monitoring!D347,"MMMM"))</f>
        <v>#NAME?</v>
      </c>
    </row>
    <row r="348" spans="2:24" x14ac:dyDescent="0.25">
      <c r="B348" s="22"/>
      <c r="C348" s="64" t="e">
        <f>VLOOKUP(B348,Kader!$B$12:$D$51,2,FALSE)</f>
        <v>#N/A</v>
      </c>
      <c r="D348" s="24"/>
      <c r="E348" s="26"/>
      <c r="F348" s="29" t="e">
        <f t="shared" si="5"/>
        <v>#NUM!</v>
      </c>
      <c r="G348" s="27"/>
      <c r="H348" s="10"/>
      <c r="I348" s="10"/>
      <c r="J348" s="10"/>
      <c r="K348" s="10"/>
      <c r="L348" s="10"/>
      <c r="M348" s="4"/>
      <c r="N348" s="10"/>
      <c r="O348" s="10"/>
      <c r="P348" s="10"/>
      <c r="Q348" s="4"/>
      <c r="R348" s="10"/>
      <c r="S348" s="4"/>
      <c r="T348" s="4"/>
      <c r="U348" s="17"/>
      <c r="X348" s="110" t="e">
        <f>IF(Monitoring!D348=0,AA=0,TEXT(Monitoring!D348,"MMMM"))</f>
        <v>#NAME?</v>
      </c>
    </row>
    <row r="349" spans="2:24" x14ac:dyDescent="0.25">
      <c r="B349" s="22"/>
      <c r="C349" s="64" t="e">
        <f>VLOOKUP(B349,Kader!$B$12:$D$51,2,FALSE)</f>
        <v>#N/A</v>
      </c>
      <c r="D349" s="24"/>
      <c r="E349" s="26"/>
      <c r="F349" s="29" t="e">
        <f t="shared" si="5"/>
        <v>#NUM!</v>
      </c>
      <c r="G349" s="27"/>
      <c r="H349" s="10"/>
      <c r="I349" s="10"/>
      <c r="J349" s="10"/>
      <c r="K349" s="10"/>
      <c r="L349" s="10"/>
      <c r="M349" s="4"/>
      <c r="N349" s="10"/>
      <c r="O349" s="10"/>
      <c r="P349" s="10"/>
      <c r="Q349" s="4"/>
      <c r="R349" s="10"/>
      <c r="S349" s="4"/>
      <c r="T349" s="4"/>
      <c r="U349" s="17"/>
      <c r="X349" s="110" t="e">
        <f>IF(Monitoring!D349=0,AA=0,TEXT(Monitoring!D349,"MMMM"))</f>
        <v>#NAME?</v>
      </c>
    </row>
    <row r="350" spans="2:24" x14ac:dyDescent="0.25">
      <c r="B350" s="22"/>
      <c r="C350" s="64" t="e">
        <f>VLOOKUP(B350,Kader!$B$12:$D$51,2,FALSE)</f>
        <v>#N/A</v>
      </c>
      <c r="D350" s="24"/>
      <c r="E350" s="26"/>
      <c r="F350" s="29" t="e">
        <f t="shared" si="5"/>
        <v>#NUM!</v>
      </c>
      <c r="G350" s="27"/>
      <c r="H350" s="10"/>
      <c r="I350" s="10"/>
      <c r="J350" s="10"/>
      <c r="K350" s="10"/>
      <c r="L350" s="10"/>
      <c r="M350" s="4"/>
      <c r="N350" s="10"/>
      <c r="O350" s="10"/>
      <c r="P350" s="10"/>
      <c r="Q350" s="4"/>
      <c r="R350" s="10"/>
      <c r="S350" s="4"/>
      <c r="T350" s="4"/>
      <c r="U350" s="17"/>
      <c r="X350" s="110" t="e">
        <f>IF(Monitoring!D350=0,AA=0,TEXT(Monitoring!D350,"MMMM"))</f>
        <v>#NAME?</v>
      </c>
    </row>
    <row r="351" spans="2:24" x14ac:dyDescent="0.25">
      <c r="B351" s="22"/>
      <c r="C351" s="64" t="e">
        <f>VLOOKUP(B351,Kader!$B$12:$D$51,2,FALSE)</f>
        <v>#N/A</v>
      </c>
      <c r="D351" s="24"/>
      <c r="E351" s="26"/>
      <c r="F351" s="29" t="e">
        <f t="shared" si="5"/>
        <v>#NUM!</v>
      </c>
      <c r="G351" s="27"/>
      <c r="H351" s="10"/>
      <c r="I351" s="10"/>
      <c r="J351" s="10"/>
      <c r="K351" s="10"/>
      <c r="L351" s="10"/>
      <c r="M351" s="4"/>
      <c r="N351" s="10"/>
      <c r="O351" s="10"/>
      <c r="P351" s="10"/>
      <c r="Q351" s="4"/>
      <c r="R351" s="10"/>
      <c r="S351" s="4"/>
      <c r="T351" s="4"/>
      <c r="U351" s="17"/>
      <c r="X351" s="110" t="e">
        <f>IF(Monitoring!D351=0,AA=0,TEXT(Monitoring!D351,"MMMM"))</f>
        <v>#NAME?</v>
      </c>
    </row>
    <row r="352" spans="2:24" x14ac:dyDescent="0.25">
      <c r="B352" s="22"/>
      <c r="C352" s="64" t="e">
        <f>VLOOKUP(B352,Kader!$B$12:$D$51,2,FALSE)</f>
        <v>#N/A</v>
      </c>
      <c r="D352" s="24"/>
      <c r="E352" s="26"/>
      <c r="F352" s="29" t="e">
        <f t="shared" si="5"/>
        <v>#NUM!</v>
      </c>
      <c r="G352" s="27"/>
      <c r="H352" s="10"/>
      <c r="I352" s="10"/>
      <c r="J352" s="10"/>
      <c r="K352" s="10"/>
      <c r="L352" s="10"/>
      <c r="M352" s="4"/>
      <c r="N352" s="10"/>
      <c r="O352" s="10"/>
      <c r="P352" s="10"/>
      <c r="Q352" s="4"/>
      <c r="R352" s="10"/>
      <c r="S352" s="4"/>
      <c r="T352" s="4"/>
      <c r="U352" s="17"/>
      <c r="X352" s="110" t="e">
        <f>IF(Monitoring!D352=0,AA=0,TEXT(Monitoring!D352,"MMMM"))</f>
        <v>#NAME?</v>
      </c>
    </row>
    <row r="353" spans="2:24" x14ac:dyDescent="0.25">
      <c r="B353" s="22"/>
      <c r="C353" s="64" t="e">
        <f>VLOOKUP(B353,Kader!$B$12:$D$51,2,FALSE)</f>
        <v>#N/A</v>
      </c>
      <c r="D353" s="24"/>
      <c r="E353" s="26"/>
      <c r="F353" s="29" t="e">
        <f t="shared" si="5"/>
        <v>#NUM!</v>
      </c>
      <c r="G353" s="27"/>
      <c r="H353" s="10"/>
      <c r="I353" s="10"/>
      <c r="J353" s="10"/>
      <c r="K353" s="10"/>
      <c r="L353" s="10"/>
      <c r="M353" s="4"/>
      <c r="N353" s="10"/>
      <c r="O353" s="10"/>
      <c r="P353" s="10"/>
      <c r="Q353" s="4"/>
      <c r="R353" s="10"/>
      <c r="S353" s="4"/>
      <c r="T353" s="4"/>
      <c r="U353" s="17"/>
      <c r="X353" s="110" t="e">
        <f>IF(Monitoring!D353=0,AA=0,TEXT(Monitoring!D353,"MMMM"))</f>
        <v>#NAME?</v>
      </c>
    </row>
    <row r="354" spans="2:24" x14ac:dyDescent="0.25">
      <c r="B354" s="22"/>
      <c r="C354" s="64" t="e">
        <f>VLOOKUP(B354,Kader!$B$12:$D$51,2,FALSE)</f>
        <v>#N/A</v>
      </c>
      <c r="D354" s="24"/>
      <c r="E354" s="26"/>
      <c r="F354" s="29" t="e">
        <f t="shared" si="5"/>
        <v>#NUM!</v>
      </c>
      <c r="G354" s="27"/>
      <c r="H354" s="10"/>
      <c r="I354" s="10"/>
      <c r="J354" s="10"/>
      <c r="K354" s="10"/>
      <c r="L354" s="10"/>
      <c r="M354" s="4"/>
      <c r="N354" s="10"/>
      <c r="O354" s="10"/>
      <c r="P354" s="10"/>
      <c r="Q354" s="4"/>
      <c r="R354" s="10"/>
      <c r="S354" s="4"/>
      <c r="T354" s="4"/>
      <c r="U354" s="17"/>
      <c r="X354" s="110" t="e">
        <f>IF(Monitoring!D354=0,AA=0,TEXT(Monitoring!D354,"MMMM"))</f>
        <v>#NAME?</v>
      </c>
    </row>
    <row r="355" spans="2:24" x14ac:dyDescent="0.25">
      <c r="B355" s="22"/>
      <c r="C355" s="64" t="e">
        <f>VLOOKUP(B355,Kader!$B$12:$D$51,2,FALSE)</f>
        <v>#N/A</v>
      </c>
      <c r="D355" s="24"/>
      <c r="E355" s="26"/>
      <c r="F355" s="29" t="e">
        <f t="shared" si="5"/>
        <v>#NUM!</v>
      </c>
      <c r="G355" s="27"/>
      <c r="H355" s="10"/>
      <c r="I355" s="10"/>
      <c r="J355" s="10"/>
      <c r="K355" s="10"/>
      <c r="L355" s="10"/>
      <c r="M355" s="4"/>
      <c r="N355" s="10"/>
      <c r="O355" s="10"/>
      <c r="P355" s="10"/>
      <c r="Q355" s="4"/>
      <c r="R355" s="10"/>
      <c r="S355" s="4"/>
      <c r="T355" s="4"/>
      <c r="U355" s="17"/>
      <c r="X355" s="110" t="e">
        <f>IF(Monitoring!D355=0,AA=0,TEXT(Monitoring!D355,"MMMM"))</f>
        <v>#NAME?</v>
      </c>
    </row>
    <row r="356" spans="2:24" x14ac:dyDescent="0.25">
      <c r="B356" s="22"/>
      <c r="C356" s="64" t="e">
        <f>VLOOKUP(B356,Kader!$B$12:$D$51,2,FALSE)</f>
        <v>#N/A</v>
      </c>
      <c r="D356" s="24"/>
      <c r="E356" s="26"/>
      <c r="F356" s="29" t="e">
        <f t="shared" si="5"/>
        <v>#NUM!</v>
      </c>
      <c r="G356" s="27"/>
      <c r="H356" s="10"/>
      <c r="I356" s="10"/>
      <c r="J356" s="10"/>
      <c r="K356" s="10"/>
      <c r="L356" s="10"/>
      <c r="M356" s="4"/>
      <c r="N356" s="10"/>
      <c r="O356" s="10"/>
      <c r="P356" s="10"/>
      <c r="Q356" s="4"/>
      <c r="R356" s="10"/>
      <c r="S356" s="4"/>
      <c r="T356" s="4"/>
      <c r="U356" s="17"/>
      <c r="X356" s="110" t="e">
        <f>IF(Monitoring!D356=0,AA=0,TEXT(Monitoring!D356,"MMMM"))</f>
        <v>#NAME?</v>
      </c>
    </row>
    <row r="357" spans="2:24" x14ac:dyDescent="0.25">
      <c r="B357" s="22"/>
      <c r="C357" s="64" t="e">
        <f>VLOOKUP(B357,Kader!$B$12:$D$51,2,FALSE)</f>
        <v>#N/A</v>
      </c>
      <c r="D357" s="24"/>
      <c r="E357" s="26"/>
      <c r="F357" s="29" t="e">
        <f t="shared" si="5"/>
        <v>#NUM!</v>
      </c>
      <c r="G357" s="27"/>
      <c r="H357" s="10"/>
      <c r="I357" s="10"/>
      <c r="J357" s="10"/>
      <c r="K357" s="10"/>
      <c r="L357" s="10"/>
      <c r="M357" s="4"/>
      <c r="N357" s="10"/>
      <c r="O357" s="10"/>
      <c r="P357" s="10"/>
      <c r="Q357" s="4"/>
      <c r="R357" s="10"/>
      <c r="S357" s="4"/>
      <c r="T357" s="4"/>
      <c r="U357" s="17"/>
      <c r="X357" s="110" t="e">
        <f>IF(Monitoring!D357=0,AA=0,TEXT(Monitoring!D357,"MMMM"))</f>
        <v>#NAME?</v>
      </c>
    </row>
    <row r="358" spans="2:24" x14ac:dyDescent="0.25">
      <c r="B358" s="22"/>
      <c r="C358" s="64" t="e">
        <f>VLOOKUP(B358,Kader!$B$12:$D$51,2,FALSE)</f>
        <v>#N/A</v>
      </c>
      <c r="D358" s="24"/>
      <c r="E358" s="26"/>
      <c r="F358" s="29" t="e">
        <f t="shared" si="5"/>
        <v>#NUM!</v>
      </c>
      <c r="G358" s="27"/>
      <c r="H358" s="10"/>
      <c r="I358" s="10"/>
      <c r="J358" s="10"/>
      <c r="K358" s="10"/>
      <c r="L358" s="10"/>
      <c r="M358" s="4"/>
      <c r="N358" s="10"/>
      <c r="O358" s="10"/>
      <c r="P358" s="10"/>
      <c r="Q358" s="4"/>
      <c r="R358" s="10"/>
      <c r="S358" s="4"/>
      <c r="T358" s="4"/>
      <c r="U358" s="17"/>
      <c r="X358" s="110" t="e">
        <f>IF(Monitoring!D358=0,AA=0,TEXT(Monitoring!D358,"MMMM"))</f>
        <v>#NAME?</v>
      </c>
    </row>
    <row r="359" spans="2:24" x14ac:dyDescent="0.25">
      <c r="B359" s="22"/>
      <c r="C359" s="64" t="e">
        <f>VLOOKUP(B359,Kader!$B$12:$D$51,2,FALSE)</f>
        <v>#N/A</v>
      </c>
      <c r="D359" s="24"/>
      <c r="E359" s="26"/>
      <c r="F359" s="29" t="e">
        <f t="shared" si="5"/>
        <v>#NUM!</v>
      </c>
      <c r="G359" s="27"/>
      <c r="H359" s="10"/>
      <c r="I359" s="10"/>
      <c r="J359" s="10"/>
      <c r="K359" s="10"/>
      <c r="L359" s="10"/>
      <c r="M359" s="4"/>
      <c r="N359" s="10"/>
      <c r="O359" s="10"/>
      <c r="P359" s="10"/>
      <c r="Q359" s="4"/>
      <c r="R359" s="10"/>
      <c r="S359" s="4"/>
      <c r="T359" s="4"/>
      <c r="U359" s="17"/>
      <c r="X359" s="110" t="e">
        <f>IF(Monitoring!D359=0,AA=0,TEXT(Monitoring!D359,"MMMM"))</f>
        <v>#NAME?</v>
      </c>
    </row>
    <row r="360" spans="2:24" x14ac:dyDescent="0.25">
      <c r="B360" s="22"/>
      <c r="C360" s="64" t="e">
        <f>VLOOKUP(B360,Kader!$B$12:$D$51,2,FALSE)</f>
        <v>#N/A</v>
      </c>
      <c r="D360" s="24"/>
      <c r="E360" s="26"/>
      <c r="F360" s="29" t="e">
        <f t="shared" si="5"/>
        <v>#NUM!</v>
      </c>
      <c r="G360" s="27"/>
      <c r="H360" s="10"/>
      <c r="I360" s="10"/>
      <c r="J360" s="10"/>
      <c r="K360" s="10"/>
      <c r="L360" s="10"/>
      <c r="M360" s="4"/>
      <c r="N360" s="10"/>
      <c r="O360" s="10"/>
      <c r="P360" s="10"/>
      <c r="Q360" s="4"/>
      <c r="R360" s="10"/>
      <c r="S360" s="4"/>
      <c r="T360" s="4"/>
      <c r="U360" s="17"/>
      <c r="X360" s="110" t="e">
        <f>IF(Monitoring!D360=0,AA=0,TEXT(Monitoring!D360,"MMMM"))</f>
        <v>#NAME?</v>
      </c>
    </row>
    <row r="361" spans="2:24" x14ac:dyDescent="0.25">
      <c r="B361" s="22"/>
      <c r="C361" s="64" t="e">
        <f>VLOOKUP(B361,Kader!$B$12:$D$51,2,FALSE)</f>
        <v>#N/A</v>
      </c>
      <c r="D361" s="24"/>
      <c r="E361" s="26"/>
      <c r="F361" s="29" t="e">
        <f t="shared" si="5"/>
        <v>#NUM!</v>
      </c>
      <c r="G361" s="27"/>
      <c r="H361" s="10"/>
      <c r="I361" s="10"/>
      <c r="J361" s="10"/>
      <c r="K361" s="10"/>
      <c r="L361" s="10"/>
      <c r="M361" s="4"/>
      <c r="N361" s="10"/>
      <c r="O361" s="10"/>
      <c r="P361" s="10"/>
      <c r="Q361" s="4"/>
      <c r="R361" s="10"/>
      <c r="S361" s="4"/>
      <c r="T361" s="4"/>
      <c r="U361" s="17"/>
      <c r="X361" s="110" t="e">
        <f>IF(Monitoring!D361=0,AA=0,TEXT(Monitoring!D361,"MMMM"))</f>
        <v>#NAME?</v>
      </c>
    </row>
    <row r="362" spans="2:24" x14ac:dyDescent="0.25">
      <c r="B362" s="22"/>
      <c r="C362" s="64" t="e">
        <f>VLOOKUP(B362,Kader!$B$12:$D$51,2,FALSE)</f>
        <v>#N/A</v>
      </c>
      <c r="D362" s="24"/>
      <c r="E362" s="26"/>
      <c r="F362" s="29" t="e">
        <f t="shared" si="5"/>
        <v>#NUM!</v>
      </c>
      <c r="G362" s="27"/>
      <c r="H362" s="10"/>
      <c r="I362" s="10"/>
      <c r="J362" s="10"/>
      <c r="K362" s="10"/>
      <c r="L362" s="10"/>
      <c r="M362" s="4"/>
      <c r="N362" s="10"/>
      <c r="O362" s="10"/>
      <c r="P362" s="10"/>
      <c r="Q362" s="4"/>
      <c r="R362" s="10"/>
      <c r="S362" s="4"/>
      <c r="T362" s="4"/>
      <c r="U362" s="17"/>
      <c r="X362" s="110" t="e">
        <f>IF(Monitoring!D362=0,AA=0,TEXT(Monitoring!D362,"MMMM"))</f>
        <v>#NAME?</v>
      </c>
    </row>
    <row r="363" spans="2:24" x14ac:dyDescent="0.25">
      <c r="B363" s="22"/>
      <c r="C363" s="64" t="e">
        <f>VLOOKUP(B363,Kader!$B$12:$D$51,2,FALSE)</f>
        <v>#N/A</v>
      </c>
      <c r="D363" s="24"/>
      <c r="E363" s="26"/>
      <c r="F363" s="29" t="e">
        <f t="shared" si="5"/>
        <v>#NUM!</v>
      </c>
      <c r="G363" s="27"/>
      <c r="H363" s="10"/>
      <c r="I363" s="10"/>
      <c r="J363" s="10"/>
      <c r="K363" s="10"/>
      <c r="L363" s="10"/>
      <c r="M363" s="4"/>
      <c r="N363" s="10"/>
      <c r="O363" s="10"/>
      <c r="P363" s="10"/>
      <c r="Q363" s="4"/>
      <c r="R363" s="10"/>
      <c r="S363" s="4"/>
      <c r="T363" s="4"/>
      <c r="U363" s="17"/>
      <c r="X363" s="110" t="e">
        <f>IF(Monitoring!D363=0,AA=0,TEXT(Monitoring!D363,"MMMM"))</f>
        <v>#NAME?</v>
      </c>
    </row>
    <row r="364" spans="2:24" x14ac:dyDescent="0.25">
      <c r="B364" s="22"/>
      <c r="C364" s="64" t="e">
        <f>VLOOKUP(B364,Kader!$B$12:$D$51,2,FALSE)</f>
        <v>#N/A</v>
      </c>
      <c r="D364" s="24"/>
      <c r="E364" s="26"/>
      <c r="F364" s="29" t="e">
        <f t="shared" si="5"/>
        <v>#NUM!</v>
      </c>
      <c r="G364" s="27"/>
      <c r="H364" s="10"/>
      <c r="I364" s="10"/>
      <c r="J364" s="10"/>
      <c r="K364" s="10"/>
      <c r="L364" s="10"/>
      <c r="M364" s="4"/>
      <c r="N364" s="10"/>
      <c r="O364" s="10"/>
      <c r="P364" s="10"/>
      <c r="Q364" s="4"/>
      <c r="R364" s="10"/>
      <c r="S364" s="4"/>
      <c r="T364" s="4"/>
      <c r="U364" s="17"/>
      <c r="X364" s="110" t="e">
        <f>IF(Monitoring!D364=0,AA=0,TEXT(Monitoring!D364,"MMMM"))</f>
        <v>#NAME?</v>
      </c>
    </row>
    <row r="365" spans="2:24" x14ac:dyDescent="0.25">
      <c r="B365" s="22"/>
      <c r="C365" s="64" t="e">
        <f>VLOOKUP(B365,Kader!$B$12:$D$51,2,FALSE)</f>
        <v>#N/A</v>
      </c>
      <c r="D365" s="24"/>
      <c r="E365" s="26"/>
      <c r="F365" s="29" t="e">
        <f t="shared" si="5"/>
        <v>#NUM!</v>
      </c>
      <c r="G365" s="27"/>
      <c r="H365" s="10"/>
      <c r="I365" s="10"/>
      <c r="J365" s="10"/>
      <c r="K365" s="10"/>
      <c r="L365" s="10"/>
      <c r="M365" s="4"/>
      <c r="N365" s="10"/>
      <c r="O365" s="10"/>
      <c r="P365" s="10"/>
      <c r="Q365" s="4"/>
      <c r="R365" s="10"/>
      <c r="S365" s="4"/>
      <c r="T365" s="4"/>
      <c r="U365" s="17"/>
      <c r="X365" s="110" t="e">
        <f>IF(Monitoring!D365=0,AA=0,TEXT(Monitoring!D365,"MMMM"))</f>
        <v>#NAME?</v>
      </c>
    </row>
    <row r="366" spans="2:24" x14ac:dyDescent="0.25">
      <c r="B366" s="22"/>
      <c r="C366" s="64" t="e">
        <f>VLOOKUP(B366,Kader!$B$12:$D$51,2,FALSE)</f>
        <v>#N/A</v>
      </c>
      <c r="D366" s="24"/>
      <c r="E366" s="26"/>
      <c r="F366" s="29" t="e">
        <f t="shared" si="5"/>
        <v>#NUM!</v>
      </c>
      <c r="G366" s="27"/>
      <c r="H366" s="10"/>
      <c r="I366" s="10"/>
      <c r="J366" s="10"/>
      <c r="K366" s="10"/>
      <c r="L366" s="10"/>
      <c r="M366" s="4"/>
      <c r="N366" s="10"/>
      <c r="O366" s="10"/>
      <c r="P366" s="10"/>
      <c r="Q366" s="4"/>
      <c r="R366" s="10"/>
      <c r="S366" s="4"/>
      <c r="T366" s="4"/>
      <c r="U366" s="17"/>
      <c r="X366" s="110" t="e">
        <f>IF(Monitoring!D366=0,AA=0,TEXT(Monitoring!D366,"MMMM"))</f>
        <v>#NAME?</v>
      </c>
    </row>
    <row r="367" spans="2:24" x14ac:dyDescent="0.25">
      <c r="B367" s="22"/>
      <c r="C367" s="64" t="e">
        <f>VLOOKUP(B367,Kader!$B$12:$D$51,2,FALSE)</f>
        <v>#N/A</v>
      </c>
      <c r="D367" s="24"/>
      <c r="E367" s="26"/>
      <c r="F367" s="29" t="e">
        <f t="shared" si="5"/>
        <v>#NUM!</v>
      </c>
      <c r="G367" s="27"/>
      <c r="H367" s="10"/>
      <c r="I367" s="10"/>
      <c r="J367" s="10"/>
      <c r="K367" s="10"/>
      <c r="L367" s="10"/>
      <c r="M367" s="4"/>
      <c r="N367" s="10"/>
      <c r="O367" s="10"/>
      <c r="P367" s="10"/>
      <c r="Q367" s="4"/>
      <c r="R367" s="10"/>
      <c r="S367" s="4"/>
      <c r="T367" s="4"/>
      <c r="U367" s="17"/>
      <c r="X367" s="110" t="e">
        <f>IF(Monitoring!D367=0,AA=0,TEXT(Monitoring!D367,"MMMM"))</f>
        <v>#NAME?</v>
      </c>
    </row>
    <row r="368" spans="2:24" x14ac:dyDescent="0.25">
      <c r="B368" s="22"/>
      <c r="C368" s="64" t="e">
        <f>VLOOKUP(B368,Kader!$B$12:$D$51,2,FALSE)</f>
        <v>#N/A</v>
      </c>
      <c r="D368" s="24"/>
      <c r="E368" s="26"/>
      <c r="F368" s="29" t="e">
        <f t="shared" si="5"/>
        <v>#NUM!</v>
      </c>
      <c r="G368" s="27"/>
      <c r="H368" s="10"/>
      <c r="I368" s="10"/>
      <c r="J368" s="10"/>
      <c r="K368" s="10"/>
      <c r="L368" s="10"/>
      <c r="M368" s="4"/>
      <c r="N368" s="10"/>
      <c r="O368" s="10"/>
      <c r="P368" s="10"/>
      <c r="Q368" s="4"/>
      <c r="R368" s="10"/>
      <c r="S368" s="4"/>
      <c r="T368" s="4"/>
      <c r="U368" s="17"/>
      <c r="X368" s="110" t="e">
        <f>IF(Monitoring!D368=0,AA=0,TEXT(Monitoring!D368,"MMMM"))</f>
        <v>#NAME?</v>
      </c>
    </row>
    <row r="369" spans="2:24" x14ac:dyDescent="0.25">
      <c r="B369" s="22"/>
      <c r="C369" s="64" t="e">
        <f>VLOOKUP(B369,Kader!$B$12:$D$51,2,FALSE)</f>
        <v>#N/A</v>
      </c>
      <c r="D369" s="24"/>
      <c r="E369" s="26"/>
      <c r="F369" s="29" t="e">
        <f t="shared" si="5"/>
        <v>#NUM!</v>
      </c>
      <c r="G369" s="27"/>
      <c r="H369" s="10"/>
      <c r="I369" s="10"/>
      <c r="J369" s="10"/>
      <c r="K369" s="10"/>
      <c r="L369" s="10"/>
      <c r="M369" s="4"/>
      <c r="N369" s="10"/>
      <c r="O369" s="10"/>
      <c r="P369" s="10"/>
      <c r="Q369" s="4"/>
      <c r="R369" s="10"/>
      <c r="S369" s="4"/>
      <c r="T369" s="4"/>
      <c r="U369" s="17"/>
      <c r="X369" s="110" t="e">
        <f>IF(Monitoring!D369=0,AA=0,TEXT(Monitoring!D369,"MMMM"))</f>
        <v>#NAME?</v>
      </c>
    </row>
    <row r="370" spans="2:24" x14ac:dyDescent="0.25">
      <c r="B370" s="22"/>
      <c r="C370" s="64" t="e">
        <f>VLOOKUP(B370,Kader!$B$12:$D$51,2,FALSE)</f>
        <v>#N/A</v>
      </c>
      <c r="D370" s="24"/>
      <c r="E370" s="26"/>
      <c r="F370" s="29" t="e">
        <f t="shared" si="5"/>
        <v>#NUM!</v>
      </c>
      <c r="G370" s="27"/>
      <c r="H370" s="10"/>
      <c r="I370" s="10"/>
      <c r="J370" s="10"/>
      <c r="K370" s="10"/>
      <c r="L370" s="10"/>
      <c r="M370" s="4"/>
      <c r="N370" s="10"/>
      <c r="O370" s="10"/>
      <c r="P370" s="10"/>
      <c r="Q370" s="4"/>
      <c r="R370" s="10"/>
      <c r="S370" s="4"/>
      <c r="T370" s="4"/>
      <c r="U370" s="17"/>
      <c r="X370" s="110" t="e">
        <f>IF(Monitoring!D370=0,AA=0,TEXT(Monitoring!D370,"MMMM"))</f>
        <v>#NAME?</v>
      </c>
    </row>
    <row r="371" spans="2:24" x14ac:dyDescent="0.25">
      <c r="B371" s="22"/>
      <c r="C371" s="64" t="e">
        <f>VLOOKUP(B371,Kader!$B$12:$D$51,2,FALSE)</f>
        <v>#N/A</v>
      </c>
      <c r="D371" s="24"/>
      <c r="E371" s="26"/>
      <c r="F371" s="29" t="e">
        <f t="shared" si="5"/>
        <v>#NUM!</v>
      </c>
      <c r="G371" s="27"/>
      <c r="H371" s="10"/>
      <c r="I371" s="10"/>
      <c r="J371" s="10"/>
      <c r="K371" s="10"/>
      <c r="L371" s="10"/>
      <c r="M371" s="4"/>
      <c r="N371" s="10"/>
      <c r="O371" s="10"/>
      <c r="P371" s="10"/>
      <c r="Q371" s="4"/>
      <c r="R371" s="10"/>
      <c r="S371" s="4"/>
      <c r="T371" s="4"/>
      <c r="U371" s="17"/>
      <c r="X371" s="110" t="e">
        <f>IF(Monitoring!D371=0,AA=0,TEXT(Monitoring!D371,"MMMM"))</f>
        <v>#NAME?</v>
      </c>
    </row>
    <row r="372" spans="2:24" x14ac:dyDescent="0.25">
      <c r="B372" s="22"/>
      <c r="C372" s="64" t="e">
        <f>VLOOKUP(B372,Kader!$B$12:$D$51,2,FALSE)</f>
        <v>#N/A</v>
      </c>
      <c r="D372" s="24"/>
      <c r="E372" s="26"/>
      <c r="F372" s="29" t="e">
        <f t="shared" si="5"/>
        <v>#NUM!</v>
      </c>
      <c r="G372" s="27"/>
      <c r="H372" s="10"/>
      <c r="I372" s="10"/>
      <c r="J372" s="10"/>
      <c r="K372" s="10"/>
      <c r="L372" s="10"/>
      <c r="M372" s="4"/>
      <c r="N372" s="10"/>
      <c r="O372" s="10"/>
      <c r="P372" s="10"/>
      <c r="Q372" s="4"/>
      <c r="R372" s="10"/>
      <c r="S372" s="4"/>
      <c r="T372" s="4"/>
      <c r="U372" s="17"/>
      <c r="X372" s="110" t="e">
        <f>IF(Monitoring!D372=0,AA=0,TEXT(Monitoring!D372,"MMMM"))</f>
        <v>#NAME?</v>
      </c>
    </row>
    <row r="373" spans="2:24" x14ac:dyDescent="0.25">
      <c r="B373" s="22"/>
      <c r="C373" s="64" t="e">
        <f>VLOOKUP(B373,Kader!$B$12:$D$51,2,FALSE)</f>
        <v>#N/A</v>
      </c>
      <c r="D373" s="24"/>
      <c r="E373" s="26"/>
      <c r="F373" s="29" t="e">
        <f t="shared" si="5"/>
        <v>#NUM!</v>
      </c>
      <c r="G373" s="27"/>
      <c r="H373" s="10"/>
      <c r="I373" s="10"/>
      <c r="J373" s="10"/>
      <c r="K373" s="10"/>
      <c r="L373" s="10"/>
      <c r="M373" s="4"/>
      <c r="N373" s="10"/>
      <c r="O373" s="10"/>
      <c r="P373" s="10"/>
      <c r="Q373" s="4"/>
      <c r="R373" s="10"/>
      <c r="S373" s="4"/>
      <c r="T373" s="4"/>
      <c r="U373" s="17"/>
      <c r="X373" s="110" t="e">
        <f>IF(Monitoring!D373=0,AA=0,TEXT(Monitoring!D373,"MMMM"))</f>
        <v>#NAME?</v>
      </c>
    </row>
    <row r="374" spans="2:24" x14ac:dyDescent="0.25">
      <c r="B374" s="22"/>
      <c r="C374" s="64" t="e">
        <f>VLOOKUP(B374,Kader!$B$12:$D$51,2,FALSE)</f>
        <v>#N/A</v>
      </c>
      <c r="D374" s="24"/>
      <c r="E374" s="26"/>
      <c r="F374" s="29" t="e">
        <f t="shared" si="5"/>
        <v>#NUM!</v>
      </c>
      <c r="G374" s="27"/>
      <c r="H374" s="10"/>
      <c r="I374" s="10"/>
      <c r="J374" s="10"/>
      <c r="K374" s="10"/>
      <c r="L374" s="10"/>
      <c r="M374" s="4"/>
      <c r="N374" s="10"/>
      <c r="O374" s="10"/>
      <c r="P374" s="10"/>
      <c r="Q374" s="4"/>
      <c r="R374" s="10"/>
      <c r="S374" s="4"/>
      <c r="T374" s="4"/>
      <c r="U374" s="17"/>
      <c r="X374" s="110" t="e">
        <f>IF(Monitoring!D374=0,AA=0,TEXT(Monitoring!D374,"MMMM"))</f>
        <v>#NAME?</v>
      </c>
    </row>
    <row r="375" spans="2:24" x14ac:dyDescent="0.25">
      <c r="B375" s="22"/>
      <c r="C375" s="64" t="e">
        <f>VLOOKUP(B375,Kader!$B$12:$D$51,2,FALSE)</f>
        <v>#N/A</v>
      </c>
      <c r="D375" s="24"/>
      <c r="E375" s="26"/>
      <c r="F375" s="29" t="e">
        <f t="shared" si="5"/>
        <v>#NUM!</v>
      </c>
      <c r="G375" s="27"/>
      <c r="H375" s="10"/>
      <c r="I375" s="10"/>
      <c r="J375" s="10"/>
      <c r="K375" s="10"/>
      <c r="L375" s="10"/>
      <c r="M375" s="4"/>
      <c r="N375" s="10"/>
      <c r="O375" s="10"/>
      <c r="P375" s="10"/>
      <c r="Q375" s="4"/>
      <c r="R375" s="10"/>
      <c r="S375" s="4"/>
      <c r="T375" s="4"/>
      <c r="U375" s="17"/>
      <c r="X375" s="110" t="e">
        <f>IF(Monitoring!D375=0,AA=0,TEXT(Monitoring!D375,"MMMM"))</f>
        <v>#NAME?</v>
      </c>
    </row>
    <row r="376" spans="2:24" x14ac:dyDescent="0.25">
      <c r="B376" s="22"/>
      <c r="C376" s="64" t="e">
        <f>VLOOKUP(B376,Kader!$B$12:$D$51,2,FALSE)</f>
        <v>#N/A</v>
      </c>
      <c r="D376" s="24"/>
      <c r="E376" s="26"/>
      <c r="F376" s="29" t="e">
        <f t="shared" si="5"/>
        <v>#NUM!</v>
      </c>
      <c r="G376" s="27"/>
      <c r="H376" s="10"/>
      <c r="I376" s="10"/>
      <c r="J376" s="10"/>
      <c r="K376" s="10"/>
      <c r="L376" s="10"/>
      <c r="M376" s="4"/>
      <c r="N376" s="10"/>
      <c r="O376" s="10"/>
      <c r="P376" s="10"/>
      <c r="Q376" s="4"/>
      <c r="R376" s="10"/>
      <c r="S376" s="4"/>
      <c r="T376" s="4"/>
      <c r="U376" s="17"/>
      <c r="X376" s="110" t="e">
        <f>IF(Monitoring!D376=0,AA=0,TEXT(Monitoring!D376,"MMMM"))</f>
        <v>#NAME?</v>
      </c>
    </row>
    <row r="377" spans="2:24" x14ac:dyDescent="0.25">
      <c r="B377" s="22"/>
      <c r="C377" s="64" t="e">
        <f>VLOOKUP(B377,Kader!$B$12:$D$51,2,FALSE)</f>
        <v>#N/A</v>
      </c>
      <c r="D377" s="24"/>
      <c r="E377" s="26"/>
      <c r="F377" s="29" t="e">
        <f t="shared" si="5"/>
        <v>#NUM!</v>
      </c>
      <c r="G377" s="27"/>
      <c r="H377" s="10"/>
      <c r="I377" s="10"/>
      <c r="J377" s="10"/>
      <c r="K377" s="10"/>
      <c r="L377" s="10"/>
      <c r="M377" s="4"/>
      <c r="N377" s="10"/>
      <c r="O377" s="10"/>
      <c r="P377" s="10"/>
      <c r="Q377" s="4"/>
      <c r="R377" s="10"/>
      <c r="S377" s="4"/>
      <c r="T377" s="4"/>
      <c r="U377" s="17"/>
      <c r="X377" s="110" t="e">
        <f>IF(Monitoring!D377=0,AA=0,TEXT(Monitoring!D377,"MMMM"))</f>
        <v>#NAME?</v>
      </c>
    </row>
    <row r="378" spans="2:24" x14ac:dyDescent="0.25">
      <c r="B378" s="22"/>
      <c r="C378" s="64" t="e">
        <f>VLOOKUP(B378,Kader!$B$12:$D$51,2,FALSE)</f>
        <v>#N/A</v>
      </c>
      <c r="D378" s="24"/>
      <c r="E378" s="26"/>
      <c r="F378" s="29" t="e">
        <f t="shared" si="5"/>
        <v>#NUM!</v>
      </c>
      <c r="G378" s="27"/>
      <c r="H378" s="10"/>
      <c r="I378" s="10"/>
      <c r="J378" s="10"/>
      <c r="K378" s="10"/>
      <c r="L378" s="10"/>
      <c r="M378" s="4"/>
      <c r="N378" s="10"/>
      <c r="O378" s="10"/>
      <c r="P378" s="10"/>
      <c r="Q378" s="4"/>
      <c r="R378" s="10"/>
      <c r="S378" s="4"/>
      <c r="T378" s="4"/>
      <c r="U378" s="17"/>
      <c r="X378" s="110" t="e">
        <f>IF(Monitoring!D378=0,AA=0,TEXT(Monitoring!D378,"MMMM"))</f>
        <v>#NAME?</v>
      </c>
    </row>
    <row r="379" spans="2:24" x14ac:dyDescent="0.25">
      <c r="B379" s="22"/>
      <c r="C379" s="64" t="e">
        <f>VLOOKUP(B379,Kader!$B$12:$D$51,2,FALSE)</f>
        <v>#N/A</v>
      </c>
      <c r="D379" s="24"/>
      <c r="E379" s="26"/>
      <c r="F379" s="29" t="e">
        <f t="shared" si="5"/>
        <v>#NUM!</v>
      </c>
      <c r="G379" s="27"/>
      <c r="H379" s="10"/>
      <c r="I379" s="10"/>
      <c r="J379" s="10"/>
      <c r="K379" s="10"/>
      <c r="L379" s="10"/>
      <c r="M379" s="4"/>
      <c r="N379" s="10"/>
      <c r="O379" s="10"/>
      <c r="P379" s="10"/>
      <c r="Q379" s="4"/>
      <c r="R379" s="10"/>
      <c r="S379" s="4"/>
      <c r="T379" s="4"/>
      <c r="U379" s="17"/>
      <c r="X379" s="110" t="e">
        <f>IF(Monitoring!D379=0,AA=0,TEXT(Monitoring!D379,"MMMM"))</f>
        <v>#NAME?</v>
      </c>
    </row>
    <row r="380" spans="2:24" x14ac:dyDescent="0.25">
      <c r="B380" s="22"/>
      <c r="C380" s="64" t="e">
        <f>VLOOKUP(B380,Kader!$B$12:$D$51,2,FALSE)</f>
        <v>#N/A</v>
      </c>
      <c r="D380" s="24"/>
      <c r="E380" s="26"/>
      <c r="F380" s="29" t="e">
        <f t="shared" si="5"/>
        <v>#NUM!</v>
      </c>
      <c r="G380" s="27"/>
      <c r="H380" s="10"/>
      <c r="I380" s="10"/>
      <c r="J380" s="10"/>
      <c r="K380" s="10"/>
      <c r="L380" s="10"/>
      <c r="M380" s="4"/>
      <c r="N380" s="10"/>
      <c r="O380" s="10"/>
      <c r="P380" s="10"/>
      <c r="Q380" s="4"/>
      <c r="R380" s="10"/>
      <c r="S380" s="4"/>
      <c r="T380" s="4"/>
      <c r="U380" s="17"/>
      <c r="X380" s="110" t="e">
        <f>IF(Monitoring!D380=0,AA=0,TEXT(Monitoring!D380,"MMMM"))</f>
        <v>#NAME?</v>
      </c>
    </row>
    <row r="381" spans="2:24" x14ac:dyDescent="0.25">
      <c r="B381" s="22"/>
      <c r="C381" s="64" t="e">
        <f>VLOOKUP(B381,Kader!$B$12:$D$51,2,FALSE)</f>
        <v>#N/A</v>
      </c>
      <c r="D381" s="24"/>
      <c r="E381" s="26"/>
      <c r="F381" s="29" t="e">
        <f t="shared" si="5"/>
        <v>#NUM!</v>
      </c>
      <c r="G381" s="27"/>
      <c r="H381" s="10"/>
      <c r="I381" s="10"/>
      <c r="J381" s="10"/>
      <c r="K381" s="10"/>
      <c r="L381" s="10"/>
      <c r="M381" s="4"/>
      <c r="N381" s="10"/>
      <c r="O381" s="10"/>
      <c r="P381" s="10"/>
      <c r="Q381" s="4"/>
      <c r="R381" s="10"/>
      <c r="S381" s="4"/>
      <c r="T381" s="4"/>
      <c r="U381" s="17"/>
      <c r="X381" s="110" t="e">
        <f>IF(Monitoring!D381=0,AA=0,TEXT(Monitoring!D381,"MMMM"))</f>
        <v>#NAME?</v>
      </c>
    </row>
    <row r="382" spans="2:24" x14ac:dyDescent="0.25">
      <c r="B382" s="22"/>
      <c r="C382" s="64" t="e">
        <f>VLOOKUP(B382,Kader!$B$12:$D$51,2,FALSE)</f>
        <v>#N/A</v>
      </c>
      <c r="D382" s="24"/>
      <c r="E382" s="26"/>
      <c r="F382" s="29" t="e">
        <f t="shared" si="5"/>
        <v>#NUM!</v>
      </c>
      <c r="G382" s="27"/>
      <c r="H382" s="10"/>
      <c r="I382" s="10"/>
      <c r="J382" s="10"/>
      <c r="K382" s="10"/>
      <c r="L382" s="10"/>
      <c r="M382" s="4"/>
      <c r="N382" s="10"/>
      <c r="O382" s="10"/>
      <c r="P382" s="10"/>
      <c r="Q382" s="4"/>
      <c r="R382" s="10"/>
      <c r="S382" s="4"/>
      <c r="T382" s="4"/>
      <c r="U382" s="17"/>
      <c r="X382" s="110" t="e">
        <f>IF(Monitoring!D382=0,AA=0,TEXT(Monitoring!D382,"MMMM"))</f>
        <v>#NAME?</v>
      </c>
    </row>
    <row r="383" spans="2:24" x14ac:dyDescent="0.25">
      <c r="B383" s="22"/>
      <c r="C383" s="64" t="e">
        <f>VLOOKUP(B383,Kader!$B$12:$D$51,2,FALSE)</f>
        <v>#N/A</v>
      </c>
      <c r="D383" s="24"/>
      <c r="E383" s="26"/>
      <c r="F383" s="29" t="e">
        <f t="shared" si="5"/>
        <v>#NUM!</v>
      </c>
      <c r="G383" s="27"/>
      <c r="H383" s="10"/>
      <c r="I383" s="10"/>
      <c r="J383" s="10"/>
      <c r="K383" s="10"/>
      <c r="L383" s="10"/>
      <c r="M383" s="4"/>
      <c r="N383" s="10"/>
      <c r="O383" s="10"/>
      <c r="P383" s="10"/>
      <c r="Q383" s="4"/>
      <c r="R383" s="10"/>
      <c r="S383" s="4"/>
      <c r="T383" s="4"/>
      <c r="U383" s="17"/>
      <c r="X383" s="110" t="e">
        <f>IF(Monitoring!D383=0,AA=0,TEXT(Monitoring!D383,"MMMM"))</f>
        <v>#NAME?</v>
      </c>
    </row>
    <row r="384" spans="2:24" x14ac:dyDescent="0.25">
      <c r="B384" s="22"/>
      <c r="C384" s="64" t="e">
        <f>VLOOKUP(B384,Kader!$B$12:$D$51,2,FALSE)</f>
        <v>#N/A</v>
      </c>
      <c r="D384" s="24"/>
      <c r="E384" s="26"/>
      <c r="F384" s="29" t="e">
        <f t="shared" si="5"/>
        <v>#NUM!</v>
      </c>
      <c r="G384" s="27"/>
      <c r="H384" s="10"/>
      <c r="I384" s="10"/>
      <c r="J384" s="10"/>
      <c r="K384" s="10"/>
      <c r="L384" s="10"/>
      <c r="M384" s="4"/>
      <c r="N384" s="10"/>
      <c r="O384" s="10"/>
      <c r="P384" s="10"/>
      <c r="Q384" s="4"/>
      <c r="R384" s="10"/>
      <c r="S384" s="4"/>
      <c r="T384" s="4"/>
      <c r="U384" s="17"/>
      <c r="X384" s="110" t="e">
        <f>IF(Monitoring!D384=0,AA=0,TEXT(Monitoring!D384,"MMMM"))</f>
        <v>#NAME?</v>
      </c>
    </row>
    <row r="385" spans="2:24" x14ac:dyDescent="0.25">
      <c r="B385" s="22"/>
      <c r="C385" s="64" t="e">
        <f>VLOOKUP(B385,Kader!$B$12:$D$51,2,FALSE)</f>
        <v>#N/A</v>
      </c>
      <c r="D385" s="24"/>
      <c r="E385" s="26"/>
      <c r="F385" s="29" t="e">
        <f t="shared" si="5"/>
        <v>#NUM!</v>
      </c>
      <c r="G385" s="27"/>
      <c r="H385" s="10"/>
      <c r="I385" s="10"/>
      <c r="J385" s="10"/>
      <c r="K385" s="10"/>
      <c r="L385" s="10"/>
      <c r="M385" s="4"/>
      <c r="N385" s="10"/>
      <c r="O385" s="10"/>
      <c r="P385" s="10"/>
      <c r="Q385" s="4"/>
      <c r="R385" s="10"/>
      <c r="S385" s="4"/>
      <c r="T385" s="4"/>
      <c r="U385" s="17"/>
      <c r="X385" s="110" t="e">
        <f>IF(Monitoring!D385=0,AA=0,TEXT(Monitoring!D385,"MMMM"))</f>
        <v>#NAME?</v>
      </c>
    </row>
    <row r="386" spans="2:24" x14ac:dyDescent="0.25">
      <c r="B386" s="22"/>
      <c r="C386" s="64" t="e">
        <f>VLOOKUP(B386,Kader!$B$12:$D$51,2,FALSE)</f>
        <v>#N/A</v>
      </c>
      <c r="D386" s="24"/>
      <c r="E386" s="26"/>
      <c r="F386" s="29" t="e">
        <f t="shared" si="5"/>
        <v>#NUM!</v>
      </c>
      <c r="G386" s="27"/>
      <c r="H386" s="10"/>
      <c r="I386" s="10"/>
      <c r="J386" s="10"/>
      <c r="K386" s="10"/>
      <c r="L386" s="10"/>
      <c r="M386" s="4"/>
      <c r="N386" s="10"/>
      <c r="O386" s="10"/>
      <c r="P386" s="10"/>
      <c r="Q386" s="4"/>
      <c r="R386" s="10"/>
      <c r="S386" s="4"/>
      <c r="T386" s="4"/>
      <c r="U386" s="17"/>
      <c r="X386" s="110" t="e">
        <f>IF(Monitoring!D386=0,AA=0,TEXT(Monitoring!D386,"MMMM"))</f>
        <v>#NAME?</v>
      </c>
    </row>
    <row r="387" spans="2:24" x14ac:dyDescent="0.25">
      <c r="B387" s="22"/>
      <c r="C387" s="64" t="e">
        <f>VLOOKUP(B387,Kader!$B$12:$D$51,2,FALSE)</f>
        <v>#N/A</v>
      </c>
      <c r="D387" s="24"/>
      <c r="E387" s="26"/>
      <c r="F387" s="29" t="e">
        <f t="shared" si="5"/>
        <v>#NUM!</v>
      </c>
      <c r="G387" s="27"/>
      <c r="H387" s="10"/>
      <c r="I387" s="10"/>
      <c r="J387" s="10"/>
      <c r="K387" s="10"/>
      <c r="L387" s="10"/>
      <c r="M387" s="4"/>
      <c r="N387" s="10"/>
      <c r="O387" s="10"/>
      <c r="P387" s="10"/>
      <c r="Q387" s="4"/>
      <c r="R387" s="10"/>
      <c r="S387" s="4"/>
      <c r="T387" s="4"/>
      <c r="U387" s="17"/>
      <c r="X387" s="110" t="e">
        <f>IF(Monitoring!D387=0,AA=0,TEXT(Monitoring!D387,"MMMM"))</f>
        <v>#NAME?</v>
      </c>
    </row>
    <row r="388" spans="2:24" x14ac:dyDescent="0.25">
      <c r="B388" s="22"/>
      <c r="C388" s="64" t="e">
        <f>VLOOKUP(B388,Kader!$B$12:$D$51,2,FALSE)</f>
        <v>#N/A</v>
      </c>
      <c r="D388" s="24"/>
      <c r="E388" s="26"/>
      <c r="F388" s="29" t="e">
        <f t="shared" si="5"/>
        <v>#NUM!</v>
      </c>
      <c r="G388" s="27"/>
      <c r="H388" s="10"/>
      <c r="I388" s="10"/>
      <c r="J388" s="10"/>
      <c r="K388" s="10"/>
      <c r="L388" s="10"/>
      <c r="M388" s="4"/>
      <c r="N388" s="10"/>
      <c r="O388" s="10"/>
      <c r="P388" s="10"/>
      <c r="Q388" s="4"/>
      <c r="R388" s="10"/>
      <c r="S388" s="4"/>
      <c r="T388" s="4"/>
      <c r="U388" s="17"/>
      <c r="X388" s="110" t="e">
        <f>IF(Monitoring!D388=0,AA=0,TEXT(Monitoring!D388,"MMMM"))</f>
        <v>#NAME?</v>
      </c>
    </row>
    <row r="389" spans="2:24" x14ac:dyDescent="0.25">
      <c r="B389" s="22"/>
      <c r="C389" s="64" t="e">
        <f>VLOOKUP(B389,Kader!$B$12:$D$51,2,FALSE)</f>
        <v>#N/A</v>
      </c>
      <c r="D389" s="24"/>
      <c r="E389" s="26"/>
      <c r="F389" s="29" t="e">
        <f t="shared" si="5"/>
        <v>#NUM!</v>
      </c>
      <c r="G389" s="27"/>
      <c r="H389" s="10"/>
      <c r="I389" s="10"/>
      <c r="J389" s="10"/>
      <c r="K389" s="10"/>
      <c r="L389" s="10"/>
      <c r="M389" s="4"/>
      <c r="N389" s="10"/>
      <c r="O389" s="10"/>
      <c r="P389" s="10"/>
      <c r="Q389" s="4"/>
      <c r="R389" s="10"/>
      <c r="S389" s="4"/>
      <c r="T389" s="4"/>
      <c r="U389" s="17"/>
      <c r="X389" s="110" t="e">
        <f>IF(Monitoring!D389=0,AA=0,TEXT(Monitoring!D389,"MMMM"))</f>
        <v>#NAME?</v>
      </c>
    </row>
    <row r="390" spans="2:24" x14ac:dyDescent="0.25">
      <c r="B390" s="22"/>
      <c r="C390" s="64" t="e">
        <f>VLOOKUP(B390,Kader!$B$12:$D$51,2,FALSE)</f>
        <v>#N/A</v>
      </c>
      <c r="D390" s="24"/>
      <c r="E390" s="26"/>
      <c r="F390" s="29" t="e">
        <f t="shared" si="5"/>
        <v>#NUM!</v>
      </c>
      <c r="G390" s="27"/>
      <c r="H390" s="10"/>
      <c r="I390" s="10"/>
      <c r="J390" s="10"/>
      <c r="K390" s="10"/>
      <c r="L390" s="10"/>
      <c r="M390" s="4"/>
      <c r="N390" s="10"/>
      <c r="O390" s="10"/>
      <c r="P390" s="10"/>
      <c r="Q390" s="4"/>
      <c r="R390" s="10"/>
      <c r="S390" s="4"/>
      <c r="T390" s="4"/>
      <c r="U390" s="17"/>
      <c r="X390" s="110" t="e">
        <f>IF(Monitoring!D390=0,AA=0,TEXT(Monitoring!D390,"MMMM"))</f>
        <v>#NAME?</v>
      </c>
    </row>
    <row r="391" spans="2:24" x14ac:dyDescent="0.25">
      <c r="B391" s="22"/>
      <c r="C391" s="64" t="e">
        <f>VLOOKUP(B391,Kader!$B$12:$D$51,2,FALSE)</f>
        <v>#N/A</v>
      </c>
      <c r="D391" s="24"/>
      <c r="E391" s="26"/>
      <c r="F391" s="29" t="e">
        <f t="shared" si="5"/>
        <v>#NUM!</v>
      </c>
      <c r="G391" s="27"/>
      <c r="H391" s="10"/>
      <c r="I391" s="10"/>
      <c r="J391" s="10"/>
      <c r="K391" s="10"/>
      <c r="L391" s="10"/>
      <c r="M391" s="4"/>
      <c r="N391" s="10"/>
      <c r="O391" s="10"/>
      <c r="P391" s="10"/>
      <c r="Q391" s="4"/>
      <c r="R391" s="10"/>
      <c r="S391" s="4"/>
      <c r="T391" s="4"/>
      <c r="U391" s="17"/>
      <c r="X391" s="110" t="e">
        <f>IF(Monitoring!D391=0,AA=0,TEXT(Monitoring!D391,"MMMM"))</f>
        <v>#NAME?</v>
      </c>
    </row>
    <row r="392" spans="2:24" x14ac:dyDescent="0.25">
      <c r="B392" s="22"/>
      <c r="C392" s="64" t="e">
        <f>VLOOKUP(B392,Kader!$B$12:$D$51,2,FALSE)</f>
        <v>#N/A</v>
      </c>
      <c r="D392" s="24"/>
      <c r="E392" s="26"/>
      <c r="F392" s="29" t="e">
        <f t="shared" si="5"/>
        <v>#NUM!</v>
      </c>
      <c r="G392" s="27"/>
      <c r="H392" s="10"/>
      <c r="I392" s="10"/>
      <c r="J392" s="10"/>
      <c r="K392" s="10"/>
      <c r="L392" s="10"/>
      <c r="M392" s="4"/>
      <c r="N392" s="10"/>
      <c r="O392" s="10"/>
      <c r="P392" s="10"/>
      <c r="Q392" s="4"/>
      <c r="R392" s="10"/>
      <c r="S392" s="4"/>
      <c r="T392" s="4"/>
      <c r="U392" s="17"/>
      <c r="X392" s="110" t="e">
        <f>IF(Monitoring!D392=0,AA=0,TEXT(Monitoring!D392,"MMMM"))</f>
        <v>#NAME?</v>
      </c>
    </row>
    <row r="393" spans="2:24" x14ac:dyDescent="0.25">
      <c r="B393" s="22"/>
      <c r="C393" s="64" t="e">
        <f>VLOOKUP(B393,Kader!$B$12:$D$51,2,FALSE)</f>
        <v>#N/A</v>
      </c>
      <c r="D393" s="24"/>
      <c r="E393" s="26"/>
      <c r="F393" s="29" t="e">
        <f t="shared" si="5"/>
        <v>#NUM!</v>
      </c>
      <c r="G393" s="27"/>
      <c r="H393" s="10"/>
      <c r="I393" s="10"/>
      <c r="J393" s="10"/>
      <c r="K393" s="10"/>
      <c r="L393" s="10"/>
      <c r="M393" s="4"/>
      <c r="N393" s="10"/>
      <c r="O393" s="10"/>
      <c r="P393" s="10"/>
      <c r="Q393" s="4"/>
      <c r="R393" s="10"/>
      <c r="S393" s="4"/>
      <c r="T393" s="4"/>
      <c r="U393" s="17"/>
      <c r="X393" s="110" t="e">
        <f>IF(Monitoring!D393=0,AA=0,TEXT(Monitoring!D393,"MMMM"))</f>
        <v>#NAME?</v>
      </c>
    </row>
    <row r="394" spans="2:24" x14ac:dyDescent="0.25">
      <c r="B394" s="22"/>
      <c r="C394" s="64" t="e">
        <f>VLOOKUP(B394,Kader!$B$12:$D$51,2,FALSE)</f>
        <v>#N/A</v>
      </c>
      <c r="D394" s="24"/>
      <c r="E394" s="26"/>
      <c r="F394" s="29" t="e">
        <f t="shared" ref="F394:F457" si="6">(DATEDIF(D394+1,E394,"d"))</f>
        <v>#NUM!</v>
      </c>
      <c r="G394" s="27"/>
      <c r="H394" s="10"/>
      <c r="I394" s="10"/>
      <c r="J394" s="10"/>
      <c r="K394" s="10"/>
      <c r="L394" s="10"/>
      <c r="M394" s="4"/>
      <c r="N394" s="10"/>
      <c r="O394" s="10"/>
      <c r="P394" s="10"/>
      <c r="Q394" s="4"/>
      <c r="R394" s="10"/>
      <c r="S394" s="4"/>
      <c r="T394" s="4"/>
      <c r="U394" s="17"/>
      <c r="X394" s="110" t="e">
        <f>IF(Monitoring!D394=0,AA=0,TEXT(Monitoring!D394,"MMMM"))</f>
        <v>#NAME?</v>
      </c>
    </row>
    <row r="395" spans="2:24" x14ac:dyDescent="0.25">
      <c r="B395" s="22"/>
      <c r="C395" s="64" t="e">
        <f>VLOOKUP(B395,Kader!$B$12:$D$51,2,FALSE)</f>
        <v>#N/A</v>
      </c>
      <c r="D395" s="24"/>
      <c r="E395" s="26"/>
      <c r="F395" s="29" t="e">
        <f t="shared" si="6"/>
        <v>#NUM!</v>
      </c>
      <c r="G395" s="27"/>
      <c r="H395" s="10"/>
      <c r="I395" s="10"/>
      <c r="J395" s="10"/>
      <c r="K395" s="10"/>
      <c r="L395" s="10"/>
      <c r="M395" s="4"/>
      <c r="N395" s="10"/>
      <c r="O395" s="10"/>
      <c r="P395" s="10"/>
      <c r="Q395" s="4"/>
      <c r="R395" s="10"/>
      <c r="S395" s="4"/>
      <c r="T395" s="4"/>
      <c r="U395" s="17"/>
      <c r="X395" s="110" t="e">
        <f>IF(Monitoring!D395=0,AA=0,TEXT(Monitoring!D395,"MMMM"))</f>
        <v>#NAME?</v>
      </c>
    </row>
    <row r="396" spans="2:24" x14ac:dyDescent="0.25">
      <c r="B396" s="22"/>
      <c r="C396" s="64" t="e">
        <f>VLOOKUP(B396,Kader!$B$12:$D$51,2,FALSE)</f>
        <v>#N/A</v>
      </c>
      <c r="D396" s="24"/>
      <c r="E396" s="26"/>
      <c r="F396" s="29" t="e">
        <f t="shared" si="6"/>
        <v>#NUM!</v>
      </c>
      <c r="G396" s="27"/>
      <c r="H396" s="10"/>
      <c r="I396" s="10"/>
      <c r="J396" s="10"/>
      <c r="K396" s="10"/>
      <c r="L396" s="10"/>
      <c r="M396" s="4"/>
      <c r="N396" s="10"/>
      <c r="O396" s="10"/>
      <c r="P396" s="10"/>
      <c r="Q396" s="4"/>
      <c r="R396" s="10"/>
      <c r="S396" s="4"/>
      <c r="T396" s="4"/>
      <c r="U396" s="17"/>
      <c r="X396" s="110" t="e">
        <f>IF(Monitoring!D396=0,AA=0,TEXT(Monitoring!D396,"MMMM"))</f>
        <v>#NAME?</v>
      </c>
    </row>
    <row r="397" spans="2:24" x14ac:dyDescent="0.25">
      <c r="B397" s="22"/>
      <c r="C397" s="64" t="e">
        <f>VLOOKUP(B397,Kader!$B$12:$D$51,2,FALSE)</f>
        <v>#N/A</v>
      </c>
      <c r="D397" s="24"/>
      <c r="E397" s="26"/>
      <c r="F397" s="29" t="e">
        <f t="shared" si="6"/>
        <v>#NUM!</v>
      </c>
      <c r="G397" s="27"/>
      <c r="H397" s="10"/>
      <c r="I397" s="10"/>
      <c r="J397" s="10"/>
      <c r="K397" s="10"/>
      <c r="L397" s="10"/>
      <c r="M397" s="4"/>
      <c r="N397" s="10"/>
      <c r="O397" s="10"/>
      <c r="P397" s="10"/>
      <c r="Q397" s="4"/>
      <c r="R397" s="10"/>
      <c r="S397" s="4"/>
      <c r="T397" s="4"/>
      <c r="U397" s="17"/>
      <c r="X397" s="110" t="e">
        <f>IF(Monitoring!D397=0,AA=0,TEXT(Monitoring!D397,"MMMM"))</f>
        <v>#NAME?</v>
      </c>
    </row>
    <row r="398" spans="2:24" x14ac:dyDescent="0.25">
      <c r="B398" s="22"/>
      <c r="C398" s="64" t="e">
        <f>VLOOKUP(B398,Kader!$B$12:$D$51,2,FALSE)</f>
        <v>#N/A</v>
      </c>
      <c r="D398" s="24"/>
      <c r="E398" s="26"/>
      <c r="F398" s="29" t="e">
        <f t="shared" si="6"/>
        <v>#NUM!</v>
      </c>
      <c r="G398" s="27"/>
      <c r="H398" s="10"/>
      <c r="I398" s="10"/>
      <c r="J398" s="10"/>
      <c r="K398" s="10"/>
      <c r="L398" s="10"/>
      <c r="M398" s="4"/>
      <c r="N398" s="10"/>
      <c r="O398" s="10"/>
      <c r="P398" s="10"/>
      <c r="Q398" s="4"/>
      <c r="R398" s="10"/>
      <c r="S398" s="4"/>
      <c r="T398" s="4"/>
      <c r="U398" s="17"/>
      <c r="X398" s="110" t="e">
        <f>IF(Monitoring!D398=0,AA=0,TEXT(Monitoring!D398,"MMMM"))</f>
        <v>#NAME?</v>
      </c>
    </row>
    <row r="399" spans="2:24" x14ac:dyDescent="0.25">
      <c r="B399" s="22"/>
      <c r="C399" s="64" t="e">
        <f>VLOOKUP(B399,Kader!$B$12:$D$51,2,FALSE)</f>
        <v>#N/A</v>
      </c>
      <c r="D399" s="24"/>
      <c r="E399" s="26"/>
      <c r="F399" s="29" t="e">
        <f t="shared" si="6"/>
        <v>#NUM!</v>
      </c>
      <c r="G399" s="27"/>
      <c r="H399" s="10"/>
      <c r="I399" s="10"/>
      <c r="J399" s="10"/>
      <c r="K399" s="10"/>
      <c r="L399" s="10"/>
      <c r="M399" s="4"/>
      <c r="N399" s="10"/>
      <c r="O399" s="10"/>
      <c r="P399" s="10"/>
      <c r="Q399" s="4"/>
      <c r="R399" s="10"/>
      <c r="S399" s="4"/>
      <c r="T399" s="4"/>
      <c r="U399" s="17"/>
      <c r="X399" s="110" t="e">
        <f>IF(Monitoring!D399=0,AA=0,TEXT(Monitoring!D399,"MMMM"))</f>
        <v>#NAME?</v>
      </c>
    </row>
    <row r="400" spans="2:24" x14ac:dyDescent="0.25">
      <c r="B400" s="22"/>
      <c r="C400" s="64" t="e">
        <f>VLOOKUP(B400,Kader!$B$12:$D$51,2,FALSE)</f>
        <v>#N/A</v>
      </c>
      <c r="D400" s="24"/>
      <c r="E400" s="26"/>
      <c r="F400" s="29" t="e">
        <f t="shared" si="6"/>
        <v>#NUM!</v>
      </c>
      <c r="G400" s="27"/>
      <c r="H400" s="10"/>
      <c r="I400" s="10"/>
      <c r="J400" s="10"/>
      <c r="K400" s="10"/>
      <c r="L400" s="10"/>
      <c r="M400" s="4"/>
      <c r="N400" s="10"/>
      <c r="O400" s="10"/>
      <c r="P400" s="10"/>
      <c r="Q400" s="4"/>
      <c r="R400" s="10"/>
      <c r="S400" s="4"/>
      <c r="T400" s="4"/>
      <c r="U400" s="17"/>
      <c r="X400" s="110" t="e">
        <f>IF(Monitoring!D400=0,AA=0,TEXT(Monitoring!D400,"MMMM"))</f>
        <v>#NAME?</v>
      </c>
    </row>
    <row r="401" spans="2:24" x14ac:dyDescent="0.25">
      <c r="B401" s="22"/>
      <c r="C401" s="64" t="e">
        <f>VLOOKUP(B401,Kader!$B$12:$D$51,2,FALSE)</f>
        <v>#N/A</v>
      </c>
      <c r="D401" s="24"/>
      <c r="E401" s="26"/>
      <c r="F401" s="29" t="e">
        <f t="shared" si="6"/>
        <v>#NUM!</v>
      </c>
      <c r="G401" s="27"/>
      <c r="H401" s="10"/>
      <c r="I401" s="10"/>
      <c r="J401" s="10"/>
      <c r="K401" s="10"/>
      <c r="L401" s="10"/>
      <c r="M401" s="4"/>
      <c r="N401" s="10"/>
      <c r="O401" s="10"/>
      <c r="P401" s="10"/>
      <c r="Q401" s="4"/>
      <c r="R401" s="10"/>
      <c r="S401" s="4"/>
      <c r="T401" s="4"/>
      <c r="U401" s="17"/>
      <c r="X401" s="110" t="e">
        <f>IF(Monitoring!D401=0,AA=0,TEXT(Monitoring!D401,"MMMM"))</f>
        <v>#NAME?</v>
      </c>
    </row>
    <row r="402" spans="2:24" x14ac:dyDescent="0.25">
      <c r="B402" s="22"/>
      <c r="C402" s="64" t="e">
        <f>VLOOKUP(B402,Kader!$B$12:$D$51,2,FALSE)</f>
        <v>#N/A</v>
      </c>
      <c r="D402" s="24"/>
      <c r="E402" s="26"/>
      <c r="F402" s="29" t="e">
        <f t="shared" si="6"/>
        <v>#NUM!</v>
      </c>
      <c r="G402" s="27"/>
      <c r="H402" s="10"/>
      <c r="I402" s="10"/>
      <c r="J402" s="10"/>
      <c r="K402" s="10"/>
      <c r="L402" s="10"/>
      <c r="M402" s="4"/>
      <c r="N402" s="10"/>
      <c r="O402" s="10"/>
      <c r="P402" s="10"/>
      <c r="Q402" s="4"/>
      <c r="R402" s="10"/>
      <c r="S402" s="4"/>
      <c r="T402" s="4"/>
      <c r="U402" s="17"/>
      <c r="X402" s="110" t="e">
        <f>IF(Monitoring!D402=0,AA=0,TEXT(Monitoring!D402,"MMMM"))</f>
        <v>#NAME?</v>
      </c>
    </row>
    <row r="403" spans="2:24" x14ac:dyDescent="0.25">
      <c r="B403" s="22"/>
      <c r="C403" s="64" t="e">
        <f>VLOOKUP(B403,Kader!$B$12:$D$51,2,FALSE)</f>
        <v>#N/A</v>
      </c>
      <c r="D403" s="24"/>
      <c r="E403" s="26"/>
      <c r="F403" s="29" t="e">
        <f t="shared" si="6"/>
        <v>#NUM!</v>
      </c>
      <c r="G403" s="27"/>
      <c r="H403" s="10"/>
      <c r="I403" s="10"/>
      <c r="J403" s="10"/>
      <c r="K403" s="10"/>
      <c r="L403" s="10"/>
      <c r="M403" s="4"/>
      <c r="N403" s="10"/>
      <c r="O403" s="10"/>
      <c r="P403" s="10"/>
      <c r="Q403" s="4"/>
      <c r="R403" s="10"/>
      <c r="S403" s="4"/>
      <c r="T403" s="4"/>
      <c r="U403" s="17"/>
      <c r="X403" s="110" t="e">
        <f>IF(Monitoring!D403=0,AA=0,TEXT(Monitoring!D403,"MMMM"))</f>
        <v>#NAME?</v>
      </c>
    </row>
    <row r="404" spans="2:24" x14ac:dyDescent="0.25">
      <c r="B404" s="22"/>
      <c r="C404" s="64" t="e">
        <f>VLOOKUP(B404,Kader!$B$12:$D$51,2,FALSE)</f>
        <v>#N/A</v>
      </c>
      <c r="D404" s="24"/>
      <c r="E404" s="26"/>
      <c r="F404" s="29" t="e">
        <f t="shared" si="6"/>
        <v>#NUM!</v>
      </c>
      <c r="G404" s="27"/>
      <c r="H404" s="10"/>
      <c r="I404" s="10"/>
      <c r="J404" s="10"/>
      <c r="K404" s="10"/>
      <c r="L404" s="10"/>
      <c r="M404" s="4"/>
      <c r="N404" s="10"/>
      <c r="O404" s="10"/>
      <c r="P404" s="10"/>
      <c r="Q404" s="4"/>
      <c r="R404" s="10"/>
      <c r="S404" s="4"/>
      <c r="T404" s="4"/>
      <c r="U404" s="17"/>
      <c r="X404" s="110" t="e">
        <f>IF(Monitoring!D404=0,AA=0,TEXT(Monitoring!D404,"MMMM"))</f>
        <v>#NAME?</v>
      </c>
    </row>
    <row r="405" spans="2:24" x14ac:dyDescent="0.25">
      <c r="B405" s="22"/>
      <c r="C405" s="64" t="e">
        <f>VLOOKUP(B405,Kader!$B$12:$D$51,2,FALSE)</f>
        <v>#N/A</v>
      </c>
      <c r="D405" s="24"/>
      <c r="E405" s="26"/>
      <c r="F405" s="29" t="e">
        <f t="shared" si="6"/>
        <v>#NUM!</v>
      </c>
      <c r="G405" s="27"/>
      <c r="H405" s="10"/>
      <c r="I405" s="10"/>
      <c r="J405" s="10"/>
      <c r="K405" s="10"/>
      <c r="L405" s="10"/>
      <c r="M405" s="4"/>
      <c r="N405" s="10"/>
      <c r="O405" s="10"/>
      <c r="P405" s="10"/>
      <c r="Q405" s="4"/>
      <c r="R405" s="10"/>
      <c r="S405" s="4"/>
      <c r="T405" s="4"/>
      <c r="U405" s="17"/>
      <c r="X405" s="110" t="e">
        <f>IF(Monitoring!D405=0,AA=0,TEXT(Monitoring!D405,"MMMM"))</f>
        <v>#NAME?</v>
      </c>
    </row>
    <row r="406" spans="2:24" x14ac:dyDescent="0.25">
      <c r="B406" s="22"/>
      <c r="C406" s="64" t="e">
        <f>VLOOKUP(B406,Kader!$B$12:$D$51,2,FALSE)</f>
        <v>#N/A</v>
      </c>
      <c r="D406" s="24"/>
      <c r="E406" s="26"/>
      <c r="F406" s="29" t="e">
        <f t="shared" si="6"/>
        <v>#NUM!</v>
      </c>
      <c r="G406" s="27"/>
      <c r="H406" s="10"/>
      <c r="I406" s="10"/>
      <c r="J406" s="10"/>
      <c r="K406" s="10"/>
      <c r="L406" s="10"/>
      <c r="M406" s="4"/>
      <c r="N406" s="10"/>
      <c r="O406" s="10"/>
      <c r="P406" s="10"/>
      <c r="Q406" s="4"/>
      <c r="R406" s="10"/>
      <c r="S406" s="4"/>
      <c r="T406" s="4"/>
      <c r="U406" s="17"/>
      <c r="X406" s="110" t="e">
        <f>IF(Monitoring!D406=0,AA=0,TEXT(Monitoring!D406,"MMMM"))</f>
        <v>#NAME?</v>
      </c>
    </row>
    <row r="407" spans="2:24" x14ac:dyDescent="0.25">
      <c r="B407" s="22"/>
      <c r="C407" s="64" t="e">
        <f>VLOOKUP(B407,Kader!$B$12:$D$51,2,FALSE)</f>
        <v>#N/A</v>
      </c>
      <c r="D407" s="24"/>
      <c r="E407" s="26"/>
      <c r="F407" s="29" t="e">
        <f t="shared" si="6"/>
        <v>#NUM!</v>
      </c>
      <c r="G407" s="27"/>
      <c r="H407" s="10"/>
      <c r="I407" s="10"/>
      <c r="J407" s="10"/>
      <c r="K407" s="10"/>
      <c r="L407" s="10"/>
      <c r="M407" s="4"/>
      <c r="N407" s="10"/>
      <c r="O407" s="10"/>
      <c r="P407" s="10"/>
      <c r="Q407" s="4"/>
      <c r="R407" s="10"/>
      <c r="S407" s="4"/>
      <c r="T407" s="4"/>
      <c r="U407" s="17"/>
      <c r="X407" s="110" t="e">
        <f>IF(Monitoring!D407=0,AA=0,TEXT(Monitoring!D407,"MMMM"))</f>
        <v>#NAME?</v>
      </c>
    </row>
    <row r="408" spans="2:24" x14ac:dyDescent="0.25">
      <c r="B408" s="22"/>
      <c r="C408" s="64" t="e">
        <f>VLOOKUP(B408,Kader!$B$12:$D$51,2,FALSE)</f>
        <v>#N/A</v>
      </c>
      <c r="D408" s="24"/>
      <c r="E408" s="26"/>
      <c r="F408" s="29" t="e">
        <f t="shared" si="6"/>
        <v>#NUM!</v>
      </c>
      <c r="G408" s="27"/>
      <c r="H408" s="10"/>
      <c r="I408" s="10"/>
      <c r="J408" s="10"/>
      <c r="K408" s="10"/>
      <c r="L408" s="10"/>
      <c r="M408" s="4"/>
      <c r="N408" s="10"/>
      <c r="O408" s="10"/>
      <c r="P408" s="10"/>
      <c r="Q408" s="4"/>
      <c r="R408" s="10"/>
      <c r="S408" s="4"/>
      <c r="T408" s="4"/>
      <c r="U408" s="17"/>
      <c r="X408" s="110" t="e">
        <f>IF(Monitoring!D408=0,AA=0,TEXT(Monitoring!D408,"MMMM"))</f>
        <v>#NAME?</v>
      </c>
    </row>
    <row r="409" spans="2:24" x14ac:dyDescent="0.25">
      <c r="B409" s="22"/>
      <c r="C409" s="64" t="e">
        <f>VLOOKUP(B409,Kader!$B$12:$D$51,2,FALSE)</f>
        <v>#N/A</v>
      </c>
      <c r="D409" s="24"/>
      <c r="E409" s="26"/>
      <c r="F409" s="29" t="e">
        <f t="shared" si="6"/>
        <v>#NUM!</v>
      </c>
      <c r="G409" s="27"/>
      <c r="H409" s="10"/>
      <c r="I409" s="10"/>
      <c r="J409" s="10"/>
      <c r="K409" s="10"/>
      <c r="L409" s="10"/>
      <c r="M409" s="4"/>
      <c r="N409" s="10"/>
      <c r="O409" s="10"/>
      <c r="P409" s="10"/>
      <c r="Q409" s="4"/>
      <c r="R409" s="10"/>
      <c r="S409" s="4"/>
      <c r="T409" s="4"/>
      <c r="U409" s="17"/>
      <c r="X409" s="110" t="e">
        <f>IF(Monitoring!D409=0,AA=0,TEXT(Monitoring!D409,"MMMM"))</f>
        <v>#NAME?</v>
      </c>
    </row>
    <row r="410" spans="2:24" x14ac:dyDescent="0.25">
      <c r="B410" s="22"/>
      <c r="C410" s="64" t="e">
        <f>VLOOKUP(B410,Kader!$B$12:$D$51,2,FALSE)</f>
        <v>#N/A</v>
      </c>
      <c r="D410" s="24"/>
      <c r="E410" s="26"/>
      <c r="F410" s="29" t="e">
        <f t="shared" si="6"/>
        <v>#NUM!</v>
      </c>
      <c r="G410" s="27"/>
      <c r="H410" s="10"/>
      <c r="I410" s="10"/>
      <c r="J410" s="10"/>
      <c r="K410" s="10"/>
      <c r="L410" s="10"/>
      <c r="M410" s="4"/>
      <c r="N410" s="10"/>
      <c r="O410" s="10"/>
      <c r="P410" s="10"/>
      <c r="Q410" s="4"/>
      <c r="R410" s="10"/>
      <c r="S410" s="4"/>
      <c r="T410" s="4"/>
      <c r="U410" s="17"/>
      <c r="X410" s="110" t="e">
        <f>IF(Monitoring!D410=0,AA=0,TEXT(Monitoring!D410,"MMMM"))</f>
        <v>#NAME?</v>
      </c>
    </row>
    <row r="411" spans="2:24" x14ac:dyDescent="0.25">
      <c r="B411" s="22"/>
      <c r="C411" s="64" t="e">
        <f>VLOOKUP(B411,Kader!$B$12:$D$51,2,FALSE)</f>
        <v>#N/A</v>
      </c>
      <c r="D411" s="24"/>
      <c r="E411" s="26"/>
      <c r="F411" s="29" t="e">
        <f t="shared" si="6"/>
        <v>#NUM!</v>
      </c>
      <c r="G411" s="27"/>
      <c r="H411" s="10"/>
      <c r="I411" s="10"/>
      <c r="J411" s="10"/>
      <c r="K411" s="10"/>
      <c r="L411" s="10"/>
      <c r="M411" s="4"/>
      <c r="N411" s="10"/>
      <c r="O411" s="10"/>
      <c r="P411" s="10"/>
      <c r="Q411" s="4"/>
      <c r="R411" s="10"/>
      <c r="S411" s="4"/>
      <c r="T411" s="4"/>
      <c r="U411" s="17"/>
      <c r="X411" s="110" t="e">
        <f>IF(Monitoring!D411=0,AA=0,TEXT(Monitoring!D411,"MMMM"))</f>
        <v>#NAME?</v>
      </c>
    </row>
    <row r="412" spans="2:24" x14ac:dyDescent="0.25">
      <c r="B412" s="22"/>
      <c r="C412" s="64" t="e">
        <f>VLOOKUP(B412,Kader!$B$12:$D$51,2,FALSE)</f>
        <v>#N/A</v>
      </c>
      <c r="D412" s="24"/>
      <c r="E412" s="26"/>
      <c r="F412" s="29" t="e">
        <f t="shared" si="6"/>
        <v>#NUM!</v>
      </c>
      <c r="G412" s="27"/>
      <c r="H412" s="10"/>
      <c r="I412" s="10"/>
      <c r="J412" s="10"/>
      <c r="K412" s="10"/>
      <c r="L412" s="10"/>
      <c r="M412" s="4"/>
      <c r="N412" s="10"/>
      <c r="O412" s="10"/>
      <c r="P412" s="10"/>
      <c r="Q412" s="4"/>
      <c r="R412" s="10"/>
      <c r="S412" s="4"/>
      <c r="T412" s="4"/>
      <c r="U412" s="17"/>
      <c r="X412" s="110" t="e">
        <f>IF(Monitoring!D412=0,AA=0,TEXT(Monitoring!D412,"MMMM"))</f>
        <v>#NAME?</v>
      </c>
    </row>
    <row r="413" spans="2:24" x14ac:dyDescent="0.25">
      <c r="B413" s="22"/>
      <c r="C413" s="64" t="e">
        <f>VLOOKUP(B413,Kader!$B$12:$D$51,2,FALSE)</f>
        <v>#N/A</v>
      </c>
      <c r="D413" s="24"/>
      <c r="E413" s="26"/>
      <c r="F413" s="29" t="e">
        <f t="shared" si="6"/>
        <v>#NUM!</v>
      </c>
      <c r="G413" s="27"/>
      <c r="H413" s="10"/>
      <c r="I413" s="10"/>
      <c r="J413" s="10"/>
      <c r="K413" s="10"/>
      <c r="L413" s="10"/>
      <c r="M413" s="4"/>
      <c r="N413" s="10"/>
      <c r="O413" s="10"/>
      <c r="P413" s="10"/>
      <c r="Q413" s="4"/>
      <c r="R413" s="10"/>
      <c r="S413" s="4"/>
      <c r="T413" s="4"/>
      <c r="U413" s="17"/>
      <c r="X413" s="110" t="e">
        <f>IF(Monitoring!D413=0,AA=0,TEXT(Monitoring!D413,"MMMM"))</f>
        <v>#NAME?</v>
      </c>
    </row>
    <row r="414" spans="2:24" x14ac:dyDescent="0.25">
      <c r="B414" s="22"/>
      <c r="C414" s="64" t="e">
        <f>VLOOKUP(B414,Kader!$B$12:$D$51,2,FALSE)</f>
        <v>#N/A</v>
      </c>
      <c r="D414" s="24"/>
      <c r="E414" s="26"/>
      <c r="F414" s="29" t="e">
        <f t="shared" si="6"/>
        <v>#NUM!</v>
      </c>
      <c r="G414" s="27"/>
      <c r="H414" s="10"/>
      <c r="I414" s="10"/>
      <c r="J414" s="10"/>
      <c r="K414" s="10"/>
      <c r="L414" s="10"/>
      <c r="M414" s="4"/>
      <c r="N414" s="10"/>
      <c r="O414" s="10"/>
      <c r="P414" s="10"/>
      <c r="Q414" s="4"/>
      <c r="R414" s="10"/>
      <c r="S414" s="4"/>
      <c r="T414" s="4"/>
      <c r="U414" s="17"/>
      <c r="X414" s="110" t="e">
        <f>IF(Monitoring!D414=0,AA=0,TEXT(Monitoring!D414,"MMMM"))</f>
        <v>#NAME?</v>
      </c>
    </row>
    <row r="415" spans="2:24" x14ac:dyDescent="0.25">
      <c r="B415" s="22"/>
      <c r="C415" s="64" t="e">
        <f>VLOOKUP(B415,Kader!$B$12:$D$51,2,FALSE)</f>
        <v>#N/A</v>
      </c>
      <c r="D415" s="24"/>
      <c r="E415" s="26"/>
      <c r="F415" s="29" t="e">
        <f t="shared" si="6"/>
        <v>#NUM!</v>
      </c>
      <c r="G415" s="27"/>
      <c r="H415" s="10"/>
      <c r="I415" s="10"/>
      <c r="J415" s="10"/>
      <c r="K415" s="10"/>
      <c r="L415" s="10"/>
      <c r="M415" s="4"/>
      <c r="N415" s="10"/>
      <c r="O415" s="10"/>
      <c r="P415" s="10"/>
      <c r="Q415" s="4"/>
      <c r="R415" s="10"/>
      <c r="S415" s="4"/>
      <c r="T415" s="4"/>
      <c r="U415" s="17"/>
      <c r="X415" s="110" t="e">
        <f>IF(Monitoring!D415=0,AA=0,TEXT(Monitoring!D415,"MMMM"))</f>
        <v>#NAME?</v>
      </c>
    </row>
    <row r="416" spans="2:24" x14ac:dyDescent="0.25">
      <c r="B416" s="22"/>
      <c r="C416" s="64" t="e">
        <f>VLOOKUP(B416,Kader!$B$12:$D$51,2,FALSE)</f>
        <v>#N/A</v>
      </c>
      <c r="D416" s="24"/>
      <c r="E416" s="26"/>
      <c r="F416" s="29" t="e">
        <f t="shared" si="6"/>
        <v>#NUM!</v>
      </c>
      <c r="G416" s="27"/>
      <c r="H416" s="10"/>
      <c r="I416" s="10"/>
      <c r="J416" s="10"/>
      <c r="K416" s="10"/>
      <c r="L416" s="10"/>
      <c r="M416" s="4"/>
      <c r="N416" s="10"/>
      <c r="O416" s="10"/>
      <c r="P416" s="10"/>
      <c r="Q416" s="4"/>
      <c r="R416" s="10"/>
      <c r="S416" s="4"/>
      <c r="T416" s="4"/>
      <c r="U416" s="17"/>
      <c r="X416" s="110" t="e">
        <f>IF(Monitoring!D416=0,AA=0,TEXT(Monitoring!D416,"MMMM"))</f>
        <v>#NAME?</v>
      </c>
    </row>
    <row r="417" spans="2:24" x14ac:dyDescent="0.25">
      <c r="B417" s="22"/>
      <c r="C417" s="64" t="e">
        <f>VLOOKUP(B417,Kader!$B$12:$D$51,2,FALSE)</f>
        <v>#N/A</v>
      </c>
      <c r="D417" s="24"/>
      <c r="E417" s="26"/>
      <c r="F417" s="29" t="e">
        <f t="shared" si="6"/>
        <v>#NUM!</v>
      </c>
      <c r="G417" s="27"/>
      <c r="H417" s="10"/>
      <c r="I417" s="10"/>
      <c r="J417" s="10"/>
      <c r="K417" s="10"/>
      <c r="L417" s="10"/>
      <c r="M417" s="4"/>
      <c r="N417" s="10"/>
      <c r="O417" s="10"/>
      <c r="P417" s="10"/>
      <c r="Q417" s="4"/>
      <c r="R417" s="10"/>
      <c r="S417" s="4"/>
      <c r="T417" s="4"/>
      <c r="U417" s="17"/>
      <c r="X417" s="110" t="e">
        <f>IF(Monitoring!D417=0,AA=0,TEXT(Monitoring!D417,"MMMM"))</f>
        <v>#NAME?</v>
      </c>
    </row>
    <row r="418" spans="2:24" x14ac:dyDescent="0.25">
      <c r="B418" s="22"/>
      <c r="C418" s="64" t="e">
        <f>VLOOKUP(B418,Kader!$B$12:$D$51,2,FALSE)</f>
        <v>#N/A</v>
      </c>
      <c r="D418" s="24"/>
      <c r="E418" s="26"/>
      <c r="F418" s="29" t="e">
        <f t="shared" si="6"/>
        <v>#NUM!</v>
      </c>
      <c r="G418" s="27"/>
      <c r="H418" s="10"/>
      <c r="I418" s="10"/>
      <c r="J418" s="10"/>
      <c r="K418" s="10"/>
      <c r="L418" s="10"/>
      <c r="M418" s="4"/>
      <c r="N418" s="10"/>
      <c r="O418" s="10"/>
      <c r="P418" s="10"/>
      <c r="Q418" s="4"/>
      <c r="R418" s="10"/>
      <c r="S418" s="4"/>
      <c r="T418" s="4"/>
      <c r="U418" s="17"/>
      <c r="X418" s="110" t="e">
        <f>IF(Monitoring!D418=0,AA=0,TEXT(Monitoring!D418,"MMMM"))</f>
        <v>#NAME?</v>
      </c>
    </row>
    <row r="419" spans="2:24" x14ac:dyDescent="0.25">
      <c r="B419" s="22"/>
      <c r="C419" s="64" t="e">
        <f>VLOOKUP(B419,Kader!$B$12:$D$51,2,FALSE)</f>
        <v>#N/A</v>
      </c>
      <c r="D419" s="24"/>
      <c r="E419" s="26"/>
      <c r="F419" s="29" t="e">
        <f t="shared" si="6"/>
        <v>#NUM!</v>
      </c>
      <c r="G419" s="27"/>
      <c r="H419" s="10"/>
      <c r="I419" s="10"/>
      <c r="J419" s="10"/>
      <c r="K419" s="10"/>
      <c r="L419" s="10"/>
      <c r="M419" s="4"/>
      <c r="N419" s="10"/>
      <c r="O419" s="10"/>
      <c r="P419" s="10"/>
      <c r="Q419" s="4"/>
      <c r="R419" s="10"/>
      <c r="S419" s="4"/>
      <c r="T419" s="4"/>
      <c r="U419" s="17"/>
      <c r="X419" s="110" t="e">
        <f>IF(Monitoring!D419=0,AA=0,TEXT(Monitoring!D419,"MMMM"))</f>
        <v>#NAME?</v>
      </c>
    </row>
    <row r="420" spans="2:24" x14ac:dyDescent="0.25">
      <c r="B420" s="22"/>
      <c r="C420" s="64" t="e">
        <f>VLOOKUP(B420,Kader!$B$12:$D$51,2,FALSE)</f>
        <v>#N/A</v>
      </c>
      <c r="D420" s="24"/>
      <c r="E420" s="26"/>
      <c r="F420" s="29" t="e">
        <f t="shared" si="6"/>
        <v>#NUM!</v>
      </c>
      <c r="G420" s="27"/>
      <c r="H420" s="10"/>
      <c r="I420" s="10"/>
      <c r="J420" s="10"/>
      <c r="K420" s="10"/>
      <c r="L420" s="10"/>
      <c r="M420" s="4"/>
      <c r="N420" s="10"/>
      <c r="O420" s="10"/>
      <c r="P420" s="10"/>
      <c r="Q420" s="4"/>
      <c r="R420" s="10"/>
      <c r="S420" s="4"/>
      <c r="T420" s="4"/>
      <c r="U420" s="17"/>
      <c r="X420" s="110" t="e">
        <f>IF(Monitoring!D420=0,AA=0,TEXT(Monitoring!D420,"MMMM"))</f>
        <v>#NAME?</v>
      </c>
    </row>
    <row r="421" spans="2:24" x14ac:dyDescent="0.25">
      <c r="B421" s="22"/>
      <c r="C421" s="64" t="e">
        <f>VLOOKUP(B421,Kader!$B$12:$D$51,2,FALSE)</f>
        <v>#N/A</v>
      </c>
      <c r="D421" s="24"/>
      <c r="E421" s="26"/>
      <c r="F421" s="29" t="e">
        <f t="shared" si="6"/>
        <v>#NUM!</v>
      </c>
      <c r="G421" s="27"/>
      <c r="H421" s="10"/>
      <c r="I421" s="10"/>
      <c r="J421" s="10"/>
      <c r="K421" s="10"/>
      <c r="L421" s="10"/>
      <c r="M421" s="4"/>
      <c r="N421" s="10"/>
      <c r="O421" s="10"/>
      <c r="P421" s="10"/>
      <c r="Q421" s="4"/>
      <c r="R421" s="10"/>
      <c r="S421" s="4"/>
      <c r="T421" s="4"/>
      <c r="U421" s="17"/>
      <c r="X421" s="110" t="e">
        <f>IF(Monitoring!D421=0,AA=0,TEXT(Monitoring!D421,"MMMM"))</f>
        <v>#NAME?</v>
      </c>
    </row>
    <row r="422" spans="2:24" x14ac:dyDescent="0.25">
      <c r="B422" s="22"/>
      <c r="C422" s="64" t="e">
        <f>VLOOKUP(B422,Kader!$B$12:$D$51,2,FALSE)</f>
        <v>#N/A</v>
      </c>
      <c r="D422" s="24"/>
      <c r="E422" s="26"/>
      <c r="F422" s="29" t="e">
        <f t="shared" si="6"/>
        <v>#NUM!</v>
      </c>
      <c r="G422" s="27"/>
      <c r="H422" s="10"/>
      <c r="I422" s="10"/>
      <c r="J422" s="10"/>
      <c r="K422" s="10"/>
      <c r="L422" s="10"/>
      <c r="M422" s="4"/>
      <c r="N422" s="10"/>
      <c r="O422" s="10"/>
      <c r="P422" s="10"/>
      <c r="Q422" s="4"/>
      <c r="R422" s="10"/>
      <c r="S422" s="4"/>
      <c r="T422" s="4"/>
      <c r="U422" s="17"/>
      <c r="X422" s="110" t="e">
        <f>IF(Monitoring!D422=0,AA=0,TEXT(Monitoring!D422,"MMMM"))</f>
        <v>#NAME?</v>
      </c>
    </row>
    <row r="423" spans="2:24" x14ac:dyDescent="0.25">
      <c r="B423" s="22"/>
      <c r="C423" s="64" t="e">
        <f>VLOOKUP(B423,Kader!$B$12:$D$51,2,FALSE)</f>
        <v>#N/A</v>
      </c>
      <c r="D423" s="24"/>
      <c r="E423" s="26"/>
      <c r="F423" s="29" t="e">
        <f t="shared" si="6"/>
        <v>#NUM!</v>
      </c>
      <c r="G423" s="27"/>
      <c r="H423" s="10"/>
      <c r="I423" s="10"/>
      <c r="J423" s="10"/>
      <c r="K423" s="10"/>
      <c r="L423" s="10"/>
      <c r="M423" s="4"/>
      <c r="N423" s="10"/>
      <c r="O423" s="10"/>
      <c r="P423" s="10"/>
      <c r="Q423" s="4"/>
      <c r="R423" s="10"/>
      <c r="S423" s="4"/>
      <c r="T423" s="4"/>
      <c r="U423" s="17"/>
      <c r="X423" s="110" t="e">
        <f>IF(Monitoring!D423=0,AA=0,TEXT(Monitoring!D423,"MMMM"))</f>
        <v>#NAME?</v>
      </c>
    </row>
    <row r="424" spans="2:24" x14ac:dyDescent="0.25">
      <c r="B424" s="22"/>
      <c r="C424" s="64" t="e">
        <f>VLOOKUP(B424,Kader!$B$12:$D$51,2,FALSE)</f>
        <v>#N/A</v>
      </c>
      <c r="D424" s="24"/>
      <c r="E424" s="26"/>
      <c r="F424" s="29" t="e">
        <f t="shared" si="6"/>
        <v>#NUM!</v>
      </c>
      <c r="G424" s="27"/>
      <c r="H424" s="10"/>
      <c r="I424" s="10"/>
      <c r="J424" s="10"/>
      <c r="K424" s="10"/>
      <c r="L424" s="10"/>
      <c r="M424" s="4"/>
      <c r="N424" s="10"/>
      <c r="O424" s="10"/>
      <c r="P424" s="10"/>
      <c r="Q424" s="4"/>
      <c r="R424" s="10"/>
      <c r="S424" s="4"/>
      <c r="T424" s="4"/>
      <c r="U424" s="17"/>
      <c r="X424" s="110" t="e">
        <f>IF(Monitoring!D424=0,AA=0,TEXT(Monitoring!D424,"MMMM"))</f>
        <v>#NAME?</v>
      </c>
    </row>
    <row r="425" spans="2:24" x14ac:dyDescent="0.25">
      <c r="B425" s="22"/>
      <c r="C425" s="64" t="e">
        <f>VLOOKUP(B425,Kader!$B$12:$D$51,2,FALSE)</f>
        <v>#N/A</v>
      </c>
      <c r="D425" s="24"/>
      <c r="E425" s="26"/>
      <c r="F425" s="29" t="e">
        <f t="shared" si="6"/>
        <v>#NUM!</v>
      </c>
      <c r="G425" s="27"/>
      <c r="H425" s="10"/>
      <c r="I425" s="10"/>
      <c r="J425" s="10"/>
      <c r="K425" s="10"/>
      <c r="L425" s="10"/>
      <c r="M425" s="4"/>
      <c r="N425" s="10"/>
      <c r="O425" s="10"/>
      <c r="P425" s="10"/>
      <c r="Q425" s="4"/>
      <c r="R425" s="10"/>
      <c r="S425" s="4"/>
      <c r="T425" s="4"/>
      <c r="U425" s="17"/>
      <c r="X425" s="110" t="e">
        <f>IF(Monitoring!D425=0,AA=0,TEXT(Monitoring!D425,"MMMM"))</f>
        <v>#NAME?</v>
      </c>
    </row>
    <row r="426" spans="2:24" x14ac:dyDescent="0.25">
      <c r="B426" s="22"/>
      <c r="C426" s="64" t="e">
        <f>VLOOKUP(B426,Kader!$B$12:$D$51,2,FALSE)</f>
        <v>#N/A</v>
      </c>
      <c r="D426" s="24"/>
      <c r="E426" s="26"/>
      <c r="F426" s="29" t="e">
        <f t="shared" si="6"/>
        <v>#NUM!</v>
      </c>
      <c r="G426" s="27"/>
      <c r="H426" s="10"/>
      <c r="I426" s="10"/>
      <c r="J426" s="10"/>
      <c r="K426" s="10"/>
      <c r="L426" s="10"/>
      <c r="M426" s="4"/>
      <c r="N426" s="10"/>
      <c r="O426" s="10"/>
      <c r="P426" s="10"/>
      <c r="Q426" s="4"/>
      <c r="R426" s="10"/>
      <c r="S426" s="4"/>
      <c r="T426" s="4"/>
      <c r="U426" s="17"/>
      <c r="X426" s="110" t="e">
        <f>IF(Monitoring!D426=0,AA=0,TEXT(Monitoring!D426,"MMMM"))</f>
        <v>#NAME?</v>
      </c>
    </row>
    <row r="427" spans="2:24" x14ac:dyDescent="0.25">
      <c r="B427" s="22"/>
      <c r="C427" s="64" t="e">
        <f>VLOOKUP(B427,Kader!$B$12:$D$51,2,FALSE)</f>
        <v>#N/A</v>
      </c>
      <c r="D427" s="24"/>
      <c r="E427" s="26"/>
      <c r="F427" s="29" t="e">
        <f t="shared" si="6"/>
        <v>#NUM!</v>
      </c>
      <c r="G427" s="27"/>
      <c r="H427" s="10"/>
      <c r="I427" s="10"/>
      <c r="J427" s="10"/>
      <c r="K427" s="10"/>
      <c r="L427" s="10"/>
      <c r="M427" s="4"/>
      <c r="N427" s="10"/>
      <c r="O427" s="10"/>
      <c r="P427" s="10"/>
      <c r="Q427" s="4"/>
      <c r="R427" s="10"/>
      <c r="S427" s="4"/>
      <c r="T427" s="4"/>
      <c r="U427" s="17"/>
      <c r="X427" s="110" t="e">
        <f>IF(Monitoring!D427=0,AA=0,TEXT(Monitoring!D427,"MMMM"))</f>
        <v>#NAME?</v>
      </c>
    </row>
    <row r="428" spans="2:24" x14ac:dyDescent="0.25">
      <c r="B428" s="22"/>
      <c r="C428" s="64" t="e">
        <f>VLOOKUP(B428,Kader!$B$12:$D$51,2,FALSE)</f>
        <v>#N/A</v>
      </c>
      <c r="D428" s="24"/>
      <c r="E428" s="26"/>
      <c r="F428" s="29" t="e">
        <f t="shared" si="6"/>
        <v>#NUM!</v>
      </c>
      <c r="G428" s="27"/>
      <c r="H428" s="10"/>
      <c r="I428" s="10"/>
      <c r="J428" s="10"/>
      <c r="K428" s="10"/>
      <c r="L428" s="10"/>
      <c r="M428" s="4"/>
      <c r="N428" s="10"/>
      <c r="O428" s="10"/>
      <c r="P428" s="10"/>
      <c r="Q428" s="4"/>
      <c r="R428" s="10"/>
      <c r="S428" s="4"/>
      <c r="T428" s="4"/>
      <c r="U428" s="17"/>
      <c r="X428" s="110" t="e">
        <f>IF(Monitoring!D428=0,AA=0,TEXT(Monitoring!D428,"MMMM"))</f>
        <v>#NAME?</v>
      </c>
    </row>
    <row r="429" spans="2:24" x14ac:dyDescent="0.25">
      <c r="B429" s="22"/>
      <c r="C429" s="64" t="e">
        <f>VLOOKUP(B429,Kader!$B$12:$D$51,2,FALSE)</f>
        <v>#N/A</v>
      </c>
      <c r="D429" s="24"/>
      <c r="E429" s="26"/>
      <c r="F429" s="29" t="e">
        <f t="shared" si="6"/>
        <v>#NUM!</v>
      </c>
      <c r="G429" s="27"/>
      <c r="H429" s="10"/>
      <c r="I429" s="10"/>
      <c r="J429" s="10"/>
      <c r="K429" s="10"/>
      <c r="L429" s="10"/>
      <c r="M429" s="4"/>
      <c r="N429" s="10"/>
      <c r="O429" s="10"/>
      <c r="P429" s="10"/>
      <c r="Q429" s="4"/>
      <c r="R429" s="10"/>
      <c r="S429" s="4"/>
      <c r="T429" s="4"/>
      <c r="U429" s="17"/>
      <c r="X429" s="110" t="e">
        <f>IF(Monitoring!D429=0,AA=0,TEXT(Monitoring!D429,"MMMM"))</f>
        <v>#NAME?</v>
      </c>
    </row>
    <row r="430" spans="2:24" x14ac:dyDescent="0.25">
      <c r="B430" s="22"/>
      <c r="C430" s="64" t="e">
        <f>VLOOKUP(B430,Kader!$B$12:$D$51,2,FALSE)</f>
        <v>#N/A</v>
      </c>
      <c r="D430" s="24"/>
      <c r="E430" s="26"/>
      <c r="F430" s="29" t="e">
        <f t="shared" si="6"/>
        <v>#NUM!</v>
      </c>
      <c r="G430" s="27"/>
      <c r="H430" s="10"/>
      <c r="I430" s="10"/>
      <c r="J430" s="10"/>
      <c r="K430" s="10"/>
      <c r="L430" s="10"/>
      <c r="M430" s="4"/>
      <c r="N430" s="10"/>
      <c r="O430" s="10"/>
      <c r="P430" s="10"/>
      <c r="Q430" s="4"/>
      <c r="R430" s="10"/>
      <c r="S430" s="4"/>
      <c r="T430" s="4"/>
      <c r="U430" s="17"/>
      <c r="X430" s="110" t="e">
        <f>IF(Monitoring!D430=0,AA=0,TEXT(Monitoring!D430,"MMMM"))</f>
        <v>#NAME?</v>
      </c>
    </row>
    <row r="431" spans="2:24" x14ac:dyDescent="0.25">
      <c r="B431" s="22"/>
      <c r="C431" s="64" t="e">
        <f>VLOOKUP(B431,Kader!$B$12:$D$51,2,FALSE)</f>
        <v>#N/A</v>
      </c>
      <c r="D431" s="24"/>
      <c r="E431" s="26"/>
      <c r="F431" s="29" t="e">
        <f t="shared" si="6"/>
        <v>#NUM!</v>
      </c>
      <c r="G431" s="27"/>
      <c r="H431" s="10"/>
      <c r="I431" s="10"/>
      <c r="J431" s="10"/>
      <c r="K431" s="10"/>
      <c r="L431" s="10"/>
      <c r="M431" s="4"/>
      <c r="N431" s="10"/>
      <c r="O431" s="10"/>
      <c r="P431" s="10"/>
      <c r="Q431" s="4"/>
      <c r="R431" s="10"/>
      <c r="S431" s="4"/>
      <c r="T431" s="4"/>
      <c r="U431" s="17"/>
      <c r="X431" s="110" t="e">
        <f>IF(Monitoring!D431=0,AA=0,TEXT(Monitoring!D431,"MMMM"))</f>
        <v>#NAME?</v>
      </c>
    </row>
    <row r="432" spans="2:24" x14ac:dyDescent="0.25">
      <c r="B432" s="22"/>
      <c r="C432" s="64" t="e">
        <f>VLOOKUP(B432,Kader!$B$12:$D$51,2,FALSE)</f>
        <v>#N/A</v>
      </c>
      <c r="D432" s="24"/>
      <c r="E432" s="26"/>
      <c r="F432" s="29" t="e">
        <f t="shared" si="6"/>
        <v>#NUM!</v>
      </c>
      <c r="G432" s="27"/>
      <c r="H432" s="10"/>
      <c r="I432" s="10"/>
      <c r="J432" s="10"/>
      <c r="K432" s="10"/>
      <c r="L432" s="10"/>
      <c r="M432" s="4"/>
      <c r="N432" s="10"/>
      <c r="O432" s="10"/>
      <c r="P432" s="10"/>
      <c r="Q432" s="4"/>
      <c r="R432" s="10"/>
      <c r="S432" s="4"/>
      <c r="T432" s="4"/>
      <c r="U432" s="17"/>
      <c r="X432" s="110" t="e">
        <f>IF(Monitoring!D432=0,AA=0,TEXT(Monitoring!D432,"MMMM"))</f>
        <v>#NAME?</v>
      </c>
    </row>
    <row r="433" spans="2:24" x14ac:dyDescent="0.25">
      <c r="B433" s="22"/>
      <c r="C433" s="64" t="e">
        <f>VLOOKUP(B433,Kader!$B$12:$D$51,2,FALSE)</f>
        <v>#N/A</v>
      </c>
      <c r="D433" s="24"/>
      <c r="E433" s="26"/>
      <c r="F433" s="29" t="e">
        <f t="shared" si="6"/>
        <v>#NUM!</v>
      </c>
      <c r="G433" s="27"/>
      <c r="H433" s="10"/>
      <c r="I433" s="10"/>
      <c r="J433" s="10"/>
      <c r="K433" s="10"/>
      <c r="L433" s="10"/>
      <c r="M433" s="4"/>
      <c r="N433" s="10"/>
      <c r="O433" s="10"/>
      <c r="P433" s="10"/>
      <c r="Q433" s="4"/>
      <c r="R433" s="10"/>
      <c r="S433" s="4"/>
      <c r="T433" s="4"/>
      <c r="U433" s="17"/>
      <c r="X433" s="110" t="e">
        <f>IF(Monitoring!D433=0,AA=0,TEXT(Monitoring!D433,"MMMM"))</f>
        <v>#NAME?</v>
      </c>
    </row>
    <row r="434" spans="2:24" x14ac:dyDescent="0.25">
      <c r="B434" s="22"/>
      <c r="C434" s="64" t="e">
        <f>VLOOKUP(B434,Kader!$B$12:$D$51,2,FALSE)</f>
        <v>#N/A</v>
      </c>
      <c r="D434" s="24"/>
      <c r="E434" s="26"/>
      <c r="F434" s="29" t="e">
        <f t="shared" si="6"/>
        <v>#NUM!</v>
      </c>
      <c r="G434" s="27"/>
      <c r="H434" s="10"/>
      <c r="I434" s="10"/>
      <c r="J434" s="10"/>
      <c r="K434" s="10"/>
      <c r="L434" s="10"/>
      <c r="M434" s="4"/>
      <c r="N434" s="10"/>
      <c r="O434" s="10"/>
      <c r="P434" s="10"/>
      <c r="Q434" s="4"/>
      <c r="R434" s="10"/>
      <c r="S434" s="4"/>
      <c r="T434" s="4"/>
      <c r="U434" s="17"/>
      <c r="X434" s="110" t="e">
        <f>IF(Monitoring!D434=0,AA=0,TEXT(Monitoring!D434,"MMMM"))</f>
        <v>#NAME?</v>
      </c>
    </row>
    <row r="435" spans="2:24" x14ac:dyDescent="0.25">
      <c r="B435" s="22"/>
      <c r="C435" s="64" t="e">
        <f>VLOOKUP(B435,Kader!$B$12:$D$51,2,FALSE)</f>
        <v>#N/A</v>
      </c>
      <c r="D435" s="24"/>
      <c r="E435" s="26"/>
      <c r="F435" s="29" t="e">
        <f t="shared" si="6"/>
        <v>#NUM!</v>
      </c>
      <c r="G435" s="27"/>
      <c r="H435" s="10"/>
      <c r="I435" s="10"/>
      <c r="J435" s="10"/>
      <c r="K435" s="10"/>
      <c r="L435" s="10"/>
      <c r="M435" s="4"/>
      <c r="N435" s="10"/>
      <c r="O435" s="10"/>
      <c r="P435" s="10"/>
      <c r="Q435" s="4"/>
      <c r="R435" s="10"/>
      <c r="S435" s="4"/>
      <c r="T435" s="4"/>
      <c r="U435" s="17"/>
      <c r="X435" s="110" t="e">
        <f>IF(Monitoring!D435=0,AA=0,TEXT(Monitoring!D435,"MMMM"))</f>
        <v>#NAME?</v>
      </c>
    </row>
    <row r="436" spans="2:24" x14ac:dyDescent="0.25">
      <c r="B436" s="22"/>
      <c r="C436" s="64" t="e">
        <f>VLOOKUP(B436,Kader!$B$12:$D$51,2,FALSE)</f>
        <v>#N/A</v>
      </c>
      <c r="D436" s="24"/>
      <c r="E436" s="26"/>
      <c r="F436" s="29" t="e">
        <f t="shared" si="6"/>
        <v>#NUM!</v>
      </c>
      <c r="G436" s="27"/>
      <c r="H436" s="10"/>
      <c r="I436" s="10"/>
      <c r="J436" s="10"/>
      <c r="K436" s="10"/>
      <c r="L436" s="10"/>
      <c r="M436" s="4"/>
      <c r="N436" s="10"/>
      <c r="O436" s="10"/>
      <c r="P436" s="10"/>
      <c r="Q436" s="4"/>
      <c r="R436" s="10"/>
      <c r="S436" s="4"/>
      <c r="T436" s="4"/>
      <c r="U436" s="17"/>
      <c r="X436" s="110" t="e">
        <f>IF(Monitoring!D436=0,AA=0,TEXT(Monitoring!D436,"MMMM"))</f>
        <v>#NAME?</v>
      </c>
    </row>
    <row r="437" spans="2:24" x14ac:dyDescent="0.25">
      <c r="B437" s="22"/>
      <c r="C437" s="64" t="e">
        <f>VLOOKUP(B437,Kader!$B$12:$D$51,2,FALSE)</f>
        <v>#N/A</v>
      </c>
      <c r="D437" s="24"/>
      <c r="E437" s="26"/>
      <c r="F437" s="29" t="e">
        <f t="shared" si="6"/>
        <v>#NUM!</v>
      </c>
      <c r="G437" s="27"/>
      <c r="H437" s="10"/>
      <c r="I437" s="10"/>
      <c r="J437" s="10"/>
      <c r="K437" s="10"/>
      <c r="L437" s="10"/>
      <c r="M437" s="4"/>
      <c r="N437" s="10"/>
      <c r="O437" s="10"/>
      <c r="P437" s="10"/>
      <c r="Q437" s="4"/>
      <c r="R437" s="10"/>
      <c r="S437" s="4"/>
      <c r="T437" s="4"/>
      <c r="U437" s="17"/>
      <c r="X437" s="110" t="e">
        <f>IF(Monitoring!D437=0,AA=0,TEXT(Monitoring!D437,"MMMM"))</f>
        <v>#NAME?</v>
      </c>
    </row>
    <row r="438" spans="2:24" x14ac:dyDescent="0.25">
      <c r="B438" s="22"/>
      <c r="C438" s="64" t="e">
        <f>VLOOKUP(B438,Kader!$B$12:$D$51,2,FALSE)</f>
        <v>#N/A</v>
      </c>
      <c r="D438" s="24"/>
      <c r="E438" s="26"/>
      <c r="F438" s="29" t="e">
        <f t="shared" si="6"/>
        <v>#NUM!</v>
      </c>
      <c r="G438" s="27"/>
      <c r="H438" s="10"/>
      <c r="I438" s="10"/>
      <c r="J438" s="10"/>
      <c r="K438" s="10"/>
      <c r="L438" s="10"/>
      <c r="M438" s="4"/>
      <c r="N438" s="10"/>
      <c r="O438" s="10"/>
      <c r="P438" s="10"/>
      <c r="Q438" s="4"/>
      <c r="R438" s="10"/>
      <c r="S438" s="4"/>
      <c r="T438" s="4"/>
      <c r="U438" s="17"/>
      <c r="X438" s="110" t="e">
        <f>IF(Monitoring!D438=0,AA=0,TEXT(Monitoring!D438,"MMMM"))</f>
        <v>#NAME?</v>
      </c>
    </row>
    <row r="439" spans="2:24" x14ac:dyDescent="0.25">
      <c r="B439" s="22"/>
      <c r="C439" s="64" t="e">
        <f>VLOOKUP(B439,Kader!$B$12:$D$51,2,FALSE)</f>
        <v>#N/A</v>
      </c>
      <c r="D439" s="24"/>
      <c r="E439" s="26"/>
      <c r="F439" s="29" t="e">
        <f t="shared" si="6"/>
        <v>#NUM!</v>
      </c>
      <c r="G439" s="27"/>
      <c r="H439" s="10"/>
      <c r="I439" s="10"/>
      <c r="J439" s="10"/>
      <c r="K439" s="10"/>
      <c r="L439" s="10"/>
      <c r="M439" s="4"/>
      <c r="N439" s="10"/>
      <c r="O439" s="10"/>
      <c r="P439" s="10"/>
      <c r="Q439" s="4"/>
      <c r="R439" s="10"/>
      <c r="S439" s="4"/>
      <c r="T439" s="4"/>
      <c r="U439" s="17"/>
      <c r="X439" s="110" t="e">
        <f>IF(Monitoring!D439=0,AA=0,TEXT(Monitoring!D439,"MMMM"))</f>
        <v>#NAME?</v>
      </c>
    </row>
    <row r="440" spans="2:24" x14ac:dyDescent="0.25">
      <c r="B440" s="22"/>
      <c r="C440" s="64" t="e">
        <f>VLOOKUP(B440,Kader!$B$12:$D$51,2,FALSE)</f>
        <v>#N/A</v>
      </c>
      <c r="D440" s="24"/>
      <c r="E440" s="26"/>
      <c r="F440" s="29" t="e">
        <f t="shared" si="6"/>
        <v>#NUM!</v>
      </c>
      <c r="G440" s="27"/>
      <c r="H440" s="10"/>
      <c r="I440" s="10"/>
      <c r="J440" s="10"/>
      <c r="K440" s="10"/>
      <c r="L440" s="10"/>
      <c r="M440" s="4"/>
      <c r="N440" s="10"/>
      <c r="O440" s="10"/>
      <c r="P440" s="10"/>
      <c r="Q440" s="4"/>
      <c r="R440" s="10"/>
      <c r="S440" s="4"/>
      <c r="T440" s="4"/>
      <c r="U440" s="17"/>
      <c r="X440" s="110" t="e">
        <f>IF(Monitoring!D440=0,AA=0,TEXT(Monitoring!D440,"MMMM"))</f>
        <v>#NAME?</v>
      </c>
    </row>
    <row r="441" spans="2:24" x14ac:dyDescent="0.25">
      <c r="B441" s="22"/>
      <c r="C441" s="64" t="e">
        <f>VLOOKUP(B441,Kader!$B$12:$D$51,2,FALSE)</f>
        <v>#N/A</v>
      </c>
      <c r="D441" s="24"/>
      <c r="E441" s="26"/>
      <c r="F441" s="29" t="e">
        <f t="shared" si="6"/>
        <v>#NUM!</v>
      </c>
      <c r="G441" s="27"/>
      <c r="H441" s="10"/>
      <c r="I441" s="10"/>
      <c r="J441" s="10"/>
      <c r="K441" s="10"/>
      <c r="L441" s="10"/>
      <c r="M441" s="4"/>
      <c r="N441" s="10"/>
      <c r="O441" s="10"/>
      <c r="P441" s="10"/>
      <c r="Q441" s="4"/>
      <c r="R441" s="10"/>
      <c r="S441" s="4"/>
      <c r="T441" s="4"/>
      <c r="U441" s="17"/>
      <c r="X441" s="110" t="e">
        <f>IF(Monitoring!D441=0,AA=0,TEXT(Monitoring!D441,"MMMM"))</f>
        <v>#NAME?</v>
      </c>
    </row>
    <row r="442" spans="2:24" x14ac:dyDescent="0.25">
      <c r="B442" s="22"/>
      <c r="C442" s="64" t="e">
        <f>VLOOKUP(B442,Kader!$B$12:$D$51,2,FALSE)</f>
        <v>#N/A</v>
      </c>
      <c r="D442" s="24"/>
      <c r="E442" s="26"/>
      <c r="F442" s="29" t="e">
        <f t="shared" si="6"/>
        <v>#NUM!</v>
      </c>
      <c r="G442" s="27"/>
      <c r="H442" s="10"/>
      <c r="I442" s="10"/>
      <c r="J442" s="10"/>
      <c r="K442" s="10"/>
      <c r="L442" s="10"/>
      <c r="M442" s="4"/>
      <c r="N442" s="10"/>
      <c r="O442" s="10"/>
      <c r="P442" s="10"/>
      <c r="Q442" s="4"/>
      <c r="R442" s="10"/>
      <c r="S442" s="4"/>
      <c r="T442" s="4"/>
      <c r="U442" s="17"/>
      <c r="X442" s="110" t="e">
        <f>IF(Monitoring!D442=0,AA=0,TEXT(Monitoring!D442,"MMMM"))</f>
        <v>#NAME?</v>
      </c>
    </row>
    <row r="443" spans="2:24" x14ac:dyDescent="0.25">
      <c r="B443" s="22"/>
      <c r="C443" s="64" t="e">
        <f>VLOOKUP(B443,Kader!$B$12:$D$51,2,FALSE)</f>
        <v>#N/A</v>
      </c>
      <c r="D443" s="24"/>
      <c r="E443" s="26"/>
      <c r="F443" s="29" t="e">
        <f t="shared" si="6"/>
        <v>#NUM!</v>
      </c>
      <c r="G443" s="27"/>
      <c r="H443" s="10"/>
      <c r="I443" s="10"/>
      <c r="J443" s="10"/>
      <c r="K443" s="10"/>
      <c r="L443" s="10"/>
      <c r="M443" s="4"/>
      <c r="N443" s="10"/>
      <c r="O443" s="10"/>
      <c r="P443" s="10"/>
      <c r="Q443" s="4"/>
      <c r="R443" s="10"/>
      <c r="S443" s="4"/>
      <c r="T443" s="4"/>
      <c r="U443" s="17"/>
      <c r="X443" s="110" t="e">
        <f>IF(Monitoring!D443=0,AA=0,TEXT(Monitoring!D443,"MMMM"))</f>
        <v>#NAME?</v>
      </c>
    </row>
    <row r="444" spans="2:24" x14ac:dyDescent="0.25">
      <c r="B444" s="22"/>
      <c r="C444" s="64" t="e">
        <f>VLOOKUP(B444,Kader!$B$12:$D$51,2,FALSE)</f>
        <v>#N/A</v>
      </c>
      <c r="D444" s="24"/>
      <c r="E444" s="26"/>
      <c r="F444" s="29" t="e">
        <f t="shared" si="6"/>
        <v>#NUM!</v>
      </c>
      <c r="G444" s="27"/>
      <c r="H444" s="10"/>
      <c r="I444" s="10"/>
      <c r="J444" s="10"/>
      <c r="K444" s="10"/>
      <c r="L444" s="10"/>
      <c r="M444" s="4"/>
      <c r="N444" s="10"/>
      <c r="O444" s="10"/>
      <c r="P444" s="10"/>
      <c r="Q444" s="4"/>
      <c r="R444" s="10"/>
      <c r="S444" s="4"/>
      <c r="T444" s="4"/>
      <c r="U444" s="17"/>
      <c r="X444" s="110" t="e">
        <f>IF(Monitoring!D444=0,AA=0,TEXT(Monitoring!D444,"MMMM"))</f>
        <v>#NAME?</v>
      </c>
    </row>
    <row r="445" spans="2:24" x14ac:dyDescent="0.25">
      <c r="B445" s="22"/>
      <c r="C445" s="64" t="e">
        <f>VLOOKUP(B445,Kader!$B$12:$D$51,2,FALSE)</f>
        <v>#N/A</v>
      </c>
      <c r="D445" s="24"/>
      <c r="E445" s="26"/>
      <c r="F445" s="29" t="e">
        <f t="shared" si="6"/>
        <v>#NUM!</v>
      </c>
      <c r="G445" s="27"/>
      <c r="H445" s="10"/>
      <c r="I445" s="10"/>
      <c r="J445" s="10"/>
      <c r="K445" s="10"/>
      <c r="L445" s="10"/>
      <c r="M445" s="4"/>
      <c r="N445" s="10"/>
      <c r="O445" s="10"/>
      <c r="P445" s="10"/>
      <c r="Q445" s="4"/>
      <c r="R445" s="10"/>
      <c r="S445" s="4"/>
      <c r="T445" s="4"/>
      <c r="U445" s="17"/>
      <c r="X445" s="110" t="e">
        <f>IF(Monitoring!D445=0,AA=0,TEXT(Monitoring!D445,"MMMM"))</f>
        <v>#NAME?</v>
      </c>
    </row>
    <row r="446" spans="2:24" x14ac:dyDescent="0.25">
      <c r="B446" s="22"/>
      <c r="C446" s="64" t="e">
        <f>VLOOKUP(B446,Kader!$B$12:$D$51,2,FALSE)</f>
        <v>#N/A</v>
      </c>
      <c r="D446" s="24"/>
      <c r="E446" s="26"/>
      <c r="F446" s="29" t="e">
        <f t="shared" si="6"/>
        <v>#NUM!</v>
      </c>
      <c r="G446" s="27"/>
      <c r="H446" s="10"/>
      <c r="I446" s="10"/>
      <c r="J446" s="10"/>
      <c r="K446" s="10"/>
      <c r="L446" s="10"/>
      <c r="M446" s="4"/>
      <c r="N446" s="10"/>
      <c r="O446" s="10"/>
      <c r="P446" s="10"/>
      <c r="Q446" s="4"/>
      <c r="R446" s="10"/>
      <c r="S446" s="4"/>
      <c r="T446" s="4"/>
      <c r="U446" s="17"/>
      <c r="X446" s="110" t="e">
        <f>IF(Monitoring!D446=0,AA=0,TEXT(Monitoring!D446,"MMMM"))</f>
        <v>#NAME?</v>
      </c>
    </row>
    <row r="447" spans="2:24" x14ac:dyDescent="0.25">
      <c r="B447" s="22"/>
      <c r="C447" s="64" t="e">
        <f>VLOOKUP(B447,Kader!$B$12:$D$51,2,FALSE)</f>
        <v>#N/A</v>
      </c>
      <c r="D447" s="24"/>
      <c r="E447" s="26"/>
      <c r="F447" s="29" t="e">
        <f t="shared" si="6"/>
        <v>#NUM!</v>
      </c>
      <c r="G447" s="27"/>
      <c r="H447" s="10"/>
      <c r="I447" s="10"/>
      <c r="J447" s="10"/>
      <c r="K447" s="10"/>
      <c r="L447" s="10"/>
      <c r="M447" s="4"/>
      <c r="N447" s="10"/>
      <c r="O447" s="10"/>
      <c r="P447" s="10"/>
      <c r="Q447" s="4"/>
      <c r="R447" s="10"/>
      <c r="S447" s="4"/>
      <c r="T447" s="4"/>
      <c r="U447" s="17"/>
      <c r="X447" s="110" t="e">
        <f>IF(Monitoring!D447=0,AA=0,TEXT(Monitoring!D447,"MMMM"))</f>
        <v>#NAME?</v>
      </c>
    </row>
    <row r="448" spans="2:24" x14ac:dyDescent="0.25">
      <c r="B448" s="22"/>
      <c r="C448" s="64" t="e">
        <f>VLOOKUP(B448,Kader!$B$12:$D$51,2,FALSE)</f>
        <v>#N/A</v>
      </c>
      <c r="D448" s="24"/>
      <c r="E448" s="26"/>
      <c r="F448" s="29" t="e">
        <f t="shared" si="6"/>
        <v>#NUM!</v>
      </c>
      <c r="G448" s="27"/>
      <c r="H448" s="10"/>
      <c r="I448" s="10"/>
      <c r="J448" s="10"/>
      <c r="K448" s="10"/>
      <c r="L448" s="10"/>
      <c r="M448" s="4"/>
      <c r="N448" s="10"/>
      <c r="O448" s="10"/>
      <c r="P448" s="10"/>
      <c r="Q448" s="4"/>
      <c r="R448" s="10"/>
      <c r="S448" s="4"/>
      <c r="T448" s="4"/>
      <c r="U448" s="17"/>
      <c r="X448" s="110" t="e">
        <f>IF(Monitoring!D448=0,AA=0,TEXT(Monitoring!D448,"MMMM"))</f>
        <v>#NAME?</v>
      </c>
    </row>
    <row r="449" spans="2:24" x14ac:dyDescent="0.25">
      <c r="B449" s="22"/>
      <c r="C449" s="64" t="e">
        <f>VLOOKUP(B449,Kader!$B$12:$D$51,2,FALSE)</f>
        <v>#N/A</v>
      </c>
      <c r="D449" s="24"/>
      <c r="E449" s="26"/>
      <c r="F449" s="29" t="e">
        <f t="shared" si="6"/>
        <v>#NUM!</v>
      </c>
      <c r="G449" s="27"/>
      <c r="H449" s="10"/>
      <c r="I449" s="10"/>
      <c r="J449" s="10"/>
      <c r="K449" s="10"/>
      <c r="L449" s="10"/>
      <c r="M449" s="4"/>
      <c r="N449" s="10"/>
      <c r="O449" s="10"/>
      <c r="P449" s="10"/>
      <c r="Q449" s="4"/>
      <c r="R449" s="10"/>
      <c r="S449" s="4"/>
      <c r="T449" s="4"/>
      <c r="U449" s="17"/>
      <c r="X449" s="110" t="e">
        <f>IF(Monitoring!D449=0,AA=0,TEXT(Monitoring!D449,"MMMM"))</f>
        <v>#NAME?</v>
      </c>
    </row>
    <row r="450" spans="2:24" x14ac:dyDescent="0.25">
      <c r="B450" s="22"/>
      <c r="C450" s="64" t="e">
        <f>VLOOKUP(B450,Kader!$B$12:$D$51,2,FALSE)</f>
        <v>#N/A</v>
      </c>
      <c r="D450" s="24"/>
      <c r="E450" s="26"/>
      <c r="F450" s="29" t="e">
        <f t="shared" si="6"/>
        <v>#NUM!</v>
      </c>
      <c r="G450" s="27"/>
      <c r="H450" s="10"/>
      <c r="I450" s="10"/>
      <c r="J450" s="10"/>
      <c r="K450" s="10"/>
      <c r="L450" s="10"/>
      <c r="M450" s="4"/>
      <c r="N450" s="10"/>
      <c r="O450" s="10"/>
      <c r="P450" s="10"/>
      <c r="Q450" s="4"/>
      <c r="R450" s="10"/>
      <c r="S450" s="4"/>
      <c r="T450" s="4"/>
      <c r="U450" s="17"/>
      <c r="X450" s="110" t="e">
        <f>IF(Monitoring!D450=0,AA=0,TEXT(Monitoring!D450,"MMMM"))</f>
        <v>#NAME?</v>
      </c>
    </row>
    <row r="451" spans="2:24" x14ac:dyDescent="0.25">
      <c r="B451" s="22"/>
      <c r="C451" s="64" t="e">
        <f>VLOOKUP(B451,Kader!$B$12:$D$51,2,FALSE)</f>
        <v>#N/A</v>
      </c>
      <c r="D451" s="24"/>
      <c r="E451" s="26"/>
      <c r="F451" s="29" t="e">
        <f t="shared" si="6"/>
        <v>#NUM!</v>
      </c>
      <c r="G451" s="27"/>
      <c r="H451" s="10"/>
      <c r="I451" s="10"/>
      <c r="J451" s="10"/>
      <c r="K451" s="10"/>
      <c r="L451" s="10"/>
      <c r="M451" s="4"/>
      <c r="N451" s="10"/>
      <c r="O451" s="10"/>
      <c r="P451" s="10"/>
      <c r="Q451" s="4"/>
      <c r="R451" s="10"/>
      <c r="S451" s="4"/>
      <c r="T451" s="4"/>
      <c r="U451" s="17"/>
      <c r="X451" s="110" t="e">
        <f>IF(Monitoring!D451=0,AA=0,TEXT(Monitoring!D451,"MMMM"))</f>
        <v>#NAME?</v>
      </c>
    </row>
    <row r="452" spans="2:24" x14ac:dyDescent="0.25">
      <c r="B452" s="22"/>
      <c r="C452" s="64" t="e">
        <f>VLOOKUP(B452,Kader!$B$12:$D$51,2,FALSE)</f>
        <v>#N/A</v>
      </c>
      <c r="D452" s="24"/>
      <c r="E452" s="26"/>
      <c r="F452" s="29" t="e">
        <f t="shared" si="6"/>
        <v>#NUM!</v>
      </c>
      <c r="G452" s="27"/>
      <c r="H452" s="10"/>
      <c r="I452" s="10"/>
      <c r="J452" s="10"/>
      <c r="K452" s="10"/>
      <c r="L452" s="10"/>
      <c r="M452" s="4"/>
      <c r="N452" s="10"/>
      <c r="O452" s="10"/>
      <c r="P452" s="10"/>
      <c r="Q452" s="4"/>
      <c r="R452" s="10"/>
      <c r="S452" s="4"/>
      <c r="T452" s="4"/>
      <c r="U452" s="17"/>
      <c r="X452" s="110" t="e">
        <f>IF(Monitoring!D452=0,AA=0,TEXT(Monitoring!D452,"MMMM"))</f>
        <v>#NAME?</v>
      </c>
    </row>
    <row r="453" spans="2:24" x14ac:dyDescent="0.25">
      <c r="B453" s="22"/>
      <c r="C453" s="64" t="e">
        <f>VLOOKUP(B453,Kader!$B$12:$D$51,2,FALSE)</f>
        <v>#N/A</v>
      </c>
      <c r="D453" s="24"/>
      <c r="E453" s="26"/>
      <c r="F453" s="29" t="e">
        <f t="shared" si="6"/>
        <v>#NUM!</v>
      </c>
      <c r="G453" s="27"/>
      <c r="H453" s="10"/>
      <c r="I453" s="10"/>
      <c r="J453" s="10"/>
      <c r="K453" s="10"/>
      <c r="L453" s="10"/>
      <c r="M453" s="4"/>
      <c r="N453" s="10"/>
      <c r="O453" s="10"/>
      <c r="P453" s="10"/>
      <c r="Q453" s="4"/>
      <c r="R453" s="10"/>
      <c r="S453" s="4"/>
      <c r="T453" s="4"/>
      <c r="U453" s="17"/>
      <c r="X453" s="110" t="e">
        <f>IF(Monitoring!D453=0,AA=0,TEXT(Monitoring!D453,"MMMM"))</f>
        <v>#NAME?</v>
      </c>
    </row>
    <row r="454" spans="2:24" x14ac:dyDescent="0.25">
      <c r="B454" s="22"/>
      <c r="C454" s="64" t="e">
        <f>VLOOKUP(B454,Kader!$B$12:$D$51,2,FALSE)</f>
        <v>#N/A</v>
      </c>
      <c r="D454" s="24"/>
      <c r="E454" s="26"/>
      <c r="F454" s="29" t="e">
        <f t="shared" si="6"/>
        <v>#NUM!</v>
      </c>
      <c r="G454" s="27"/>
      <c r="H454" s="10"/>
      <c r="I454" s="10"/>
      <c r="J454" s="10"/>
      <c r="K454" s="10"/>
      <c r="L454" s="10"/>
      <c r="M454" s="4"/>
      <c r="N454" s="10"/>
      <c r="O454" s="10"/>
      <c r="P454" s="10"/>
      <c r="Q454" s="4"/>
      <c r="R454" s="10"/>
      <c r="S454" s="4"/>
      <c r="T454" s="4"/>
      <c r="U454" s="17"/>
      <c r="X454" s="110" t="e">
        <f>IF(Monitoring!D454=0,AA=0,TEXT(Monitoring!D454,"MMMM"))</f>
        <v>#NAME?</v>
      </c>
    </row>
    <row r="455" spans="2:24" x14ac:dyDescent="0.25">
      <c r="B455" s="22"/>
      <c r="C455" s="64" t="e">
        <f>VLOOKUP(B455,Kader!$B$12:$D$51,2,FALSE)</f>
        <v>#N/A</v>
      </c>
      <c r="D455" s="24"/>
      <c r="E455" s="26"/>
      <c r="F455" s="29" t="e">
        <f t="shared" si="6"/>
        <v>#NUM!</v>
      </c>
      <c r="G455" s="27"/>
      <c r="H455" s="10"/>
      <c r="I455" s="10"/>
      <c r="J455" s="10"/>
      <c r="K455" s="10"/>
      <c r="L455" s="10"/>
      <c r="M455" s="4"/>
      <c r="N455" s="10"/>
      <c r="O455" s="10"/>
      <c r="P455" s="10"/>
      <c r="Q455" s="4"/>
      <c r="R455" s="10"/>
      <c r="S455" s="4"/>
      <c r="T455" s="4"/>
      <c r="U455" s="17"/>
      <c r="X455" s="110" t="e">
        <f>IF(Monitoring!D455=0,AA=0,TEXT(Monitoring!D455,"MMMM"))</f>
        <v>#NAME?</v>
      </c>
    </row>
    <row r="456" spans="2:24" x14ac:dyDescent="0.25">
      <c r="B456" s="22"/>
      <c r="C456" s="64" t="e">
        <f>VLOOKUP(B456,Kader!$B$12:$D$51,2,FALSE)</f>
        <v>#N/A</v>
      </c>
      <c r="D456" s="24"/>
      <c r="E456" s="26"/>
      <c r="F456" s="29" t="e">
        <f t="shared" si="6"/>
        <v>#NUM!</v>
      </c>
      <c r="G456" s="27"/>
      <c r="H456" s="10"/>
      <c r="I456" s="10"/>
      <c r="J456" s="10"/>
      <c r="K456" s="10"/>
      <c r="L456" s="10"/>
      <c r="M456" s="4"/>
      <c r="N456" s="10"/>
      <c r="O456" s="10"/>
      <c r="P456" s="10"/>
      <c r="Q456" s="4"/>
      <c r="R456" s="10"/>
      <c r="S456" s="4"/>
      <c r="T456" s="4"/>
      <c r="U456" s="17"/>
      <c r="X456" s="110" t="e">
        <f>IF(Monitoring!D456=0,AA=0,TEXT(Monitoring!D456,"MMMM"))</f>
        <v>#NAME?</v>
      </c>
    </row>
    <row r="457" spans="2:24" x14ac:dyDescent="0.25">
      <c r="B457" s="22"/>
      <c r="C457" s="64" t="e">
        <f>VLOOKUP(B457,Kader!$B$12:$D$51,2,FALSE)</f>
        <v>#N/A</v>
      </c>
      <c r="D457" s="24"/>
      <c r="E457" s="26"/>
      <c r="F457" s="29" t="e">
        <f t="shared" si="6"/>
        <v>#NUM!</v>
      </c>
      <c r="G457" s="27"/>
      <c r="H457" s="10"/>
      <c r="I457" s="10"/>
      <c r="J457" s="10"/>
      <c r="K457" s="10"/>
      <c r="L457" s="10"/>
      <c r="M457" s="4"/>
      <c r="N457" s="10"/>
      <c r="O457" s="10"/>
      <c r="P457" s="10"/>
      <c r="Q457" s="4"/>
      <c r="R457" s="10"/>
      <c r="S457" s="4"/>
      <c r="T457" s="4"/>
      <c r="U457" s="17"/>
      <c r="X457" s="110" t="e">
        <f>IF(Monitoring!D457=0,AA=0,TEXT(Monitoring!D457,"MMMM"))</f>
        <v>#NAME?</v>
      </c>
    </row>
    <row r="458" spans="2:24" x14ac:dyDescent="0.25">
      <c r="B458" s="22"/>
      <c r="C458" s="64" t="e">
        <f>VLOOKUP(B458,Kader!$B$12:$D$51,2,FALSE)</f>
        <v>#N/A</v>
      </c>
      <c r="D458" s="24"/>
      <c r="E458" s="26"/>
      <c r="F458" s="29" t="e">
        <f t="shared" ref="F458:F521" si="7">(DATEDIF(D458+1,E458,"d"))</f>
        <v>#NUM!</v>
      </c>
      <c r="G458" s="27"/>
      <c r="H458" s="10"/>
      <c r="I458" s="10"/>
      <c r="J458" s="10"/>
      <c r="K458" s="10"/>
      <c r="L458" s="10"/>
      <c r="M458" s="4"/>
      <c r="N458" s="10"/>
      <c r="O458" s="10"/>
      <c r="P458" s="10"/>
      <c r="Q458" s="4"/>
      <c r="R458" s="10"/>
      <c r="S458" s="4"/>
      <c r="T458" s="4"/>
      <c r="U458" s="17"/>
      <c r="X458" s="110" t="e">
        <f>IF(Monitoring!D458=0,AA=0,TEXT(Monitoring!D458,"MMMM"))</f>
        <v>#NAME?</v>
      </c>
    </row>
    <row r="459" spans="2:24" x14ac:dyDescent="0.25">
      <c r="B459" s="22"/>
      <c r="C459" s="64" t="e">
        <f>VLOOKUP(B459,Kader!$B$12:$D$51,2,FALSE)</f>
        <v>#N/A</v>
      </c>
      <c r="D459" s="24"/>
      <c r="E459" s="26"/>
      <c r="F459" s="29" t="e">
        <f t="shared" si="7"/>
        <v>#NUM!</v>
      </c>
      <c r="G459" s="27"/>
      <c r="H459" s="10"/>
      <c r="I459" s="10"/>
      <c r="J459" s="10"/>
      <c r="K459" s="10"/>
      <c r="L459" s="10"/>
      <c r="M459" s="4"/>
      <c r="N459" s="10"/>
      <c r="O459" s="10"/>
      <c r="P459" s="10"/>
      <c r="Q459" s="4"/>
      <c r="R459" s="10"/>
      <c r="S459" s="4"/>
      <c r="T459" s="4"/>
      <c r="U459" s="17"/>
      <c r="X459" s="110" t="e">
        <f>IF(Monitoring!D459=0,AA=0,TEXT(Monitoring!D459,"MMMM"))</f>
        <v>#NAME?</v>
      </c>
    </row>
    <row r="460" spans="2:24" x14ac:dyDescent="0.25">
      <c r="B460" s="22"/>
      <c r="C460" s="64" t="e">
        <f>VLOOKUP(B460,Kader!$B$12:$D$51,2,FALSE)</f>
        <v>#N/A</v>
      </c>
      <c r="D460" s="24"/>
      <c r="E460" s="26"/>
      <c r="F460" s="29" t="e">
        <f t="shared" si="7"/>
        <v>#NUM!</v>
      </c>
      <c r="G460" s="27"/>
      <c r="H460" s="10"/>
      <c r="I460" s="10"/>
      <c r="J460" s="10"/>
      <c r="K460" s="10"/>
      <c r="L460" s="10"/>
      <c r="M460" s="4"/>
      <c r="N460" s="10"/>
      <c r="O460" s="10"/>
      <c r="P460" s="10"/>
      <c r="Q460" s="4"/>
      <c r="R460" s="10"/>
      <c r="S460" s="4"/>
      <c r="T460" s="4"/>
      <c r="U460" s="17"/>
      <c r="X460" s="110" t="e">
        <f>IF(Monitoring!D460=0,AA=0,TEXT(Monitoring!D460,"MMMM"))</f>
        <v>#NAME?</v>
      </c>
    </row>
    <row r="461" spans="2:24" x14ac:dyDescent="0.25">
      <c r="B461" s="22"/>
      <c r="C461" s="64" t="e">
        <f>VLOOKUP(B461,Kader!$B$12:$D$51,2,FALSE)</f>
        <v>#N/A</v>
      </c>
      <c r="D461" s="24"/>
      <c r="E461" s="26"/>
      <c r="F461" s="29" t="e">
        <f t="shared" si="7"/>
        <v>#NUM!</v>
      </c>
      <c r="G461" s="27"/>
      <c r="H461" s="10"/>
      <c r="I461" s="10"/>
      <c r="J461" s="10"/>
      <c r="K461" s="10"/>
      <c r="L461" s="10"/>
      <c r="M461" s="4"/>
      <c r="N461" s="10"/>
      <c r="O461" s="10"/>
      <c r="P461" s="10"/>
      <c r="Q461" s="4"/>
      <c r="R461" s="10"/>
      <c r="S461" s="4"/>
      <c r="T461" s="4"/>
      <c r="U461" s="17"/>
      <c r="X461" s="110" t="e">
        <f>IF(Monitoring!D461=0,AA=0,TEXT(Monitoring!D461,"MMMM"))</f>
        <v>#NAME?</v>
      </c>
    </row>
    <row r="462" spans="2:24" x14ac:dyDescent="0.25">
      <c r="B462" s="22"/>
      <c r="C462" s="64" t="e">
        <f>VLOOKUP(B462,Kader!$B$12:$D$51,2,FALSE)</f>
        <v>#N/A</v>
      </c>
      <c r="D462" s="24"/>
      <c r="E462" s="26"/>
      <c r="F462" s="29" t="e">
        <f t="shared" si="7"/>
        <v>#NUM!</v>
      </c>
      <c r="G462" s="27"/>
      <c r="H462" s="10"/>
      <c r="I462" s="10"/>
      <c r="J462" s="10"/>
      <c r="K462" s="10"/>
      <c r="L462" s="10"/>
      <c r="M462" s="4"/>
      <c r="N462" s="10"/>
      <c r="O462" s="10"/>
      <c r="P462" s="10"/>
      <c r="Q462" s="4"/>
      <c r="R462" s="10"/>
      <c r="S462" s="4"/>
      <c r="T462" s="4"/>
      <c r="U462" s="17"/>
      <c r="X462" s="110" t="e">
        <f>IF(Monitoring!D462=0,AA=0,TEXT(Monitoring!D462,"MMMM"))</f>
        <v>#NAME?</v>
      </c>
    </row>
    <row r="463" spans="2:24" x14ac:dyDescent="0.25">
      <c r="B463" s="22"/>
      <c r="C463" s="64" t="e">
        <f>VLOOKUP(B463,Kader!$B$12:$D$51,2,FALSE)</f>
        <v>#N/A</v>
      </c>
      <c r="D463" s="24"/>
      <c r="E463" s="26"/>
      <c r="F463" s="29" t="e">
        <f t="shared" si="7"/>
        <v>#NUM!</v>
      </c>
      <c r="G463" s="27"/>
      <c r="H463" s="10"/>
      <c r="I463" s="10"/>
      <c r="J463" s="10"/>
      <c r="K463" s="10"/>
      <c r="L463" s="10"/>
      <c r="M463" s="4"/>
      <c r="N463" s="10"/>
      <c r="O463" s="10"/>
      <c r="P463" s="10"/>
      <c r="Q463" s="4"/>
      <c r="R463" s="10"/>
      <c r="S463" s="4"/>
      <c r="T463" s="4"/>
      <c r="U463" s="17"/>
      <c r="X463" s="110" t="e">
        <f>IF(Monitoring!D463=0,AA=0,TEXT(Monitoring!D463,"MMMM"))</f>
        <v>#NAME?</v>
      </c>
    </row>
    <row r="464" spans="2:24" x14ac:dyDescent="0.25">
      <c r="B464" s="22"/>
      <c r="C464" s="64" t="e">
        <f>VLOOKUP(B464,Kader!$B$12:$D$51,2,FALSE)</f>
        <v>#N/A</v>
      </c>
      <c r="D464" s="24"/>
      <c r="E464" s="26"/>
      <c r="F464" s="29" t="e">
        <f t="shared" si="7"/>
        <v>#NUM!</v>
      </c>
      <c r="G464" s="27"/>
      <c r="H464" s="10"/>
      <c r="I464" s="10"/>
      <c r="J464" s="10"/>
      <c r="K464" s="10"/>
      <c r="L464" s="10"/>
      <c r="M464" s="4"/>
      <c r="N464" s="10"/>
      <c r="O464" s="10"/>
      <c r="P464" s="10"/>
      <c r="Q464" s="4"/>
      <c r="R464" s="10"/>
      <c r="S464" s="4"/>
      <c r="T464" s="4"/>
      <c r="U464" s="17"/>
      <c r="X464" s="110" t="e">
        <f>IF(Monitoring!D464=0,AA=0,TEXT(Monitoring!D464,"MMMM"))</f>
        <v>#NAME?</v>
      </c>
    </row>
    <row r="465" spans="2:24" x14ac:dyDescent="0.25">
      <c r="B465" s="22"/>
      <c r="C465" s="64" t="e">
        <f>VLOOKUP(B465,Kader!$B$12:$D$51,2,FALSE)</f>
        <v>#N/A</v>
      </c>
      <c r="D465" s="24"/>
      <c r="E465" s="26"/>
      <c r="F465" s="29" t="e">
        <f t="shared" si="7"/>
        <v>#NUM!</v>
      </c>
      <c r="G465" s="27"/>
      <c r="H465" s="10"/>
      <c r="I465" s="10"/>
      <c r="J465" s="10"/>
      <c r="K465" s="10"/>
      <c r="L465" s="10"/>
      <c r="M465" s="4"/>
      <c r="N465" s="10"/>
      <c r="O465" s="10"/>
      <c r="P465" s="10"/>
      <c r="Q465" s="4"/>
      <c r="R465" s="10"/>
      <c r="S465" s="4"/>
      <c r="T465" s="4"/>
      <c r="U465" s="17"/>
      <c r="X465" s="110" t="e">
        <f>IF(Monitoring!D465=0,AA=0,TEXT(Monitoring!D465,"MMMM"))</f>
        <v>#NAME?</v>
      </c>
    </row>
    <row r="466" spans="2:24" x14ac:dyDescent="0.25">
      <c r="B466" s="22"/>
      <c r="C466" s="64" t="e">
        <f>VLOOKUP(B466,Kader!$B$12:$D$51,2,FALSE)</f>
        <v>#N/A</v>
      </c>
      <c r="D466" s="24"/>
      <c r="E466" s="26"/>
      <c r="F466" s="29" t="e">
        <f t="shared" si="7"/>
        <v>#NUM!</v>
      </c>
      <c r="G466" s="27"/>
      <c r="H466" s="10"/>
      <c r="I466" s="10"/>
      <c r="J466" s="10"/>
      <c r="K466" s="10"/>
      <c r="L466" s="10"/>
      <c r="M466" s="4"/>
      <c r="N466" s="10"/>
      <c r="O466" s="10"/>
      <c r="P466" s="10"/>
      <c r="Q466" s="4"/>
      <c r="R466" s="10"/>
      <c r="S466" s="4"/>
      <c r="T466" s="4"/>
      <c r="U466" s="17"/>
      <c r="X466" s="110" t="e">
        <f>IF(Monitoring!D466=0,AA=0,TEXT(Monitoring!D466,"MMMM"))</f>
        <v>#NAME?</v>
      </c>
    </row>
    <row r="467" spans="2:24" x14ac:dyDescent="0.25">
      <c r="B467" s="22"/>
      <c r="C467" s="64" t="e">
        <f>VLOOKUP(B467,Kader!$B$12:$D$51,2,FALSE)</f>
        <v>#N/A</v>
      </c>
      <c r="D467" s="24"/>
      <c r="E467" s="26"/>
      <c r="F467" s="29" t="e">
        <f t="shared" si="7"/>
        <v>#NUM!</v>
      </c>
      <c r="G467" s="27"/>
      <c r="H467" s="10"/>
      <c r="I467" s="10"/>
      <c r="J467" s="10"/>
      <c r="K467" s="10"/>
      <c r="L467" s="10"/>
      <c r="M467" s="4"/>
      <c r="N467" s="10"/>
      <c r="O467" s="10"/>
      <c r="P467" s="10"/>
      <c r="Q467" s="4"/>
      <c r="R467" s="10"/>
      <c r="S467" s="4"/>
      <c r="T467" s="4"/>
      <c r="U467" s="17"/>
      <c r="X467" s="110" t="e">
        <f>IF(Monitoring!D467=0,AA=0,TEXT(Monitoring!D467,"MMMM"))</f>
        <v>#NAME?</v>
      </c>
    </row>
    <row r="468" spans="2:24" x14ac:dyDescent="0.25">
      <c r="B468" s="22"/>
      <c r="C468" s="64" t="e">
        <f>VLOOKUP(B468,Kader!$B$12:$D$51,2,FALSE)</f>
        <v>#N/A</v>
      </c>
      <c r="D468" s="24"/>
      <c r="E468" s="26"/>
      <c r="F468" s="29" t="e">
        <f t="shared" si="7"/>
        <v>#NUM!</v>
      </c>
      <c r="G468" s="27"/>
      <c r="H468" s="10"/>
      <c r="I468" s="10"/>
      <c r="J468" s="10"/>
      <c r="K468" s="10"/>
      <c r="L468" s="10"/>
      <c r="M468" s="4"/>
      <c r="N468" s="10"/>
      <c r="O468" s="10"/>
      <c r="P468" s="10"/>
      <c r="Q468" s="4"/>
      <c r="R468" s="10"/>
      <c r="S468" s="4"/>
      <c r="T468" s="4"/>
      <c r="U468" s="17"/>
      <c r="X468" s="110" t="e">
        <f>IF(Monitoring!D468=0,AA=0,TEXT(Monitoring!D468,"MMMM"))</f>
        <v>#NAME?</v>
      </c>
    </row>
    <row r="469" spans="2:24" x14ac:dyDescent="0.25">
      <c r="B469" s="22"/>
      <c r="C469" s="64" t="e">
        <f>VLOOKUP(B469,Kader!$B$12:$D$51,2,FALSE)</f>
        <v>#N/A</v>
      </c>
      <c r="D469" s="24"/>
      <c r="E469" s="26"/>
      <c r="F469" s="29" t="e">
        <f t="shared" si="7"/>
        <v>#NUM!</v>
      </c>
      <c r="G469" s="27"/>
      <c r="H469" s="10"/>
      <c r="I469" s="10"/>
      <c r="J469" s="10"/>
      <c r="K469" s="10"/>
      <c r="L469" s="10"/>
      <c r="M469" s="4"/>
      <c r="N469" s="10"/>
      <c r="O469" s="10"/>
      <c r="P469" s="10"/>
      <c r="Q469" s="4"/>
      <c r="R469" s="10"/>
      <c r="S469" s="4"/>
      <c r="T469" s="4"/>
      <c r="U469" s="17"/>
      <c r="X469" s="110" t="e">
        <f>IF(Monitoring!D469=0,AA=0,TEXT(Monitoring!D469,"MMMM"))</f>
        <v>#NAME?</v>
      </c>
    </row>
    <row r="470" spans="2:24" x14ac:dyDescent="0.25">
      <c r="B470" s="22"/>
      <c r="C470" s="64" t="e">
        <f>VLOOKUP(B470,Kader!$B$12:$D$51,2,FALSE)</f>
        <v>#N/A</v>
      </c>
      <c r="D470" s="24"/>
      <c r="E470" s="26"/>
      <c r="F470" s="29" t="e">
        <f t="shared" si="7"/>
        <v>#NUM!</v>
      </c>
      <c r="G470" s="27"/>
      <c r="H470" s="10"/>
      <c r="I470" s="10"/>
      <c r="J470" s="10"/>
      <c r="K470" s="10"/>
      <c r="L470" s="10"/>
      <c r="M470" s="4"/>
      <c r="N470" s="10"/>
      <c r="O470" s="10"/>
      <c r="P470" s="10"/>
      <c r="Q470" s="4"/>
      <c r="R470" s="10"/>
      <c r="S470" s="4"/>
      <c r="T470" s="4"/>
      <c r="U470" s="17"/>
      <c r="X470" s="110" t="e">
        <f>IF(Monitoring!D470=0,AA=0,TEXT(Monitoring!D470,"MMMM"))</f>
        <v>#NAME?</v>
      </c>
    </row>
    <row r="471" spans="2:24" x14ac:dyDescent="0.25">
      <c r="B471" s="22"/>
      <c r="C471" s="64" t="e">
        <f>VLOOKUP(B471,Kader!$B$12:$D$51,2,FALSE)</f>
        <v>#N/A</v>
      </c>
      <c r="D471" s="24"/>
      <c r="E471" s="26"/>
      <c r="F471" s="29" t="e">
        <f t="shared" si="7"/>
        <v>#NUM!</v>
      </c>
      <c r="G471" s="27"/>
      <c r="H471" s="10"/>
      <c r="I471" s="10"/>
      <c r="J471" s="10"/>
      <c r="K471" s="10"/>
      <c r="L471" s="10"/>
      <c r="M471" s="4"/>
      <c r="N471" s="10"/>
      <c r="O471" s="10"/>
      <c r="P471" s="10"/>
      <c r="Q471" s="4"/>
      <c r="R471" s="10"/>
      <c r="S471" s="4"/>
      <c r="T471" s="4"/>
      <c r="U471" s="17"/>
      <c r="X471" s="110" t="e">
        <f>IF(Monitoring!D471=0,AA=0,TEXT(Monitoring!D471,"MMMM"))</f>
        <v>#NAME?</v>
      </c>
    </row>
    <row r="472" spans="2:24" x14ac:dyDescent="0.25">
      <c r="B472" s="22"/>
      <c r="C472" s="64" t="e">
        <f>VLOOKUP(B472,Kader!$B$12:$D$51,2,FALSE)</f>
        <v>#N/A</v>
      </c>
      <c r="D472" s="24"/>
      <c r="E472" s="26"/>
      <c r="F472" s="29" t="e">
        <f t="shared" si="7"/>
        <v>#NUM!</v>
      </c>
      <c r="G472" s="27"/>
      <c r="H472" s="10"/>
      <c r="I472" s="10"/>
      <c r="J472" s="10"/>
      <c r="K472" s="10"/>
      <c r="L472" s="10"/>
      <c r="M472" s="4"/>
      <c r="N472" s="10"/>
      <c r="O472" s="10"/>
      <c r="P472" s="10"/>
      <c r="Q472" s="4"/>
      <c r="R472" s="10"/>
      <c r="S472" s="4"/>
      <c r="T472" s="4"/>
      <c r="U472" s="17"/>
      <c r="X472" s="110" t="e">
        <f>IF(Monitoring!D472=0,AA=0,TEXT(Monitoring!D472,"MMMM"))</f>
        <v>#NAME?</v>
      </c>
    </row>
    <row r="473" spans="2:24" x14ac:dyDescent="0.25">
      <c r="B473" s="22"/>
      <c r="C473" s="64" t="e">
        <f>VLOOKUP(B473,Kader!$B$12:$D$51,2,FALSE)</f>
        <v>#N/A</v>
      </c>
      <c r="D473" s="24"/>
      <c r="E473" s="26"/>
      <c r="F473" s="29" t="e">
        <f t="shared" si="7"/>
        <v>#NUM!</v>
      </c>
      <c r="G473" s="27"/>
      <c r="H473" s="10"/>
      <c r="I473" s="10"/>
      <c r="J473" s="10"/>
      <c r="K473" s="10"/>
      <c r="L473" s="10"/>
      <c r="M473" s="4"/>
      <c r="N473" s="10"/>
      <c r="O473" s="10"/>
      <c r="P473" s="10"/>
      <c r="Q473" s="4"/>
      <c r="R473" s="10"/>
      <c r="S473" s="4"/>
      <c r="T473" s="4"/>
      <c r="U473" s="17"/>
      <c r="X473" s="110" t="e">
        <f>IF(Monitoring!D473=0,AA=0,TEXT(Monitoring!D473,"MMMM"))</f>
        <v>#NAME?</v>
      </c>
    </row>
    <row r="474" spans="2:24" x14ac:dyDescent="0.25">
      <c r="B474" s="22"/>
      <c r="C474" s="64" t="e">
        <f>VLOOKUP(B474,Kader!$B$12:$D$51,2,FALSE)</f>
        <v>#N/A</v>
      </c>
      <c r="D474" s="24"/>
      <c r="E474" s="26"/>
      <c r="F474" s="29" t="e">
        <f t="shared" si="7"/>
        <v>#NUM!</v>
      </c>
      <c r="G474" s="27"/>
      <c r="H474" s="10"/>
      <c r="I474" s="10"/>
      <c r="J474" s="10"/>
      <c r="K474" s="10"/>
      <c r="L474" s="10"/>
      <c r="M474" s="4"/>
      <c r="N474" s="10"/>
      <c r="O474" s="10"/>
      <c r="P474" s="10"/>
      <c r="Q474" s="4"/>
      <c r="R474" s="10"/>
      <c r="S474" s="4"/>
      <c r="T474" s="4"/>
      <c r="U474" s="17"/>
      <c r="X474" s="110" t="e">
        <f>IF(Monitoring!D474=0,AA=0,TEXT(Monitoring!D474,"MMMM"))</f>
        <v>#NAME?</v>
      </c>
    </row>
    <row r="475" spans="2:24" x14ac:dyDescent="0.25">
      <c r="B475" s="22"/>
      <c r="C475" s="64" t="e">
        <f>VLOOKUP(B475,Kader!$B$12:$D$51,2,FALSE)</f>
        <v>#N/A</v>
      </c>
      <c r="D475" s="24"/>
      <c r="E475" s="26"/>
      <c r="F475" s="29" t="e">
        <f t="shared" si="7"/>
        <v>#NUM!</v>
      </c>
      <c r="G475" s="27"/>
      <c r="H475" s="10"/>
      <c r="I475" s="10"/>
      <c r="J475" s="10"/>
      <c r="K475" s="10"/>
      <c r="L475" s="10"/>
      <c r="M475" s="4"/>
      <c r="N475" s="10"/>
      <c r="O475" s="10"/>
      <c r="P475" s="10"/>
      <c r="Q475" s="4"/>
      <c r="R475" s="10"/>
      <c r="S475" s="4"/>
      <c r="T475" s="4"/>
      <c r="U475" s="17"/>
      <c r="X475" s="110" t="e">
        <f>IF(Monitoring!D475=0,AA=0,TEXT(Monitoring!D475,"MMMM"))</f>
        <v>#NAME?</v>
      </c>
    </row>
    <row r="476" spans="2:24" x14ac:dyDescent="0.25">
      <c r="B476" s="22"/>
      <c r="C476" s="64" t="e">
        <f>VLOOKUP(B476,Kader!$B$12:$D$51,2,FALSE)</f>
        <v>#N/A</v>
      </c>
      <c r="D476" s="24"/>
      <c r="E476" s="26"/>
      <c r="F476" s="29" t="e">
        <f t="shared" si="7"/>
        <v>#NUM!</v>
      </c>
      <c r="G476" s="27"/>
      <c r="H476" s="10"/>
      <c r="I476" s="10"/>
      <c r="J476" s="10"/>
      <c r="K476" s="10"/>
      <c r="L476" s="10"/>
      <c r="M476" s="4"/>
      <c r="N476" s="10"/>
      <c r="O476" s="10"/>
      <c r="P476" s="10"/>
      <c r="Q476" s="4"/>
      <c r="R476" s="10"/>
      <c r="S476" s="4"/>
      <c r="T476" s="4"/>
      <c r="U476" s="17"/>
      <c r="X476" s="110" t="e">
        <f>IF(Monitoring!D476=0,AA=0,TEXT(Monitoring!D476,"MMMM"))</f>
        <v>#NAME?</v>
      </c>
    </row>
    <row r="477" spans="2:24" x14ac:dyDescent="0.25">
      <c r="B477" s="22"/>
      <c r="C477" s="64" t="e">
        <f>VLOOKUP(B477,Kader!$B$12:$D$51,2,FALSE)</f>
        <v>#N/A</v>
      </c>
      <c r="D477" s="24"/>
      <c r="E477" s="26"/>
      <c r="F477" s="29" t="e">
        <f t="shared" si="7"/>
        <v>#NUM!</v>
      </c>
      <c r="G477" s="27"/>
      <c r="H477" s="10"/>
      <c r="I477" s="10"/>
      <c r="J477" s="10"/>
      <c r="K477" s="10"/>
      <c r="L477" s="10"/>
      <c r="M477" s="4"/>
      <c r="N477" s="10"/>
      <c r="O477" s="10"/>
      <c r="P477" s="10"/>
      <c r="Q477" s="4"/>
      <c r="R477" s="10"/>
      <c r="S477" s="4"/>
      <c r="T477" s="4"/>
      <c r="U477" s="17"/>
      <c r="X477" s="110" t="e">
        <f>IF(Monitoring!D477=0,AA=0,TEXT(Monitoring!D477,"MMMM"))</f>
        <v>#NAME?</v>
      </c>
    </row>
    <row r="478" spans="2:24" x14ac:dyDescent="0.25">
      <c r="B478" s="22"/>
      <c r="C478" s="64" t="e">
        <f>VLOOKUP(B478,Kader!$B$12:$D$51,2,FALSE)</f>
        <v>#N/A</v>
      </c>
      <c r="D478" s="24"/>
      <c r="E478" s="26"/>
      <c r="F478" s="29" t="e">
        <f t="shared" si="7"/>
        <v>#NUM!</v>
      </c>
      <c r="G478" s="27"/>
      <c r="H478" s="10"/>
      <c r="I478" s="10"/>
      <c r="J478" s="10"/>
      <c r="K478" s="10"/>
      <c r="L478" s="10"/>
      <c r="M478" s="4"/>
      <c r="N478" s="10"/>
      <c r="O478" s="10"/>
      <c r="P478" s="10"/>
      <c r="Q478" s="4"/>
      <c r="R478" s="10"/>
      <c r="S478" s="4"/>
      <c r="T478" s="4"/>
      <c r="U478" s="17"/>
      <c r="X478" s="110" t="e">
        <f>IF(Monitoring!D478=0,AA=0,TEXT(Monitoring!D478,"MMMM"))</f>
        <v>#NAME?</v>
      </c>
    </row>
    <row r="479" spans="2:24" x14ac:dyDescent="0.25">
      <c r="B479" s="22"/>
      <c r="C479" s="64" t="e">
        <f>VLOOKUP(B479,Kader!$B$12:$D$51,2,FALSE)</f>
        <v>#N/A</v>
      </c>
      <c r="D479" s="24"/>
      <c r="E479" s="26"/>
      <c r="F479" s="29" t="e">
        <f t="shared" si="7"/>
        <v>#NUM!</v>
      </c>
      <c r="G479" s="27"/>
      <c r="H479" s="10"/>
      <c r="I479" s="10"/>
      <c r="J479" s="10"/>
      <c r="K479" s="10"/>
      <c r="L479" s="10"/>
      <c r="M479" s="4"/>
      <c r="N479" s="10"/>
      <c r="O479" s="10"/>
      <c r="P479" s="10"/>
      <c r="Q479" s="4"/>
      <c r="R479" s="10"/>
      <c r="S479" s="4"/>
      <c r="T479" s="4"/>
      <c r="U479" s="17"/>
      <c r="X479" s="110" t="e">
        <f>IF(Monitoring!D479=0,AA=0,TEXT(Monitoring!D479,"MMMM"))</f>
        <v>#NAME?</v>
      </c>
    </row>
    <row r="480" spans="2:24" x14ac:dyDescent="0.25">
      <c r="B480" s="22"/>
      <c r="C480" s="64" t="e">
        <f>VLOOKUP(B480,Kader!$B$12:$D$51,2,FALSE)</f>
        <v>#N/A</v>
      </c>
      <c r="D480" s="24"/>
      <c r="E480" s="26"/>
      <c r="F480" s="29" t="e">
        <f t="shared" si="7"/>
        <v>#NUM!</v>
      </c>
      <c r="G480" s="27"/>
      <c r="H480" s="10"/>
      <c r="I480" s="10"/>
      <c r="J480" s="10"/>
      <c r="K480" s="10"/>
      <c r="L480" s="10"/>
      <c r="M480" s="4"/>
      <c r="N480" s="10"/>
      <c r="O480" s="10"/>
      <c r="P480" s="10"/>
      <c r="Q480" s="4"/>
      <c r="R480" s="10"/>
      <c r="S480" s="4"/>
      <c r="T480" s="4"/>
      <c r="U480" s="17"/>
      <c r="X480" s="110" t="e">
        <f>IF(Monitoring!D480=0,AA=0,TEXT(Monitoring!D480,"MMMM"))</f>
        <v>#NAME?</v>
      </c>
    </row>
    <row r="481" spans="2:24" x14ac:dyDescent="0.25">
      <c r="B481" s="22"/>
      <c r="C481" s="64" t="e">
        <f>VLOOKUP(B481,Kader!$B$12:$D$51,2,FALSE)</f>
        <v>#N/A</v>
      </c>
      <c r="D481" s="24"/>
      <c r="E481" s="26"/>
      <c r="F481" s="29" t="e">
        <f t="shared" si="7"/>
        <v>#NUM!</v>
      </c>
      <c r="G481" s="27"/>
      <c r="H481" s="10"/>
      <c r="I481" s="10"/>
      <c r="J481" s="10"/>
      <c r="K481" s="10"/>
      <c r="L481" s="10"/>
      <c r="M481" s="4"/>
      <c r="N481" s="10"/>
      <c r="O481" s="10"/>
      <c r="P481" s="10"/>
      <c r="Q481" s="4"/>
      <c r="R481" s="10"/>
      <c r="S481" s="4"/>
      <c r="T481" s="4"/>
      <c r="U481" s="17"/>
      <c r="X481" s="110" t="e">
        <f>IF(Monitoring!D481=0,AA=0,TEXT(Monitoring!D481,"MMMM"))</f>
        <v>#NAME?</v>
      </c>
    </row>
    <row r="482" spans="2:24" x14ac:dyDescent="0.25">
      <c r="B482" s="22"/>
      <c r="C482" s="64" t="e">
        <f>VLOOKUP(B482,Kader!$B$12:$D$51,2,FALSE)</f>
        <v>#N/A</v>
      </c>
      <c r="D482" s="24"/>
      <c r="E482" s="26"/>
      <c r="F482" s="29" t="e">
        <f t="shared" si="7"/>
        <v>#NUM!</v>
      </c>
      <c r="G482" s="27"/>
      <c r="H482" s="10"/>
      <c r="I482" s="10"/>
      <c r="J482" s="10"/>
      <c r="K482" s="10"/>
      <c r="L482" s="10"/>
      <c r="M482" s="4"/>
      <c r="N482" s="10"/>
      <c r="O482" s="10"/>
      <c r="P482" s="10"/>
      <c r="Q482" s="4"/>
      <c r="R482" s="10"/>
      <c r="S482" s="4"/>
      <c r="T482" s="4"/>
      <c r="U482" s="17"/>
      <c r="X482" s="110" t="e">
        <f>IF(Monitoring!D482=0,AA=0,TEXT(Monitoring!D482,"MMMM"))</f>
        <v>#NAME?</v>
      </c>
    </row>
    <row r="483" spans="2:24" x14ac:dyDescent="0.25">
      <c r="B483" s="22"/>
      <c r="C483" s="64" t="e">
        <f>VLOOKUP(B483,Kader!$B$12:$D$51,2,FALSE)</f>
        <v>#N/A</v>
      </c>
      <c r="D483" s="24"/>
      <c r="E483" s="26"/>
      <c r="F483" s="29" t="e">
        <f t="shared" si="7"/>
        <v>#NUM!</v>
      </c>
      <c r="G483" s="27"/>
      <c r="H483" s="10"/>
      <c r="I483" s="10"/>
      <c r="J483" s="10"/>
      <c r="K483" s="10"/>
      <c r="L483" s="10"/>
      <c r="M483" s="4"/>
      <c r="N483" s="10"/>
      <c r="O483" s="10"/>
      <c r="P483" s="10"/>
      <c r="Q483" s="4"/>
      <c r="R483" s="10"/>
      <c r="S483" s="4"/>
      <c r="T483" s="4"/>
      <c r="U483" s="17"/>
      <c r="X483" s="110" t="e">
        <f>IF(Monitoring!D483=0,AA=0,TEXT(Monitoring!D483,"MMMM"))</f>
        <v>#NAME?</v>
      </c>
    </row>
    <row r="484" spans="2:24" x14ac:dyDescent="0.25">
      <c r="B484" s="22"/>
      <c r="C484" s="64" t="e">
        <f>VLOOKUP(B484,Kader!$B$12:$D$51,2,FALSE)</f>
        <v>#N/A</v>
      </c>
      <c r="D484" s="24"/>
      <c r="E484" s="26"/>
      <c r="F484" s="29" t="e">
        <f t="shared" si="7"/>
        <v>#NUM!</v>
      </c>
      <c r="G484" s="27"/>
      <c r="H484" s="10"/>
      <c r="I484" s="10"/>
      <c r="J484" s="10"/>
      <c r="K484" s="10"/>
      <c r="L484" s="10"/>
      <c r="M484" s="4"/>
      <c r="N484" s="10"/>
      <c r="O484" s="10"/>
      <c r="P484" s="10"/>
      <c r="Q484" s="4"/>
      <c r="R484" s="10"/>
      <c r="S484" s="4"/>
      <c r="T484" s="4"/>
      <c r="U484" s="17"/>
      <c r="X484" s="110" t="e">
        <f>IF(Monitoring!D484=0,AA=0,TEXT(Monitoring!D484,"MMMM"))</f>
        <v>#NAME?</v>
      </c>
    </row>
    <row r="485" spans="2:24" x14ac:dyDescent="0.25">
      <c r="B485" s="22"/>
      <c r="C485" s="64" t="e">
        <f>VLOOKUP(B485,Kader!$B$12:$D$51,2,FALSE)</f>
        <v>#N/A</v>
      </c>
      <c r="D485" s="24"/>
      <c r="E485" s="26"/>
      <c r="F485" s="29" t="e">
        <f t="shared" si="7"/>
        <v>#NUM!</v>
      </c>
      <c r="G485" s="27"/>
      <c r="H485" s="10"/>
      <c r="I485" s="10"/>
      <c r="J485" s="10"/>
      <c r="K485" s="10"/>
      <c r="L485" s="10"/>
      <c r="M485" s="4"/>
      <c r="N485" s="10"/>
      <c r="O485" s="10"/>
      <c r="P485" s="10"/>
      <c r="Q485" s="4"/>
      <c r="R485" s="10"/>
      <c r="S485" s="4"/>
      <c r="T485" s="4"/>
      <c r="U485" s="17"/>
      <c r="X485" s="110" t="e">
        <f>IF(Monitoring!D485=0,AA=0,TEXT(Monitoring!D485,"MMMM"))</f>
        <v>#NAME?</v>
      </c>
    </row>
    <row r="486" spans="2:24" x14ac:dyDescent="0.25">
      <c r="B486" s="22"/>
      <c r="C486" s="64" t="e">
        <f>VLOOKUP(B486,Kader!$B$12:$D$51,2,FALSE)</f>
        <v>#N/A</v>
      </c>
      <c r="D486" s="24"/>
      <c r="E486" s="26"/>
      <c r="F486" s="29" t="e">
        <f t="shared" si="7"/>
        <v>#NUM!</v>
      </c>
      <c r="G486" s="27"/>
      <c r="H486" s="10"/>
      <c r="I486" s="10"/>
      <c r="J486" s="10"/>
      <c r="K486" s="10"/>
      <c r="L486" s="10"/>
      <c r="M486" s="4"/>
      <c r="N486" s="10"/>
      <c r="O486" s="10"/>
      <c r="P486" s="10"/>
      <c r="Q486" s="4"/>
      <c r="R486" s="10"/>
      <c r="S486" s="4"/>
      <c r="T486" s="4"/>
      <c r="U486" s="17"/>
      <c r="X486" s="110" t="e">
        <f>IF(Monitoring!D486=0,AA=0,TEXT(Monitoring!D486,"MMMM"))</f>
        <v>#NAME?</v>
      </c>
    </row>
    <row r="487" spans="2:24" x14ac:dyDescent="0.25">
      <c r="B487" s="22"/>
      <c r="C487" s="64" t="e">
        <f>VLOOKUP(B487,Kader!$B$12:$D$51,2,FALSE)</f>
        <v>#N/A</v>
      </c>
      <c r="D487" s="24"/>
      <c r="E487" s="26"/>
      <c r="F487" s="29" t="e">
        <f t="shared" si="7"/>
        <v>#NUM!</v>
      </c>
      <c r="G487" s="27"/>
      <c r="H487" s="10"/>
      <c r="I487" s="10"/>
      <c r="J487" s="10"/>
      <c r="K487" s="10"/>
      <c r="L487" s="10"/>
      <c r="M487" s="4"/>
      <c r="N487" s="10"/>
      <c r="O487" s="10"/>
      <c r="P487" s="10"/>
      <c r="Q487" s="4"/>
      <c r="R487" s="10"/>
      <c r="S487" s="4"/>
      <c r="T487" s="4"/>
      <c r="U487" s="17"/>
      <c r="X487" s="110" t="e">
        <f>IF(Monitoring!D487=0,AA=0,TEXT(Monitoring!D487,"MMMM"))</f>
        <v>#NAME?</v>
      </c>
    </row>
    <row r="488" spans="2:24" x14ac:dyDescent="0.25">
      <c r="B488" s="22"/>
      <c r="C488" s="64" t="e">
        <f>VLOOKUP(B488,Kader!$B$12:$D$51,2,FALSE)</f>
        <v>#N/A</v>
      </c>
      <c r="D488" s="24"/>
      <c r="E488" s="26"/>
      <c r="F488" s="29" t="e">
        <f t="shared" si="7"/>
        <v>#NUM!</v>
      </c>
      <c r="G488" s="27"/>
      <c r="H488" s="10"/>
      <c r="I488" s="10"/>
      <c r="J488" s="10"/>
      <c r="K488" s="10"/>
      <c r="L488" s="10"/>
      <c r="M488" s="4"/>
      <c r="N488" s="10"/>
      <c r="O488" s="10"/>
      <c r="P488" s="10"/>
      <c r="Q488" s="4"/>
      <c r="R488" s="10"/>
      <c r="S488" s="4"/>
      <c r="T488" s="4"/>
      <c r="U488" s="17"/>
      <c r="X488" s="110" t="e">
        <f>IF(Monitoring!D488=0,AA=0,TEXT(Monitoring!D488,"MMMM"))</f>
        <v>#NAME?</v>
      </c>
    </row>
    <row r="489" spans="2:24" x14ac:dyDescent="0.25">
      <c r="B489" s="22"/>
      <c r="C489" s="64" t="e">
        <f>VLOOKUP(B489,Kader!$B$12:$D$51,2,FALSE)</f>
        <v>#N/A</v>
      </c>
      <c r="D489" s="24"/>
      <c r="E489" s="26"/>
      <c r="F489" s="29" t="e">
        <f t="shared" si="7"/>
        <v>#NUM!</v>
      </c>
      <c r="G489" s="27"/>
      <c r="H489" s="10"/>
      <c r="I489" s="10"/>
      <c r="J489" s="10"/>
      <c r="K489" s="10"/>
      <c r="L489" s="10"/>
      <c r="M489" s="4"/>
      <c r="N489" s="10"/>
      <c r="O489" s="10"/>
      <c r="P489" s="10"/>
      <c r="Q489" s="4"/>
      <c r="R489" s="10"/>
      <c r="S489" s="4"/>
      <c r="T489" s="4"/>
      <c r="U489" s="17"/>
      <c r="X489" s="110" t="e">
        <f>IF(Monitoring!D489=0,AA=0,TEXT(Monitoring!D489,"MMMM"))</f>
        <v>#NAME?</v>
      </c>
    </row>
    <row r="490" spans="2:24" x14ac:dyDescent="0.25">
      <c r="B490" s="22"/>
      <c r="C490" s="64" t="e">
        <f>VLOOKUP(B490,Kader!$B$12:$D$51,2,FALSE)</f>
        <v>#N/A</v>
      </c>
      <c r="D490" s="24"/>
      <c r="E490" s="26"/>
      <c r="F490" s="29" t="e">
        <f t="shared" si="7"/>
        <v>#NUM!</v>
      </c>
      <c r="G490" s="27"/>
      <c r="H490" s="10"/>
      <c r="I490" s="10"/>
      <c r="J490" s="10"/>
      <c r="K490" s="10"/>
      <c r="L490" s="10"/>
      <c r="M490" s="4"/>
      <c r="N490" s="10"/>
      <c r="O490" s="10"/>
      <c r="P490" s="10"/>
      <c r="Q490" s="4"/>
      <c r="R490" s="10"/>
      <c r="S490" s="4"/>
      <c r="T490" s="4"/>
      <c r="U490" s="17"/>
      <c r="X490" s="110" t="e">
        <f>IF(Monitoring!D490=0,AA=0,TEXT(Monitoring!D490,"MMMM"))</f>
        <v>#NAME?</v>
      </c>
    </row>
    <row r="491" spans="2:24" x14ac:dyDescent="0.25">
      <c r="B491" s="22"/>
      <c r="C491" s="64" t="e">
        <f>VLOOKUP(B491,Kader!$B$12:$D$51,2,FALSE)</f>
        <v>#N/A</v>
      </c>
      <c r="D491" s="24"/>
      <c r="E491" s="26"/>
      <c r="F491" s="29" t="e">
        <f t="shared" si="7"/>
        <v>#NUM!</v>
      </c>
      <c r="G491" s="27"/>
      <c r="H491" s="10"/>
      <c r="I491" s="10"/>
      <c r="J491" s="10"/>
      <c r="K491" s="10"/>
      <c r="L491" s="10"/>
      <c r="M491" s="4"/>
      <c r="N491" s="10"/>
      <c r="O491" s="10"/>
      <c r="P491" s="10"/>
      <c r="Q491" s="4"/>
      <c r="R491" s="10"/>
      <c r="S491" s="4"/>
      <c r="T491" s="4"/>
      <c r="U491" s="17"/>
      <c r="X491" s="110" t="e">
        <f>IF(Monitoring!D491=0,AA=0,TEXT(Monitoring!D491,"MMMM"))</f>
        <v>#NAME?</v>
      </c>
    </row>
    <row r="492" spans="2:24" x14ac:dyDescent="0.25">
      <c r="B492" s="22"/>
      <c r="C492" s="64" t="e">
        <f>VLOOKUP(B492,Kader!$B$12:$D$51,2,FALSE)</f>
        <v>#N/A</v>
      </c>
      <c r="D492" s="24"/>
      <c r="E492" s="26"/>
      <c r="F492" s="29" t="e">
        <f t="shared" si="7"/>
        <v>#NUM!</v>
      </c>
      <c r="G492" s="27"/>
      <c r="H492" s="10"/>
      <c r="I492" s="10"/>
      <c r="J492" s="10"/>
      <c r="K492" s="10"/>
      <c r="L492" s="10"/>
      <c r="M492" s="4"/>
      <c r="N492" s="10"/>
      <c r="O492" s="10"/>
      <c r="P492" s="10"/>
      <c r="Q492" s="4"/>
      <c r="R492" s="10"/>
      <c r="S492" s="4"/>
      <c r="T492" s="4"/>
      <c r="U492" s="17"/>
      <c r="X492" s="110" t="e">
        <f>IF(Monitoring!D492=0,AA=0,TEXT(Monitoring!D492,"MMMM"))</f>
        <v>#NAME?</v>
      </c>
    </row>
    <row r="493" spans="2:24" x14ac:dyDescent="0.25">
      <c r="B493" s="22"/>
      <c r="C493" s="64" t="e">
        <f>VLOOKUP(B493,Kader!$B$12:$D$51,2,FALSE)</f>
        <v>#N/A</v>
      </c>
      <c r="D493" s="24"/>
      <c r="E493" s="26"/>
      <c r="F493" s="29" t="e">
        <f t="shared" si="7"/>
        <v>#NUM!</v>
      </c>
      <c r="G493" s="27"/>
      <c r="H493" s="10"/>
      <c r="I493" s="10"/>
      <c r="J493" s="10"/>
      <c r="K493" s="10"/>
      <c r="L493" s="10"/>
      <c r="M493" s="4"/>
      <c r="N493" s="10"/>
      <c r="O493" s="10"/>
      <c r="P493" s="10"/>
      <c r="Q493" s="4"/>
      <c r="R493" s="10"/>
      <c r="S493" s="4"/>
      <c r="T493" s="4"/>
      <c r="U493" s="17"/>
      <c r="X493" s="110" t="e">
        <f>IF(Monitoring!D493=0,AA=0,TEXT(Monitoring!D493,"MMMM"))</f>
        <v>#NAME?</v>
      </c>
    </row>
    <row r="494" spans="2:24" x14ac:dyDescent="0.25">
      <c r="B494" s="22"/>
      <c r="C494" s="64" t="e">
        <f>VLOOKUP(B494,Kader!$B$12:$D$51,2,FALSE)</f>
        <v>#N/A</v>
      </c>
      <c r="D494" s="24"/>
      <c r="E494" s="26"/>
      <c r="F494" s="29" t="e">
        <f t="shared" si="7"/>
        <v>#NUM!</v>
      </c>
      <c r="G494" s="27"/>
      <c r="H494" s="10"/>
      <c r="I494" s="10"/>
      <c r="J494" s="10"/>
      <c r="K494" s="10"/>
      <c r="L494" s="10"/>
      <c r="M494" s="4"/>
      <c r="N494" s="10"/>
      <c r="O494" s="10"/>
      <c r="P494" s="10"/>
      <c r="Q494" s="4"/>
      <c r="R494" s="10"/>
      <c r="S494" s="4"/>
      <c r="T494" s="4"/>
      <c r="U494" s="17"/>
      <c r="X494" s="110" t="e">
        <f>IF(Monitoring!D494=0,AA=0,TEXT(Monitoring!D494,"MMMM"))</f>
        <v>#NAME?</v>
      </c>
    </row>
    <row r="495" spans="2:24" x14ac:dyDescent="0.25">
      <c r="B495" s="22"/>
      <c r="C495" s="64" t="e">
        <f>VLOOKUP(B495,Kader!$B$12:$D$51,2,FALSE)</f>
        <v>#N/A</v>
      </c>
      <c r="D495" s="24"/>
      <c r="E495" s="26"/>
      <c r="F495" s="29" t="e">
        <f t="shared" si="7"/>
        <v>#NUM!</v>
      </c>
      <c r="G495" s="27"/>
      <c r="H495" s="10"/>
      <c r="I495" s="10"/>
      <c r="J495" s="10"/>
      <c r="K495" s="10"/>
      <c r="L495" s="10"/>
      <c r="M495" s="4"/>
      <c r="N495" s="10"/>
      <c r="O495" s="10"/>
      <c r="P495" s="10"/>
      <c r="Q495" s="4"/>
      <c r="R495" s="10"/>
      <c r="S495" s="4"/>
      <c r="T495" s="4"/>
      <c r="U495" s="17"/>
      <c r="X495" s="110" t="e">
        <f>IF(Monitoring!D495=0,AA=0,TEXT(Monitoring!D495,"MMMM"))</f>
        <v>#NAME?</v>
      </c>
    </row>
    <row r="496" spans="2:24" x14ac:dyDescent="0.25">
      <c r="B496" s="22"/>
      <c r="C496" s="64" t="e">
        <f>VLOOKUP(B496,Kader!$B$12:$D$51,2,FALSE)</f>
        <v>#N/A</v>
      </c>
      <c r="D496" s="24"/>
      <c r="E496" s="26"/>
      <c r="F496" s="29" t="e">
        <f t="shared" si="7"/>
        <v>#NUM!</v>
      </c>
      <c r="G496" s="27"/>
      <c r="H496" s="10"/>
      <c r="I496" s="10"/>
      <c r="J496" s="10"/>
      <c r="K496" s="10"/>
      <c r="L496" s="10"/>
      <c r="M496" s="4"/>
      <c r="N496" s="10"/>
      <c r="O496" s="10"/>
      <c r="P496" s="10"/>
      <c r="Q496" s="4"/>
      <c r="R496" s="10"/>
      <c r="S496" s="4"/>
      <c r="T496" s="4"/>
      <c r="U496" s="17"/>
      <c r="X496" s="110" t="e">
        <f>IF(Monitoring!D496=0,AA=0,TEXT(Monitoring!D496,"MMMM"))</f>
        <v>#NAME?</v>
      </c>
    </row>
    <row r="497" spans="2:24" x14ac:dyDescent="0.25">
      <c r="B497" s="22"/>
      <c r="C497" s="64" t="e">
        <f>VLOOKUP(B497,Kader!$B$12:$D$51,2,FALSE)</f>
        <v>#N/A</v>
      </c>
      <c r="D497" s="24"/>
      <c r="E497" s="26"/>
      <c r="F497" s="29" t="e">
        <f t="shared" si="7"/>
        <v>#NUM!</v>
      </c>
      <c r="G497" s="27"/>
      <c r="H497" s="10"/>
      <c r="I497" s="10"/>
      <c r="J497" s="10"/>
      <c r="K497" s="10"/>
      <c r="L497" s="10"/>
      <c r="M497" s="4"/>
      <c r="N497" s="10"/>
      <c r="O497" s="10"/>
      <c r="P497" s="10"/>
      <c r="Q497" s="4"/>
      <c r="R497" s="10"/>
      <c r="S497" s="4"/>
      <c r="T497" s="4"/>
      <c r="U497" s="17"/>
      <c r="X497" s="110" t="e">
        <f>IF(Monitoring!D497=0,AA=0,TEXT(Monitoring!D497,"MMMM"))</f>
        <v>#NAME?</v>
      </c>
    </row>
    <row r="498" spans="2:24" x14ac:dyDescent="0.25">
      <c r="B498" s="22"/>
      <c r="C498" s="64" t="e">
        <f>VLOOKUP(B498,Kader!$B$12:$D$51,2,FALSE)</f>
        <v>#N/A</v>
      </c>
      <c r="D498" s="24"/>
      <c r="E498" s="26"/>
      <c r="F498" s="29" t="e">
        <f t="shared" si="7"/>
        <v>#NUM!</v>
      </c>
      <c r="G498" s="27"/>
      <c r="H498" s="10"/>
      <c r="I498" s="10"/>
      <c r="J498" s="10"/>
      <c r="K498" s="10"/>
      <c r="L498" s="10"/>
      <c r="M498" s="4"/>
      <c r="N498" s="10"/>
      <c r="O498" s="10"/>
      <c r="P498" s="10"/>
      <c r="Q498" s="4"/>
      <c r="R498" s="10"/>
      <c r="S498" s="4"/>
      <c r="T498" s="4"/>
      <c r="U498" s="17"/>
      <c r="X498" s="110" t="e">
        <f>IF(Monitoring!D498=0,AA=0,TEXT(Monitoring!D498,"MMMM"))</f>
        <v>#NAME?</v>
      </c>
    </row>
    <row r="499" spans="2:24" x14ac:dyDescent="0.25">
      <c r="B499" s="22"/>
      <c r="C499" s="64" t="e">
        <f>VLOOKUP(B499,Kader!$B$12:$D$51,2,FALSE)</f>
        <v>#N/A</v>
      </c>
      <c r="D499" s="24"/>
      <c r="E499" s="26"/>
      <c r="F499" s="29" t="e">
        <f t="shared" si="7"/>
        <v>#NUM!</v>
      </c>
      <c r="G499" s="27"/>
      <c r="H499" s="10"/>
      <c r="I499" s="10"/>
      <c r="J499" s="10"/>
      <c r="K499" s="10"/>
      <c r="L499" s="10"/>
      <c r="M499" s="4"/>
      <c r="N499" s="10"/>
      <c r="O499" s="10"/>
      <c r="P499" s="10"/>
      <c r="Q499" s="4"/>
      <c r="R499" s="10"/>
      <c r="S499" s="4"/>
      <c r="T499" s="4"/>
      <c r="U499" s="17"/>
      <c r="X499" s="110" t="e">
        <f>IF(Monitoring!D499=0,AA=0,TEXT(Monitoring!D499,"MMMM"))</f>
        <v>#NAME?</v>
      </c>
    </row>
    <row r="500" spans="2:24" x14ac:dyDescent="0.25">
      <c r="B500" s="22"/>
      <c r="C500" s="64" t="e">
        <f>VLOOKUP(B500,Kader!$B$12:$D$51,2,FALSE)</f>
        <v>#N/A</v>
      </c>
      <c r="D500" s="24"/>
      <c r="E500" s="26"/>
      <c r="F500" s="29" t="e">
        <f t="shared" si="7"/>
        <v>#NUM!</v>
      </c>
      <c r="G500" s="27"/>
      <c r="H500" s="10"/>
      <c r="I500" s="10"/>
      <c r="J500" s="10"/>
      <c r="K500" s="10"/>
      <c r="L500" s="10"/>
      <c r="M500" s="4"/>
      <c r="N500" s="10"/>
      <c r="O500" s="10"/>
      <c r="P500" s="10"/>
      <c r="Q500" s="4"/>
      <c r="R500" s="10"/>
      <c r="S500" s="4"/>
      <c r="T500" s="4"/>
      <c r="U500" s="17"/>
      <c r="X500" s="110" t="e">
        <f>IF(Monitoring!D500=0,AA=0,TEXT(Monitoring!D500,"MMMM"))</f>
        <v>#NAME?</v>
      </c>
    </row>
    <row r="501" spans="2:24" x14ac:dyDescent="0.25">
      <c r="B501" s="22"/>
      <c r="C501" s="64" t="e">
        <f>VLOOKUP(B501,Kader!$B$12:$D$51,2,FALSE)</f>
        <v>#N/A</v>
      </c>
      <c r="D501" s="24"/>
      <c r="E501" s="26"/>
      <c r="F501" s="29" t="e">
        <f t="shared" si="7"/>
        <v>#NUM!</v>
      </c>
      <c r="G501" s="27"/>
      <c r="H501" s="10"/>
      <c r="I501" s="10"/>
      <c r="J501" s="10"/>
      <c r="K501" s="10"/>
      <c r="L501" s="10"/>
      <c r="M501" s="4"/>
      <c r="N501" s="10"/>
      <c r="O501" s="10"/>
      <c r="P501" s="10"/>
      <c r="Q501" s="4"/>
      <c r="R501" s="10"/>
      <c r="S501" s="4"/>
      <c r="T501" s="4"/>
      <c r="U501" s="17"/>
      <c r="X501" s="110" t="e">
        <f>IF(Monitoring!D501=0,AA=0,TEXT(Monitoring!D501,"MMMM"))</f>
        <v>#NAME?</v>
      </c>
    </row>
    <row r="502" spans="2:24" x14ac:dyDescent="0.25">
      <c r="B502" s="22"/>
      <c r="C502" s="64" t="e">
        <f>VLOOKUP(B502,Kader!$B$12:$D$51,2,FALSE)</f>
        <v>#N/A</v>
      </c>
      <c r="D502" s="24"/>
      <c r="E502" s="26"/>
      <c r="F502" s="29" t="e">
        <f t="shared" si="7"/>
        <v>#NUM!</v>
      </c>
      <c r="G502" s="27"/>
      <c r="H502" s="10"/>
      <c r="I502" s="10"/>
      <c r="J502" s="10"/>
      <c r="K502" s="10"/>
      <c r="L502" s="10"/>
      <c r="M502" s="4"/>
      <c r="N502" s="10"/>
      <c r="O502" s="10"/>
      <c r="P502" s="10"/>
      <c r="Q502" s="4"/>
      <c r="R502" s="10"/>
      <c r="S502" s="4"/>
      <c r="T502" s="4"/>
      <c r="U502" s="17"/>
      <c r="X502" s="110" t="e">
        <f>IF(Monitoring!D502=0,AA=0,TEXT(Monitoring!D502,"MMMM"))</f>
        <v>#NAME?</v>
      </c>
    </row>
    <row r="503" spans="2:24" x14ac:dyDescent="0.25">
      <c r="B503" s="22"/>
      <c r="C503" s="64" t="e">
        <f>VLOOKUP(B503,Kader!$B$12:$D$51,2,FALSE)</f>
        <v>#N/A</v>
      </c>
      <c r="D503" s="24"/>
      <c r="E503" s="26"/>
      <c r="F503" s="29" t="e">
        <f t="shared" si="7"/>
        <v>#NUM!</v>
      </c>
      <c r="G503" s="27"/>
      <c r="H503" s="10"/>
      <c r="I503" s="10"/>
      <c r="J503" s="10"/>
      <c r="K503" s="10"/>
      <c r="L503" s="10"/>
      <c r="M503" s="4"/>
      <c r="N503" s="10"/>
      <c r="O503" s="10"/>
      <c r="P503" s="10"/>
      <c r="Q503" s="4"/>
      <c r="R503" s="10"/>
      <c r="S503" s="4"/>
      <c r="T503" s="4"/>
      <c r="U503" s="17"/>
      <c r="X503" s="110" t="e">
        <f>IF(Monitoring!D503=0,AA=0,TEXT(Monitoring!D503,"MMMM"))</f>
        <v>#NAME?</v>
      </c>
    </row>
    <row r="504" spans="2:24" x14ac:dyDescent="0.25">
      <c r="B504" s="22"/>
      <c r="C504" s="64" t="e">
        <f>VLOOKUP(B504,Kader!$B$12:$D$51,2,FALSE)</f>
        <v>#N/A</v>
      </c>
      <c r="D504" s="24"/>
      <c r="E504" s="26"/>
      <c r="F504" s="29" t="e">
        <f t="shared" si="7"/>
        <v>#NUM!</v>
      </c>
      <c r="G504" s="27"/>
      <c r="H504" s="10"/>
      <c r="I504" s="10"/>
      <c r="J504" s="10"/>
      <c r="K504" s="10"/>
      <c r="L504" s="10"/>
      <c r="M504" s="4"/>
      <c r="N504" s="10"/>
      <c r="O504" s="10"/>
      <c r="P504" s="10"/>
      <c r="Q504" s="4"/>
      <c r="R504" s="10"/>
      <c r="S504" s="4"/>
      <c r="T504" s="4"/>
      <c r="U504" s="17"/>
      <c r="X504" s="110" t="e">
        <f>IF(Monitoring!D504=0,AA=0,TEXT(Monitoring!D504,"MMMM"))</f>
        <v>#NAME?</v>
      </c>
    </row>
    <row r="505" spans="2:24" x14ac:dyDescent="0.25">
      <c r="B505" s="22"/>
      <c r="C505" s="64" t="e">
        <f>VLOOKUP(B505,Kader!$B$12:$D$51,2,FALSE)</f>
        <v>#N/A</v>
      </c>
      <c r="D505" s="24"/>
      <c r="E505" s="26"/>
      <c r="F505" s="29" t="e">
        <f t="shared" si="7"/>
        <v>#NUM!</v>
      </c>
      <c r="G505" s="27"/>
      <c r="H505" s="10"/>
      <c r="I505" s="10"/>
      <c r="J505" s="10"/>
      <c r="K505" s="10"/>
      <c r="L505" s="10"/>
      <c r="M505" s="4"/>
      <c r="N505" s="10"/>
      <c r="O505" s="10"/>
      <c r="P505" s="10"/>
      <c r="Q505" s="4"/>
      <c r="R505" s="10"/>
      <c r="S505" s="4"/>
      <c r="T505" s="4"/>
      <c r="U505" s="17"/>
      <c r="X505" s="110" t="e">
        <f>IF(Monitoring!D505=0,AA=0,TEXT(Monitoring!D505,"MMMM"))</f>
        <v>#NAME?</v>
      </c>
    </row>
    <row r="506" spans="2:24" x14ac:dyDescent="0.25">
      <c r="B506" s="22"/>
      <c r="C506" s="64" t="e">
        <f>VLOOKUP(B506,Kader!$B$12:$D$51,2,FALSE)</f>
        <v>#N/A</v>
      </c>
      <c r="D506" s="24"/>
      <c r="E506" s="26"/>
      <c r="F506" s="29" t="e">
        <f t="shared" si="7"/>
        <v>#NUM!</v>
      </c>
      <c r="G506" s="27"/>
      <c r="H506" s="10"/>
      <c r="I506" s="10"/>
      <c r="J506" s="10"/>
      <c r="K506" s="10"/>
      <c r="L506" s="10"/>
      <c r="M506" s="4"/>
      <c r="N506" s="10"/>
      <c r="O506" s="10"/>
      <c r="P506" s="10"/>
      <c r="Q506" s="4"/>
      <c r="R506" s="10"/>
      <c r="S506" s="4"/>
      <c r="T506" s="4"/>
      <c r="U506" s="17"/>
      <c r="X506" s="110" t="e">
        <f>IF(Monitoring!D506=0,AA=0,TEXT(Monitoring!D506,"MMMM"))</f>
        <v>#NAME?</v>
      </c>
    </row>
    <row r="507" spans="2:24" x14ac:dyDescent="0.25">
      <c r="B507" s="22"/>
      <c r="C507" s="64" t="e">
        <f>VLOOKUP(B507,Kader!$B$12:$D$51,2,FALSE)</f>
        <v>#N/A</v>
      </c>
      <c r="D507" s="24"/>
      <c r="E507" s="26"/>
      <c r="F507" s="29" t="e">
        <f t="shared" si="7"/>
        <v>#NUM!</v>
      </c>
      <c r="G507" s="27"/>
      <c r="H507" s="10"/>
      <c r="I507" s="10"/>
      <c r="J507" s="10"/>
      <c r="K507" s="10"/>
      <c r="L507" s="10"/>
      <c r="M507" s="4"/>
      <c r="N507" s="10"/>
      <c r="O507" s="10"/>
      <c r="P507" s="10"/>
      <c r="Q507" s="4"/>
      <c r="R507" s="10"/>
      <c r="S507" s="4"/>
      <c r="T507" s="4"/>
      <c r="U507" s="17"/>
      <c r="X507" s="110" t="e">
        <f>IF(Monitoring!D507=0,AA=0,TEXT(Monitoring!D507,"MMMM"))</f>
        <v>#NAME?</v>
      </c>
    </row>
    <row r="508" spans="2:24" x14ac:dyDescent="0.25">
      <c r="B508" s="22"/>
      <c r="C508" s="64" t="e">
        <f>VLOOKUP(B508,Kader!$B$12:$D$51,2,FALSE)</f>
        <v>#N/A</v>
      </c>
      <c r="D508" s="24"/>
      <c r="E508" s="26"/>
      <c r="F508" s="29" t="e">
        <f t="shared" si="7"/>
        <v>#NUM!</v>
      </c>
      <c r="G508" s="27"/>
      <c r="H508" s="10"/>
      <c r="I508" s="10"/>
      <c r="J508" s="10"/>
      <c r="K508" s="10"/>
      <c r="L508" s="10"/>
      <c r="M508" s="4"/>
      <c r="N508" s="10"/>
      <c r="O508" s="10"/>
      <c r="P508" s="10"/>
      <c r="Q508" s="4"/>
      <c r="R508" s="10"/>
      <c r="S508" s="4"/>
      <c r="T508" s="4"/>
      <c r="U508" s="17"/>
      <c r="X508" s="110" t="e">
        <f>IF(Monitoring!D508=0,AA=0,TEXT(Monitoring!D508,"MMMM"))</f>
        <v>#NAME?</v>
      </c>
    </row>
    <row r="509" spans="2:24" x14ac:dyDescent="0.25">
      <c r="B509" s="22"/>
      <c r="C509" s="64" t="e">
        <f>VLOOKUP(B509,Kader!$B$12:$D$51,2,FALSE)</f>
        <v>#N/A</v>
      </c>
      <c r="D509" s="24"/>
      <c r="E509" s="26"/>
      <c r="F509" s="29" t="e">
        <f t="shared" si="7"/>
        <v>#NUM!</v>
      </c>
      <c r="G509" s="27"/>
      <c r="H509" s="10"/>
      <c r="I509" s="10"/>
      <c r="J509" s="10"/>
      <c r="K509" s="10"/>
      <c r="L509" s="10"/>
      <c r="M509" s="4"/>
      <c r="N509" s="10"/>
      <c r="O509" s="10"/>
      <c r="P509" s="10"/>
      <c r="Q509" s="4"/>
      <c r="R509" s="10"/>
      <c r="S509" s="4"/>
      <c r="T509" s="4"/>
      <c r="U509" s="17"/>
      <c r="X509" s="110" t="e">
        <f>IF(Monitoring!D509=0,AA=0,TEXT(Monitoring!D509,"MMMM"))</f>
        <v>#NAME?</v>
      </c>
    </row>
    <row r="510" spans="2:24" x14ac:dyDescent="0.25">
      <c r="B510" s="22"/>
      <c r="C510" s="64" t="e">
        <f>VLOOKUP(B510,Kader!$B$12:$D$51,2,FALSE)</f>
        <v>#N/A</v>
      </c>
      <c r="D510" s="24"/>
      <c r="E510" s="26"/>
      <c r="F510" s="29" t="e">
        <f t="shared" si="7"/>
        <v>#NUM!</v>
      </c>
      <c r="G510" s="27"/>
      <c r="H510" s="10"/>
      <c r="I510" s="10"/>
      <c r="J510" s="10"/>
      <c r="K510" s="10"/>
      <c r="L510" s="10"/>
      <c r="M510" s="4"/>
      <c r="N510" s="10"/>
      <c r="O510" s="10"/>
      <c r="P510" s="10"/>
      <c r="Q510" s="4"/>
      <c r="R510" s="10"/>
      <c r="S510" s="4"/>
      <c r="T510" s="4"/>
      <c r="U510" s="17"/>
      <c r="X510" s="110" t="e">
        <f>IF(Monitoring!D510=0,AA=0,TEXT(Monitoring!D510,"MMMM"))</f>
        <v>#NAME?</v>
      </c>
    </row>
    <row r="511" spans="2:24" x14ac:dyDescent="0.25">
      <c r="B511" s="22"/>
      <c r="C511" s="64" t="e">
        <f>VLOOKUP(B511,Kader!$B$12:$D$51,2,FALSE)</f>
        <v>#N/A</v>
      </c>
      <c r="D511" s="24"/>
      <c r="E511" s="26"/>
      <c r="F511" s="29" t="e">
        <f t="shared" si="7"/>
        <v>#NUM!</v>
      </c>
      <c r="G511" s="27"/>
      <c r="H511" s="10"/>
      <c r="I511" s="10"/>
      <c r="J511" s="10"/>
      <c r="K511" s="10"/>
      <c r="L511" s="10"/>
      <c r="M511" s="4"/>
      <c r="N511" s="10"/>
      <c r="O511" s="10"/>
      <c r="P511" s="10"/>
      <c r="Q511" s="4"/>
      <c r="R511" s="10"/>
      <c r="S511" s="4"/>
      <c r="T511" s="4"/>
      <c r="U511" s="17"/>
      <c r="X511" s="110" t="e">
        <f>IF(Monitoring!D511=0,AA=0,TEXT(Monitoring!D511,"MMMM"))</f>
        <v>#NAME?</v>
      </c>
    </row>
    <row r="512" spans="2:24" x14ac:dyDescent="0.25">
      <c r="B512" s="22"/>
      <c r="C512" s="64" t="e">
        <f>VLOOKUP(B512,Kader!$B$12:$D$51,2,FALSE)</f>
        <v>#N/A</v>
      </c>
      <c r="D512" s="24"/>
      <c r="E512" s="26"/>
      <c r="F512" s="29" t="e">
        <f t="shared" si="7"/>
        <v>#NUM!</v>
      </c>
      <c r="G512" s="27"/>
      <c r="H512" s="10"/>
      <c r="I512" s="10"/>
      <c r="J512" s="10"/>
      <c r="K512" s="10"/>
      <c r="L512" s="10"/>
      <c r="M512" s="4"/>
      <c r="N512" s="10"/>
      <c r="O512" s="10"/>
      <c r="P512" s="10"/>
      <c r="Q512" s="4"/>
      <c r="R512" s="10"/>
      <c r="S512" s="4"/>
      <c r="T512" s="4"/>
      <c r="U512" s="17"/>
      <c r="X512" s="110" t="e">
        <f>IF(Monitoring!D512=0,AA=0,TEXT(Monitoring!D512,"MMMM"))</f>
        <v>#NAME?</v>
      </c>
    </row>
    <row r="513" spans="2:24" x14ac:dyDescent="0.25">
      <c r="B513" s="22"/>
      <c r="C513" s="64" t="e">
        <f>VLOOKUP(B513,Kader!$B$12:$D$51,2,FALSE)</f>
        <v>#N/A</v>
      </c>
      <c r="D513" s="24"/>
      <c r="E513" s="26"/>
      <c r="F513" s="29" t="e">
        <f t="shared" si="7"/>
        <v>#NUM!</v>
      </c>
      <c r="G513" s="27"/>
      <c r="H513" s="10"/>
      <c r="I513" s="10"/>
      <c r="J513" s="10"/>
      <c r="K513" s="10"/>
      <c r="L513" s="10"/>
      <c r="M513" s="4"/>
      <c r="N513" s="10"/>
      <c r="O513" s="10"/>
      <c r="P513" s="10"/>
      <c r="Q513" s="4"/>
      <c r="R513" s="10"/>
      <c r="S513" s="4"/>
      <c r="T513" s="4"/>
      <c r="U513" s="17"/>
      <c r="X513" s="110" t="e">
        <f>IF(Monitoring!D513=0,AA=0,TEXT(Monitoring!D513,"MMMM"))</f>
        <v>#NAME?</v>
      </c>
    </row>
    <row r="514" spans="2:24" x14ac:dyDescent="0.25">
      <c r="B514" s="22"/>
      <c r="C514" s="64" t="e">
        <f>VLOOKUP(B514,Kader!$B$12:$D$51,2,FALSE)</f>
        <v>#N/A</v>
      </c>
      <c r="D514" s="24"/>
      <c r="E514" s="26"/>
      <c r="F514" s="29" t="e">
        <f t="shared" si="7"/>
        <v>#NUM!</v>
      </c>
      <c r="G514" s="27"/>
      <c r="H514" s="10"/>
      <c r="I514" s="10"/>
      <c r="J514" s="10"/>
      <c r="K514" s="10"/>
      <c r="L514" s="10"/>
      <c r="M514" s="4"/>
      <c r="N514" s="10"/>
      <c r="O514" s="10"/>
      <c r="P514" s="10"/>
      <c r="Q514" s="4"/>
      <c r="R514" s="10"/>
      <c r="S514" s="4"/>
      <c r="T514" s="4"/>
      <c r="U514" s="17"/>
      <c r="X514" s="110" t="e">
        <f>IF(Monitoring!D514=0,AA=0,TEXT(Monitoring!D514,"MMMM"))</f>
        <v>#NAME?</v>
      </c>
    </row>
    <row r="515" spans="2:24" x14ac:dyDescent="0.25">
      <c r="B515" s="22"/>
      <c r="C515" s="64" t="e">
        <f>VLOOKUP(B515,Kader!$B$12:$D$51,2,FALSE)</f>
        <v>#N/A</v>
      </c>
      <c r="D515" s="24"/>
      <c r="E515" s="26"/>
      <c r="F515" s="29" t="e">
        <f t="shared" si="7"/>
        <v>#NUM!</v>
      </c>
      <c r="G515" s="27"/>
      <c r="H515" s="10"/>
      <c r="I515" s="10"/>
      <c r="J515" s="10"/>
      <c r="K515" s="10"/>
      <c r="L515" s="10"/>
      <c r="M515" s="4"/>
      <c r="N515" s="10"/>
      <c r="O515" s="10"/>
      <c r="P515" s="10"/>
      <c r="Q515" s="4"/>
      <c r="R515" s="10"/>
      <c r="S515" s="4"/>
      <c r="T515" s="4"/>
      <c r="U515" s="17"/>
      <c r="X515" s="110" t="e">
        <f>IF(Monitoring!D515=0,AA=0,TEXT(Monitoring!D515,"MMMM"))</f>
        <v>#NAME?</v>
      </c>
    </row>
    <row r="516" spans="2:24" x14ac:dyDescent="0.25">
      <c r="B516" s="22"/>
      <c r="C516" s="64" t="e">
        <f>VLOOKUP(B516,Kader!$B$12:$D$51,2,FALSE)</f>
        <v>#N/A</v>
      </c>
      <c r="D516" s="24"/>
      <c r="E516" s="26"/>
      <c r="F516" s="29" t="e">
        <f t="shared" si="7"/>
        <v>#NUM!</v>
      </c>
      <c r="G516" s="27"/>
      <c r="H516" s="10"/>
      <c r="I516" s="10"/>
      <c r="J516" s="10"/>
      <c r="K516" s="10"/>
      <c r="L516" s="10"/>
      <c r="M516" s="4"/>
      <c r="N516" s="10"/>
      <c r="O516" s="10"/>
      <c r="P516" s="10"/>
      <c r="Q516" s="4"/>
      <c r="R516" s="10"/>
      <c r="S516" s="4"/>
      <c r="T516" s="4"/>
      <c r="U516" s="17"/>
      <c r="X516" s="110" t="e">
        <f>IF(Monitoring!D516=0,AA=0,TEXT(Monitoring!D516,"MMMM"))</f>
        <v>#NAME?</v>
      </c>
    </row>
    <row r="517" spans="2:24" x14ac:dyDescent="0.25">
      <c r="B517" s="22"/>
      <c r="C517" s="64" t="e">
        <f>VLOOKUP(B517,Kader!$B$12:$D$51,2,FALSE)</f>
        <v>#N/A</v>
      </c>
      <c r="D517" s="24"/>
      <c r="E517" s="26"/>
      <c r="F517" s="29" t="e">
        <f t="shared" si="7"/>
        <v>#NUM!</v>
      </c>
      <c r="G517" s="27"/>
      <c r="H517" s="10"/>
      <c r="I517" s="10"/>
      <c r="J517" s="10"/>
      <c r="K517" s="10"/>
      <c r="L517" s="10"/>
      <c r="M517" s="4"/>
      <c r="N517" s="10"/>
      <c r="O517" s="10"/>
      <c r="P517" s="10"/>
      <c r="Q517" s="4"/>
      <c r="R517" s="10"/>
      <c r="S517" s="4"/>
      <c r="T517" s="4"/>
      <c r="U517" s="17"/>
      <c r="X517" s="110" t="e">
        <f>IF(Monitoring!D517=0,AA=0,TEXT(Monitoring!D517,"MMMM"))</f>
        <v>#NAME?</v>
      </c>
    </row>
    <row r="518" spans="2:24" x14ac:dyDescent="0.25">
      <c r="B518" s="22"/>
      <c r="C518" s="64" t="e">
        <f>VLOOKUP(B518,Kader!$B$12:$D$51,2,FALSE)</f>
        <v>#N/A</v>
      </c>
      <c r="D518" s="24"/>
      <c r="E518" s="26"/>
      <c r="F518" s="29" t="e">
        <f t="shared" si="7"/>
        <v>#NUM!</v>
      </c>
      <c r="G518" s="27"/>
      <c r="H518" s="10"/>
      <c r="I518" s="10"/>
      <c r="J518" s="10"/>
      <c r="K518" s="10"/>
      <c r="L518" s="10"/>
      <c r="M518" s="4"/>
      <c r="N518" s="10"/>
      <c r="O518" s="10"/>
      <c r="P518" s="10"/>
      <c r="Q518" s="4"/>
      <c r="R518" s="10"/>
      <c r="S518" s="4"/>
      <c r="T518" s="4"/>
      <c r="U518" s="17"/>
      <c r="X518" s="110" t="e">
        <f>IF(Monitoring!D518=0,AA=0,TEXT(Monitoring!D518,"MMMM"))</f>
        <v>#NAME?</v>
      </c>
    </row>
    <row r="519" spans="2:24" x14ac:dyDescent="0.25">
      <c r="B519" s="22"/>
      <c r="C519" s="64" t="e">
        <f>VLOOKUP(B519,Kader!$B$12:$D$51,2,FALSE)</f>
        <v>#N/A</v>
      </c>
      <c r="D519" s="24"/>
      <c r="E519" s="26"/>
      <c r="F519" s="29" t="e">
        <f t="shared" si="7"/>
        <v>#NUM!</v>
      </c>
      <c r="G519" s="27"/>
      <c r="H519" s="10"/>
      <c r="I519" s="10"/>
      <c r="J519" s="10"/>
      <c r="K519" s="10"/>
      <c r="L519" s="10"/>
      <c r="M519" s="4"/>
      <c r="N519" s="10"/>
      <c r="O519" s="10"/>
      <c r="P519" s="10"/>
      <c r="Q519" s="4"/>
      <c r="R519" s="10"/>
      <c r="S519" s="4"/>
      <c r="T519" s="4"/>
      <c r="U519" s="17"/>
      <c r="X519" s="110" t="e">
        <f>IF(Monitoring!D519=0,AA=0,TEXT(Monitoring!D519,"MMMM"))</f>
        <v>#NAME?</v>
      </c>
    </row>
    <row r="520" spans="2:24" x14ac:dyDescent="0.25">
      <c r="B520" s="22"/>
      <c r="C520" s="64" t="e">
        <f>VLOOKUP(B520,Kader!$B$12:$D$51,2,FALSE)</f>
        <v>#N/A</v>
      </c>
      <c r="D520" s="24"/>
      <c r="E520" s="26"/>
      <c r="F520" s="29" t="e">
        <f t="shared" si="7"/>
        <v>#NUM!</v>
      </c>
      <c r="G520" s="27"/>
      <c r="H520" s="10"/>
      <c r="I520" s="10"/>
      <c r="J520" s="10"/>
      <c r="K520" s="10"/>
      <c r="L520" s="10"/>
      <c r="M520" s="4"/>
      <c r="N520" s="10"/>
      <c r="O520" s="10"/>
      <c r="P520" s="10"/>
      <c r="Q520" s="4"/>
      <c r="R520" s="10"/>
      <c r="S520" s="4"/>
      <c r="T520" s="4"/>
      <c r="U520" s="17"/>
      <c r="X520" s="110" t="e">
        <f>IF(Monitoring!D520=0,AA=0,TEXT(Monitoring!D520,"MMMM"))</f>
        <v>#NAME?</v>
      </c>
    </row>
    <row r="521" spans="2:24" x14ac:dyDescent="0.25">
      <c r="B521" s="22"/>
      <c r="C521" s="64" t="e">
        <f>VLOOKUP(B521,Kader!$B$12:$D$51,2,FALSE)</f>
        <v>#N/A</v>
      </c>
      <c r="D521" s="24"/>
      <c r="E521" s="26"/>
      <c r="F521" s="29" t="e">
        <f t="shared" si="7"/>
        <v>#NUM!</v>
      </c>
      <c r="G521" s="27"/>
      <c r="H521" s="10"/>
      <c r="I521" s="10"/>
      <c r="J521" s="10"/>
      <c r="K521" s="10"/>
      <c r="L521" s="10"/>
      <c r="M521" s="4"/>
      <c r="N521" s="10"/>
      <c r="O521" s="10"/>
      <c r="P521" s="10"/>
      <c r="Q521" s="4"/>
      <c r="R521" s="10"/>
      <c r="S521" s="4"/>
      <c r="T521" s="4"/>
      <c r="U521" s="17"/>
      <c r="X521" s="110" t="e">
        <f>IF(Monitoring!D521=0,AA=0,TEXT(Monitoring!D521,"MMMM"))</f>
        <v>#NAME?</v>
      </c>
    </row>
    <row r="522" spans="2:24" x14ac:dyDescent="0.25">
      <c r="B522" s="22"/>
      <c r="C522" s="64" t="e">
        <f>VLOOKUP(B522,Kader!$B$12:$D$51,2,FALSE)</f>
        <v>#N/A</v>
      </c>
      <c r="D522" s="24"/>
      <c r="E522" s="26"/>
      <c r="F522" s="29" t="e">
        <f t="shared" ref="F522:F585" si="8">(DATEDIF(D522+1,E522,"d"))</f>
        <v>#NUM!</v>
      </c>
      <c r="G522" s="27"/>
      <c r="H522" s="10"/>
      <c r="I522" s="10"/>
      <c r="J522" s="10"/>
      <c r="K522" s="10"/>
      <c r="L522" s="10"/>
      <c r="M522" s="4"/>
      <c r="N522" s="10"/>
      <c r="O522" s="10"/>
      <c r="P522" s="10"/>
      <c r="Q522" s="4"/>
      <c r="R522" s="10"/>
      <c r="S522" s="4"/>
      <c r="T522" s="4"/>
      <c r="U522" s="17"/>
      <c r="X522" s="110" t="e">
        <f>IF(Monitoring!D522=0,AA=0,TEXT(Monitoring!D522,"MMMM"))</f>
        <v>#NAME?</v>
      </c>
    </row>
    <row r="523" spans="2:24" x14ac:dyDescent="0.25">
      <c r="B523" s="22"/>
      <c r="C523" s="64" t="e">
        <f>VLOOKUP(B523,Kader!$B$12:$D$51,2,FALSE)</f>
        <v>#N/A</v>
      </c>
      <c r="D523" s="24"/>
      <c r="E523" s="26"/>
      <c r="F523" s="29" t="e">
        <f t="shared" si="8"/>
        <v>#NUM!</v>
      </c>
      <c r="G523" s="27"/>
      <c r="H523" s="10"/>
      <c r="I523" s="10"/>
      <c r="J523" s="10"/>
      <c r="K523" s="10"/>
      <c r="L523" s="10"/>
      <c r="M523" s="4"/>
      <c r="N523" s="10"/>
      <c r="O523" s="10"/>
      <c r="P523" s="10"/>
      <c r="Q523" s="4"/>
      <c r="R523" s="10"/>
      <c r="S523" s="4"/>
      <c r="T523" s="4"/>
      <c r="U523" s="17"/>
      <c r="X523" s="110" t="e">
        <f>IF(Monitoring!D523=0,AA=0,TEXT(Monitoring!D523,"MMMM"))</f>
        <v>#NAME?</v>
      </c>
    </row>
    <row r="524" spans="2:24" x14ac:dyDescent="0.25">
      <c r="B524" s="22"/>
      <c r="C524" s="64" t="e">
        <f>VLOOKUP(B524,Kader!$B$12:$D$51,2,FALSE)</f>
        <v>#N/A</v>
      </c>
      <c r="D524" s="24"/>
      <c r="E524" s="26"/>
      <c r="F524" s="29" t="e">
        <f t="shared" si="8"/>
        <v>#NUM!</v>
      </c>
      <c r="G524" s="27"/>
      <c r="H524" s="10"/>
      <c r="I524" s="10"/>
      <c r="J524" s="10"/>
      <c r="K524" s="10"/>
      <c r="L524" s="10"/>
      <c r="M524" s="4"/>
      <c r="N524" s="10"/>
      <c r="O524" s="10"/>
      <c r="P524" s="10"/>
      <c r="Q524" s="4"/>
      <c r="R524" s="10"/>
      <c r="S524" s="4"/>
      <c r="T524" s="4"/>
      <c r="U524" s="17"/>
      <c r="X524" s="110" t="e">
        <f>IF(Monitoring!D524=0,AA=0,TEXT(Monitoring!D524,"MMMM"))</f>
        <v>#NAME?</v>
      </c>
    </row>
    <row r="525" spans="2:24" x14ac:dyDescent="0.25">
      <c r="B525" s="22"/>
      <c r="C525" s="64" t="e">
        <f>VLOOKUP(B525,Kader!$B$12:$D$51,2,FALSE)</f>
        <v>#N/A</v>
      </c>
      <c r="D525" s="24"/>
      <c r="E525" s="26"/>
      <c r="F525" s="29" t="e">
        <f t="shared" si="8"/>
        <v>#NUM!</v>
      </c>
      <c r="G525" s="27"/>
      <c r="H525" s="10"/>
      <c r="I525" s="10"/>
      <c r="J525" s="10"/>
      <c r="K525" s="10"/>
      <c r="L525" s="10"/>
      <c r="M525" s="4"/>
      <c r="N525" s="10"/>
      <c r="O525" s="10"/>
      <c r="P525" s="10"/>
      <c r="Q525" s="4"/>
      <c r="R525" s="10"/>
      <c r="S525" s="4"/>
      <c r="T525" s="4"/>
      <c r="U525" s="17"/>
      <c r="X525" s="110" t="e">
        <f>IF(Monitoring!D525=0,AA=0,TEXT(Monitoring!D525,"MMMM"))</f>
        <v>#NAME?</v>
      </c>
    </row>
    <row r="526" spans="2:24" x14ac:dyDescent="0.25">
      <c r="B526" s="22"/>
      <c r="C526" s="64" t="e">
        <f>VLOOKUP(B526,Kader!$B$12:$D$51,2,FALSE)</f>
        <v>#N/A</v>
      </c>
      <c r="D526" s="24"/>
      <c r="E526" s="26"/>
      <c r="F526" s="29" t="e">
        <f t="shared" si="8"/>
        <v>#NUM!</v>
      </c>
      <c r="G526" s="27"/>
      <c r="H526" s="10"/>
      <c r="I526" s="10"/>
      <c r="J526" s="10"/>
      <c r="K526" s="10"/>
      <c r="L526" s="10"/>
      <c r="M526" s="4"/>
      <c r="N526" s="10"/>
      <c r="O526" s="10"/>
      <c r="P526" s="10"/>
      <c r="Q526" s="4"/>
      <c r="R526" s="10"/>
      <c r="S526" s="4"/>
      <c r="T526" s="4"/>
      <c r="U526" s="17"/>
      <c r="X526" s="110" t="e">
        <f>IF(Monitoring!D526=0,AA=0,TEXT(Monitoring!D526,"MMMM"))</f>
        <v>#NAME?</v>
      </c>
    </row>
    <row r="527" spans="2:24" x14ac:dyDescent="0.25">
      <c r="B527" s="22"/>
      <c r="C527" s="64" t="e">
        <f>VLOOKUP(B527,Kader!$B$12:$D$51,2,FALSE)</f>
        <v>#N/A</v>
      </c>
      <c r="D527" s="24"/>
      <c r="E527" s="26"/>
      <c r="F527" s="29" t="e">
        <f t="shared" si="8"/>
        <v>#NUM!</v>
      </c>
      <c r="G527" s="27"/>
      <c r="H527" s="10"/>
      <c r="I527" s="10"/>
      <c r="J527" s="10"/>
      <c r="K527" s="10"/>
      <c r="L527" s="10"/>
      <c r="M527" s="4"/>
      <c r="N527" s="10"/>
      <c r="O527" s="10"/>
      <c r="P527" s="10"/>
      <c r="Q527" s="4"/>
      <c r="R527" s="10"/>
      <c r="S527" s="4"/>
      <c r="T527" s="4"/>
      <c r="U527" s="17"/>
      <c r="X527" s="110" t="e">
        <f>IF(Monitoring!D527=0,AA=0,TEXT(Monitoring!D527,"MMMM"))</f>
        <v>#NAME?</v>
      </c>
    </row>
    <row r="528" spans="2:24" x14ac:dyDescent="0.25">
      <c r="B528" s="22"/>
      <c r="C528" s="64" t="e">
        <f>VLOOKUP(B528,Kader!$B$12:$D$51,2,FALSE)</f>
        <v>#N/A</v>
      </c>
      <c r="D528" s="24"/>
      <c r="E528" s="26"/>
      <c r="F528" s="29" t="e">
        <f t="shared" si="8"/>
        <v>#NUM!</v>
      </c>
      <c r="G528" s="27"/>
      <c r="H528" s="10"/>
      <c r="I528" s="10"/>
      <c r="J528" s="10"/>
      <c r="K528" s="10"/>
      <c r="L528" s="10"/>
      <c r="M528" s="4"/>
      <c r="N528" s="10"/>
      <c r="O528" s="10"/>
      <c r="P528" s="10"/>
      <c r="Q528" s="4"/>
      <c r="R528" s="10"/>
      <c r="S528" s="4"/>
      <c r="T528" s="4"/>
      <c r="U528" s="17"/>
      <c r="X528" s="110" t="e">
        <f>IF(Monitoring!D528=0,AA=0,TEXT(Monitoring!D528,"MMMM"))</f>
        <v>#NAME?</v>
      </c>
    </row>
    <row r="529" spans="2:24" x14ac:dyDescent="0.25">
      <c r="B529" s="22"/>
      <c r="C529" s="64" t="e">
        <f>VLOOKUP(B529,Kader!$B$12:$D$51,2,FALSE)</f>
        <v>#N/A</v>
      </c>
      <c r="D529" s="24"/>
      <c r="E529" s="26"/>
      <c r="F529" s="29" t="e">
        <f t="shared" si="8"/>
        <v>#NUM!</v>
      </c>
      <c r="G529" s="27"/>
      <c r="H529" s="10"/>
      <c r="I529" s="10"/>
      <c r="J529" s="10"/>
      <c r="K529" s="10"/>
      <c r="L529" s="10"/>
      <c r="M529" s="4"/>
      <c r="N529" s="10"/>
      <c r="O529" s="10"/>
      <c r="P529" s="10"/>
      <c r="Q529" s="4"/>
      <c r="R529" s="10"/>
      <c r="S529" s="4"/>
      <c r="T529" s="4"/>
      <c r="U529" s="17"/>
      <c r="X529" s="110" t="e">
        <f>IF(Monitoring!D529=0,AA=0,TEXT(Monitoring!D529,"MMMM"))</f>
        <v>#NAME?</v>
      </c>
    </row>
    <row r="530" spans="2:24" x14ac:dyDescent="0.25">
      <c r="B530" s="22"/>
      <c r="C530" s="64" t="e">
        <f>VLOOKUP(B530,Kader!$B$12:$D$51,2,FALSE)</f>
        <v>#N/A</v>
      </c>
      <c r="D530" s="24"/>
      <c r="E530" s="26"/>
      <c r="F530" s="29" t="e">
        <f t="shared" si="8"/>
        <v>#NUM!</v>
      </c>
      <c r="G530" s="27"/>
      <c r="H530" s="10"/>
      <c r="I530" s="10"/>
      <c r="J530" s="10"/>
      <c r="K530" s="10"/>
      <c r="L530" s="10"/>
      <c r="M530" s="4"/>
      <c r="N530" s="10"/>
      <c r="O530" s="10"/>
      <c r="P530" s="10"/>
      <c r="Q530" s="4"/>
      <c r="R530" s="10"/>
      <c r="S530" s="4"/>
      <c r="T530" s="4"/>
      <c r="U530" s="17"/>
      <c r="X530" s="110" t="e">
        <f>IF(Monitoring!D530=0,AA=0,TEXT(Monitoring!D530,"MMMM"))</f>
        <v>#NAME?</v>
      </c>
    </row>
    <row r="531" spans="2:24" x14ac:dyDescent="0.25">
      <c r="B531" s="22"/>
      <c r="C531" s="64" t="e">
        <f>VLOOKUP(B531,Kader!$B$12:$D$51,2,FALSE)</f>
        <v>#N/A</v>
      </c>
      <c r="D531" s="24"/>
      <c r="E531" s="26"/>
      <c r="F531" s="29" t="e">
        <f t="shared" si="8"/>
        <v>#NUM!</v>
      </c>
      <c r="G531" s="27"/>
      <c r="H531" s="10"/>
      <c r="I531" s="10"/>
      <c r="J531" s="10"/>
      <c r="K531" s="10"/>
      <c r="L531" s="10"/>
      <c r="M531" s="4"/>
      <c r="N531" s="10"/>
      <c r="O531" s="10"/>
      <c r="P531" s="10"/>
      <c r="Q531" s="4"/>
      <c r="R531" s="10"/>
      <c r="S531" s="4"/>
      <c r="T531" s="4"/>
      <c r="U531" s="17"/>
      <c r="X531" s="110" t="e">
        <f>IF(Monitoring!D531=0,AA=0,TEXT(Monitoring!D531,"MMMM"))</f>
        <v>#NAME?</v>
      </c>
    </row>
    <row r="532" spans="2:24" x14ac:dyDescent="0.25">
      <c r="B532" s="22"/>
      <c r="C532" s="64" t="e">
        <f>VLOOKUP(B532,Kader!$B$12:$D$51,2,FALSE)</f>
        <v>#N/A</v>
      </c>
      <c r="D532" s="24"/>
      <c r="E532" s="26"/>
      <c r="F532" s="29" t="e">
        <f t="shared" si="8"/>
        <v>#NUM!</v>
      </c>
      <c r="G532" s="27"/>
      <c r="H532" s="10"/>
      <c r="I532" s="10"/>
      <c r="J532" s="10"/>
      <c r="K532" s="10"/>
      <c r="L532" s="10"/>
      <c r="M532" s="4"/>
      <c r="N532" s="10"/>
      <c r="O532" s="10"/>
      <c r="P532" s="10"/>
      <c r="Q532" s="4"/>
      <c r="R532" s="10"/>
      <c r="S532" s="4"/>
      <c r="T532" s="4"/>
      <c r="U532" s="17"/>
      <c r="X532" s="110" t="e">
        <f>IF(Monitoring!D532=0,AA=0,TEXT(Monitoring!D532,"MMMM"))</f>
        <v>#NAME?</v>
      </c>
    </row>
    <row r="533" spans="2:24" x14ac:dyDescent="0.25">
      <c r="B533" s="22"/>
      <c r="C533" s="64" t="e">
        <f>VLOOKUP(B533,Kader!$B$12:$D$51,2,FALSE)</f>
        <v>#N/A</v>
      </c>
      <c r="D533" s="24"/>
      <c r="E533" s="26"/>
      <c r="F533" s="29" t="e">
        <f t="shared" si="8"/>
        <v>#NUM!</v>
      </c>
      <c r="G533" s="27"/>
      <c r="H533" s="10"/>
      <c r="I533" s="10"/>
      <c r="J533" s="10"/>
      <c r="K533" s="10"/>
      <c r="L533" s="10"/>
      <c r="M533" s="4"/>
      <c r="N533" s="10"/>
      <c r="O533" s="10"/>
      <c r="P533" s="10"/>
      <c r="Q533" s="4"/>
      <c r="R533" s="10"/>
      <c r="S533" s="4"/>
      <c r="T533" s="4"/>
      <c r="U533" s="17"/>
      <c r="X533" s="110" t="e">
        <f>IF(Monitoring!D533=0,AA=0,TEXT(Monitoring!D533,"MMMM"))</f>
        <v>#NAME?</v>
      </c>
    </row>
    <row r="534" spans="2:24" x14ac:dyDescent="0.25">
      <c r="B534" s="22"/>
      <c r="C534" s="64" t="e">
        <f>VLOOKUP(B534,Kader!$B$12:$D$51,2,FALSE)</f>
        <v>#N/A</v>
      </c>
      <c r="D534" s="24"/>
      <c r="E534" s="26"/>
      <c r="F534" s="29" t="e">
        <f t="shared" si="8"/>
        <v>#NUM!</v>
      </c>
      <c r="G534" s="27"/>
      <c r="H534" s="10"/>
      <c r="I534" s="10"/>
      <c r="J534" s="10"/>
      <c r="K534" s="10"/>
      <c r="L534" s="10"/>
      <c r="M534" s="4"/>
      <c r="N534" s="10"/>
      <c r="O534" s="10"/>
      <c r="P534" s="10"/>
      <c r="Q534" s="4"/>
      <c r="R534" s="10"/>
      <c r="S534" s="4"/>
      <c r="T534" s="4"/>
      <c r="U534" s="17"/>
      <c r="X534" s="110" t="e">
        <f>IF(Monitoring!D534=0,AA=0,TEXT(Monitoring!D534,"MMMM"))</f>
        <v>#NAME?</v>
      </c>
    </row>
    <row r="535" spans="2:24" x14ac:dyDescent="0.25">
      <c r="B535" s="22"/>
      <c r="C535" s="64" t="e">
        <f>VLOOKUP(B535,Kader!$B$12:$D$51,2,FALSE)</f>
        <v>#N/A</v>
      </c>
      <c r="D535" s="24"/>
      <c r="E535" s="26"/>
      <c r="F535" s="29" t="e">
        <f t="shared" si="8"/>
        <v>#NUM!</v>
      </c>
      <c r="G535" s="27"/>
      <c r="H535" s="10"/>
      <c r="I535" s="10"/>
      <c r="J535" s="10"/>
      <c r="K535" s="10"/>
      <c r="L535" s="10"/>
      <c r="M535" s="4"/>
      <c r="N535" s="10"/>
      <c r="O535" s="10"/>
      <c r="P535" s="10"/>
      <c r="Q535" s="4"/>
      <c r="R535" s="10"/>
      <c r="S535" s="4"/>
      <c r="T535" s="4"/>
      <c r="U535" s="17"/>
      <c r="X535" s="110" t="e">
        <f>IF(Monitoring!D535=0,AA=0,TEXT(Monitoring!D535,"MMMM"))</f>
        <v>#NAME?</v>
      </c>
    </row>
    <row r="536" spans="2:24" x14ac:dyDescent="0.25">
      <c r="B536" s="22"/>
      <c r="C536" s="64" t="e">
        <f>VLOOKUP(B536,Kader!$B$12:$D$51,2,FALSE)</f>
        <v>#N/A</v>
      </c>
      <c r="D536" s="24"/>
      <c r="E536" s="26"/>
      <c r="F536" s="29" t="e">
        <f t="shared" si="8"/>
        <v>#NUM!</v>
      </c>
      <c r="G536" s="27"/>
      <c r="H536" s="10"/>
      <c r="I536" s="10"/>
      <c r="J536" s="10"/>
      <c r="K536" s="10"/>
      <c r="L536" s="10"/>
      <c r="M536" s="4"/>
      <c r="N536" s="10"/>
      <c r="O536" s="10"/>
      <c r="P536" s="10"/>
      <c r="Q536" s="4"/>
      <c r="R536" s="10"/>
      <c r="S536" s="4"/>
      <c r="T536" s="4"/>
      <c r="U536" s="17"/>
      <c r="X536" s="110" t="e">
        <f>IF(Monitoring!D536=0,AA=0,TEXT(Monitoring!D536,"MMMM"))</f>
        <v>#NAME?</v>
      </c>
    </row>
    <row r="537" spans="2:24" x14ac:dyDescent="0.25">
      <c r="B537" s="22"/>
      <c r="C537" s="64" t="e">
        <f>VLOOKUP(B537,Kader!$B$12:$D$51,2,FALSE)</f>
        <v>#N/A</v>
      </c>
      <c r="D537" s="24"/>
      <c r="E537" s="26"/>
      <c r="F537" s="29" t="e">
        <f t="shared" si="8"/>
        <v>#NUM!</v>
      </c>
      <c r="G537" s="27"/>
      <c r="H537" s="10"/>
      <c r="I537" s="10"/>
      <c r="J537" s="10"/>
      <c r="K537" s="10"/>
      <c r="L537" s="10"/>
      <c r="M537" s="4"/>
      <c r="N537" s="10"/>
      <c r="O537" s="10"/>
      <c r="P537" s="10"/>
      <c r="Q537" s="4"/>
      <c r="R537" s="10"/>
      <c r="S537" s="4"/>
      <c r="T537" s="4"/>
      <c r="U537" s="17"/>
      <c r="X537" s="110" t="e">
        <f>IF(Monitoring!D537=0,AA=0,TEXT(Monitoring!D537,"MMMM"))</f>
        <v>#NAME?</v>
      </c>
    </row>
    <row r="538" spans="2:24" x14ac:dyDescent="0.25">
      <c r="B538" s="22"/>
      <c r="C538" s="64" t="e">
        <f>VLOOKUP(B538,Kader!$B$12:$D$51,2,FALSE)</f>
        <v>#N/A</v>
      </c>
      <c r="D538" s="24"/>
      <c r="E538" s="26"/>
      <c r="F538" s="29" t="e">
        <f t="shared" si="8"/>
        <v>#NUM!</v>
      </c>
      <c r="G538" s="27"/>
      <c r="H538" s="10"/>
      <c r="I538" s="10"/>
      <c r="J538" s="10"/>
      <c r="K538" s="10"/>
      <c r="L538" s="10"/>
      <c r="M538" s="4"/>
      <c r="N538" s="10"/>
      <c r="O538" s="10"/>
      <c r="P538" s="10"/>
      <c r="Q538" s="4"/>
      <c r="R538" s="10"/>
      <c r="S538" s="4"/>
      <c r="T538" s="4"/>
      <c r="U538" s="17"/>
      <c r="X538" s="110" t="e">
        <f>IF(Monitoring!D538=0,AA=0,TEXT(Monitoring!D538,"MMMM"))</f>
        <v>#NAME?</v>
      </c>
    </row>
    <row r="539" spans="2:24" x14ac:dyDescent="0.25">
      <c r="B539" s="22"/>
      <c r="C539" s="64" t="e">
        <f>VLOOKUP(B539,Kader!$B$12:$D$51,2,FALSE)</f>
        <v>#N/A</v>
      </c>
      <c r="D539" s="24"/>
      <c r="E539" s="26"/>
      <c r="F539" s="29" t="e">
        <f t="shared" si="8"/>
        <v>#NUM!</v>
      </c>
      <c r="G539" s="27"/>
      <c r="H539" s="10"/>
      <c r="I539" s="10"/>
      <c r="J539" s="10"/>
      <c r="K539" s="10"/>
      <c r="L539" s="10"/>
      <c r="M539" s="4"/>
      <c r="N539" s="10"/>
      <c r="O539" s="10"/>
      <c r="P539" s="10"/>
      <c r="Q539" s="4"/>
      <c r="R539" s="10"/>
      <c r="S539" s="4"/>
      <c r="T539" s="4"/>
      <c r="U539" s="17"/>
      <c r="X539" s="110" t="e">
        <f>IF(Monitoring!D539=0,AA=0,TEXT(Monitoring!D539,"MMMM"))</f>
        <v>#NAME?</v>
      </c>
    </row>
    <row r="540" spans="2:24" x14ac:dyDescent="0.25">
      <c r="B540" s="22"/>
      <c r="C540" s="64" t="e">
        <f>VLOOKUP(B540,Kader!$B$12:$D$51,2,FALSE)</f>
        <v>#N/A</v>
      </c>
      <c r="D540" s="24"/>
      <c r="E540" s="26"/>
      <c r="F540" s="29" t="e">
        <f t="shared" si="8"/>
        <v>#NUM!</v>
      </c>
      <c r="G540" s="27"/>
      <c r="H540" s="10"/>
      <c r="I540" s="10"/>
      <c r="J540" s="10"/>
      <c r="K540" s="10"/>
      <c r="L540" s="10"/>
      <c r="M540" s="4"/>
      <c r="N540" s="10"/>
      <c r="O540" s="10"/>
      <c r="P540" s="10"/>
      <c r="Q540" s="4"/>
      <c r="R540" s="10"/>
      <c r="S540" s="4"/>
      <c r="T540" s="4"/>
      <c r="U540" s="17"/>
      <c r="X540" s="110" t="e">
        <f>IF(Monitoring!D540=0,AA=0,TEXT(Monitoring!D540,"MMMM"))</f>
        <v>#NAME?</v>
      </c>
    </row>
    <row r="541" spans="2:24" x14ac:dyDescent="0.25">
      <c r="B541" s="22"/>
      <c r="C541" s="64" t="e">
        <f>VLOOKUP(B541,Kader!$B$12:$D$51,2,FALSE)</f>
        <v>#N/A</v>
      </c>
      <c r="D541" s="24"/>
      <c r="E541" s="26"/>
      <c r="F541" s="29" t="e">
        <f t="shared" si="8"/>
        <v>#NUM!</v>
      </c>
      <c r="G541" s="27"/>
      <c r="H541" s="10"/>
      <c r="I541" s="10"/>
      <c r="J541" s="10"/>
      <c r="K541" s="10"/>
      <c r="L541" s="10"/>
      <c r="M541" s="4"/>
      <c r="N541" s="10"/>
      <c r="O541" s="10"/>
      <c r="P541" s="10"/>
      <c r="Q541" s="4"/>
      <c r="R541" s="10"/>
      <c r="S541" s="4"/>
      <c r="T541" s="4"/>
      <c r="U541" s="17"/>
      <c r="X541" s="110" t="e">
        <f>IF(Monitoring!D541=0,AA=0,TEXT(Monitoring!D541,"MMMM"))</f>
        <v>#NAME?</v>
      </c>
    </row>
    <row r="542" spans="2:24" x14ac:dyDescent="0.25">
      <c r="B542" s="22"/>
      <c r="C542" s="64" t="e">
        <f>VLOOKUP(B542,Kader!$B$12:$D$51,2,FALSE)</f>
        <v>#N/A</v>
      </c>
      <c r="D542" s="24"/>
      <c r="E542" s="26"/>
      <c r="F542" s="29" t="e">
        <f t="shared" si="8"/>
        <v>#NUM!</v>
      </c>
      <c r="G542" s="27"/>
      <c r="H542" s="10"/>
      <c r="I542" s="10"/>
      <c r="J542" s="10"/>
      <c r="K542" s="10"/>
      <c r="L542" s="10"/>
      <c r="M542" s="4"/>
      <c r="N542" s="10"/>
      <c r="O542" s="10"/>
      <c r="P542" s="10"/>
      <c r="Q542" s="4"/>
      <c r="R542" s="10"/>
      <c r="S542" s="4"/>
      <c r="T542" s="4"/>
      <c r="U542" s="17"/>
      <c r="X542" s="110" t="e">
        <f>IF(Monitoring!D542=0,AA=0,TEXT(Monitoring!D542,"MMMM"))</f>
        <v>#NAME?</v>
      </c>
    </row>
    <row r="543" spans="2:24" x14ac:dyDescent="0.25">
      <c r="B543" s="22"/>
      <c r="C543" s="64" t="e">
        <f>VLOOKUP(B543,Kader!$B$12:$D$51,2,FALSE)</f>
        <v>#N/A</v>
      </c>
      <c r="D543" s="24"/>
      <c r="E543" s="26"/>
      <c r="F543" s="29" t="e">
        <f t="shared" si="8"/>
        <v>#NUM!</v>
      </c>
      <c r="G543" s="27"/>
      <c r="H543" s="10"/>
      <c r="I543" s="10"/>
      <c r="J543" s="10"/>
      <c r="K543" s="10"/>
      <c r="L543" s="10"/>
      <c r="M543" s="4"/>
      <c r="N543" s="10"/>
      <c r="O543" s="10"/>
      <c r="P543" s="10"/>
      <c r="Q543" s="4"/>
      <c r="R543" s="10"/>
      <c r="S543" s="4"/>
      <c r="T543" s="4"/>
      <c r="U543" s="17"/>
      <c r="X543" s="110" t="e">
        <f>IF(Monitoring!D543=0,AA=0,TEXT(Monitoring!D543,"MMMM"))</f>
        <v>#NAME?</v>
      </c>
    </row>
    <row r="544" spans="2:24" x14ac:dyDescent="0.25">
      <c r="B544" s="22"/>
      <c r="C544" s="64" t="e">
        <f>VLOOKUP(B544,Kader!$B$12:$D$51,2,FALSE)</f>
        <v>#N/A</v>
      </c>
      <c r="D544" s="24"/>
      <c r="E544" s="26"/>
      <c r="F544" s="29" t="e">
        <f t="shared" si="8"/>
        <v>#NUM!</v>
      </c>
      <c r="G544" s="27"/>
      <c r="H544" s="10"/>
      <c r="I544" s="10"/>
      <c r="J544" s="10"/>
      <c r="K544" s="10"/>
      <c r="L544" s="10"/>
      <c r="M544" s="4"/>
      <c r="N544" s="10"/>
      <c r="O544" s="10"/>
      <c r="P544" s="10"/>
      <c r="Q544" s="4"/>
      <c r="R544" s="10"/>
      <c r="S544" s="4"/>
      <c r="T544" s="4"/>
      <c r="U544" s="17"/>
      <c r="X544" s="110" t="e">
        <f>IF(Monitoring!D544=0,AA=0,TEXT(Monitoring!D544,"MMMM"))</f>
        <v>#NAME?</v>
      </c>
    </row>
    <row r="545" spans="2:24" x14ac:dyDescent="0.25">
      <c r="B545" s="22"/>
      <c r="C545" s="64" t="e">
        <f>VLOOKUP(B545,Kader!$B$12:$D$51,2,FALSE)</f>
        <v>#N/A</v>
      </c>
      <c r="D545" s="24"/>
      <c r="E545" s="26"/>
      <c r="F545" s="29" t="e">
        <f t="shared" si="8"/>
        <v>#NUM!</v>
      </c>
      <c r="G545" s="27"/>
      <c r="H545" s="10"/>
      <c r="I545" s="10"/>
      <c r="J545" s="10"/>
      <c r="K545" s="10"/>
      <c r="L545" s="10"/>
      <c r="M545" s="4"/>
      <c r="N545" s="10"/>
      <c r="O545" s="10"/>
      <c r="P545" s="10"/>
      <c r="Q545" s="4"/>
      <c r="R545" s="10"/>
      <c r="S545" s="4"/>
      <c r="T545" s="4"/>
      <c r="U545" s="17"/>
      <c r="X545" s="110" t="e">
        <f>IF(Monitoring!D545=0,AA=0,TEXT(Monitoring!D545,"MMMM"))</f>
        <v>#NAME?</v>
      </c>
    </row>
    <row r="546" spans="2:24" x14ac:dyDescent="0.25">
      <c r="B546" s="22"/>
      <c r="C546" s="64" t="e">
        <f>VLOOKUP(B546,Kader!$B$12:$D$51,2,FALSE)</f>
        <v>#N/A</v>
      </c>
      <c r="D546" s="24"/>
      <c r="E546" s="26"/>
      <c r="F546" s="29" t="e">
        <f t="shared" si="8"/>
        <v>#NUM!</v>
      </c>
      <c r="G546" s="27"/>
      <c r="H546" s="10"/>
      <c r="I546" s="10"/>
      <c r="J546" s="10"/>
      <c r="K546" s="10"/>
      <c r="L546" s="10"/>
      <c r="M546" s="4"/>
      <c r="N546" s="10"/>
      <c r="O546" s="10"/>
      <c r="P546" s="10"/>
      <c r="Q546" s="4"/>
      <c r="R546" s="10"/>
      <c r="S546" s="4"/>
      <c r="T546" s="4"/>
      <c r="U546" s="17"/>
      <c r="X546" s="110" t="e">
        <f>IF(Monitoring!D546=0,AA=0,TEXT(Monitoring!D546,"MMMM"))</f>
        <v>#NAME?</v>
      </c>
    </row>
    <row r="547" spans="2:24" x14ac:dyDescent="0.25">
      <c r="B547" s="22"/>
      <c r="C547" s="64" t="e">
        <f>VLOOKUP(B547,Kader!$B$12:$D$51,2,FALSE)</f>
        <v>#N/A</v>
      </c>
      <c r="D547" s="24"/>
      <c r="E547" s="26"/>
      <c r="F547" s="29" t="e">
        <f t="shared" si="8"/>
        <v>#NUM!</v>
      </c>
      <c r="G547" s="27"/>
      <c r="H547" s="10"/>
      <c r="I547" s="10"/>
      <c r="J547" s="10"/>
      <c r="K547" s="10"/>
      <c r="L547" s="10"/>
      <c r="M547" s="4"/>
      <c r="N547" s="10"/>
      <c r="O547" s="10"/>
      <c r="P547" s="10"/>
      <c r="Q547" s="4"/>
      <c r="R547" s="10"/>
      <c r="S547" s="4"/>
      <c r="T547" s="4"/>
      <c r="U547" s="17"/>
      <c r="X547" s="110" t="e">
        <f>IF(Monitoring!D547=0,AA=0,TEXT(Monitoring!D547,"MMMM"))</f>
        <v>#NAME?</v>
      </c>
    </row>
    <row r="548" spans="2:24" x14ac:dyDescent="0.25">
      <c r="B548" s="22"/>
      <c r="C548" s="64" t="e">
        <f>VLOOKUP(B548,Kader!$B$12:$D$51,2,FALSE)</f>
        <v>#N/A</v>
      </c>
      <c r="D548" s="24"/>
      <c r="E548" s="26"/>
      <c r="F548" s="29" t="e">
        <f t="shared" si="8"/>
        <v>#NUM!</v>
      </c>
      <c r="G548" s="27"/>
      <c r="H548" s="10"/>
      <c r="I548" s="10"/>
      <c r="J548" s="10"/>
      <c r="K548" s="10"/>
      <c r="L548" s="10"/>
      <c r="M548" s="4"/>
      <c r="N548" s="10"/>
      <c r="O548" s="10"/>
      <c r="P548" s="10"/>
      <c r="Q548" s="4"/>
      <c r="R548" s="10"/>
      <c r="S548" s="4"/>
      <c r="T548" s="4"/>
      <c r="U548" s="17"/>
      <c r="X548" s="110" t="e">
        <f>IF(Monitoring!D548=0,AA=0,TEXT(Monitoring!D548,"MMMM"))</f>
        <v>#NAME?</v>
      </c>
    </row>
    <row r="549" spans="2:24" x14ac:dyDescent="0.25">
      <c r="B549" s="22"/>
      <c r="C549" s="64" t="e">
        <f>VLOOKUP(B549,Kader!$B$12:$D$51,2,FALSE)</f>
        <v>#N/A</v>
      </c>
      <c r="D549" s="24"/>
      <c r="E549" s="26"/>
      <c r="F549" s="29" t="e">
        <f t="shared" si="8"/>
        <v>#NUM!</v>
      </c>
      <c r="G549" s="27"/>
      <c r="H549" s="10"/>
      <c r="I549" s="10"/>
      <c r="J549" s="10"/>
      <c r="K549" s="10"/>
      <c r="L549" s="10"/>
      <c r="M549" s="4"/>
      <c r="N549" s="10"/>
      <c r="O549" s="10"/>
      <c r="P549" s="10"/>
      <c r="Q549" s="4"/>
      <c r="R549" s="10"/>
      <c r="S549" s="4"/>
      <c r="T549" s="4"/>
      <c r="U549" s="17"/>
      <c r="X549" s="110" t="e">
        <f>IF(Monitoring!D549=0,AA=0,TEXT(Monitoring!D549,"MMMM"))</f>
        <v>#NAME?</v>
      </c>
    </row>
    <row r="550" spans="2:24" x14ac:dyDescent="0.25">
      <c r="B550" s="22"/>
      <c r="C550" s="64" t="e">
        <f>VLOOKUP(B550,Kader!$B$12:$D$51,2,FALSE)</f>
        <v>#N/A</v>
      </c>
      <c r="D550" s="24"/>
      <c r="E550" s="26"/>
      <c r="F550" s="29" t="e">
        <f t="shared" si="8"/>
        <v>#NUM!</v>
      </c>
      <c r="G550" s="27"/>
      <c r="H550" s="10"/>
      <c r="I550" s="10"/>
      <c r="J550" s="10"/>
      <c r="K550" s="10"/>
      <c r="L550" s="10"/>
      <c r="M550" s="4"/>
      <c r="N550" s="10"/>
      <c r="O550" s="10"/>
      <c r="P550" s="10"/>
      <c r="Q550" s="4"/>
      <c r="R550" s="10"/>
      <c r="S550" s="4"/>
      <c r="T550" s="4"/>
      <c r="U550" s="17"/>
      <c r="X550" s="110" t="e">
        <f>IF(Monitoring!D550=0,AA=0,TEXT(Monitoring!D550,"MMMM"))</f>
        <v>#NAME?</v>
      </c>
    </row>
    <row r="551" spans="2:24" x14ac:dyDescent="0.25">
      <c r="B551" s="22"/>
      <c r="C551" s="64" t="e">
        <f>VLOOKUP(B551,Kader!$B$12:$D$51,2,FALSE)</f>
        <v>#N/A</v>
      </c>
      <c r="D551" s="24"/>
      <c r="E551" s="26"/>
      <c r="F551" s="29" t="e">
        <f t="shared" si="8"/>
        <v>#NUM!</v>
      </c>
      <c r="G551" s="27"/>
      <c r="H551" s="10"/>
      <c r="I551" s="10"/>
      <c r="J551" s="10"/>
      <c r="K551" s="10"/>
      <c r="L551" s="10"/>
      <c r="M551" s="4"/>
      <c r="N551" s="10"/>
      <c r="O551" s="10"/>
      <c r="P551" s="10"/>
      <c r="Q551" s="4"/>
      <c r="R551" s="10"/>
      <c r="S551" s="4"/>
      <c r="T551" s="4"/>
      <c r="U551" s="17"/>
      <c r="X551" s="110" t="e">
        <f>IF(Monitoring!D551=0,AA=0,TEXT(Monitoring!D551,"MMMM"))</f>
        <v>#NAME?</v>
      </c>
    </row>
    <row r="552" spans="2:24" x14ac:dyDescent="0.25">
      <c r="B552" s="22"/>
      <c r="C552" s="64" t="e">
        <f>VLOOKUP(B552,Kader!$B$12:$D$51,2,FALSE)</f>
        <v>#N/A</v>
      </c>
      <c r="D552" s="24"/>
      <c r="E552" s="26"/>
      <c r="F552" s="29" t="e">
        <f t="shared" si="8"/>
        <v>#NUM!</v>
      </c>
      <c r="G552" s="27"/>
      <c r="H552" s="10"/>
      <c r="I552" s="10"/>
      <c r="J552" s="10"/>
      <c r="K552" s="10"/>
      <c r="L552" s="10"/>
      <c r="M552" s="4"/>
      <c r="N552" s="10"/>
      <c r="O552" s="10"/>
      <c r="P552" s="10"/>
      <c r="Q552" s="4"/>
      <c r="R552" s="10"/>
      <c r="S552" s="4"/>
      <c r="T552" s="4"/>
      <c r="U552" s="17"/>
      <c r="X552" s="110" t="e">
        <f>IF(Monitoring!D552=0,AA=0,TEXT(Monitoring!D552,"MMMM"))</f>
        <v>#NAME?</v>
      </c>
    </row>
    <row r="553" spans="2:24" x14ac:dyDescent="0.25">
      <c r="B553" s="22"/>
      <c r="C553" s="64" t="e">
        <f>VLOOKUP(B553,Kader!$B$12:$D$51,2,FALSE)</f>
        <v>#N/A</v>
      </c>
      <c r="D553" s="24"/>
      <c r="E553" s="26"/>
      <c r="F553" s="29" t="e">
        <f t="shared" si="8"/>
        <v>#NUM!</v>
      </c>
      <c r="G553" s="27"/>
      <c r="H553" s="10"/>
      <c r="I553" s="10"/>
      <c r="J553" s="10"/>
      <c r="K553" s="10"/>
      <c r="L553" s="10"/>
      <c r="M553" s="4"/>
      <c r="N553" s="10"/>
      <c r="O553" s="10"/>
      <c r="P553" s="10"/>
      <c r="Q553" s="4"/>
      <c r="R553" s="10"/>
      <c r="S553" s="4"/>
      <c r="T553" s="4"/>
      <c r="U553" s="17"/>
      <c r="X553" s="110" t="e">
        <f>IF(Monitoring!D553=0,AA=0,TEXT(Monitoring!D553,"MMMM"))</f>
        <v>#NAME?</v>
      </c>
    </row>
    <row r="554" spans="2:24" x14ac:dyDescent="0.25">
      <c r="B554" s="22"/>
      <c r="C554" s="64" t="e">
        <f>VLOOKUP(B554,Kader!$B$12:$D$51,2,FALSE)</f>
        <v>#N/A</v>
      </c>
      <c r="D554" s="24"/>
      <c r="E554" s="26"/>
      <c r="F554" s="29" t="e">
        <f t="shared" si="8"/>
        <v>#NUM!</v>
      </c>
      <c r="G554" s="27"/>
      <c r="H554" s="10"/>
      <c r="I554" s="10"/>
      <c r="J554" s="10"/>
      <c r="K554" s="10"/>
      <c r="L554" s="10"/>
      <c r="M554" s="4"/>
      <c r="N554" s="10"/>
      <c r="O554" s="10"/>
      <c r="P554" s="10"/>
      <c r="Q554" s="4"/>
      <c r="R554" s="10"/>
      <c r="S554" s="4"/>
      <c r="T554" s="4"/>
      <c r="U554" s="17"/>
      <c r="X554" s="110" t="e">
        <f>IF(Monitoring!D554=0,AA=0,TEXT(Monitoring!D554,"MMMM"))</f>
        <v>#NAME?</v>
      </c>
    </row>
    <row r="555" spans="2:24" x14ac:dyDescent="0.25">
      <c r="B555" s="22"/>
      <c r="C555" s="64" t="e">
        <f>VLOOKUP(B555,Kader!$B$12:$D$51,2,FALSE)</f>
        <v>#N/A</v>
      </c>
      <c r="D555" s="24"/>
      <c r="E555" s="26"/>
      <c r="F555" s="29" t="e">
        <f t="shared" si="8"/>
        <v>#NUM!</v>
      </c>
      <c r="G555" s="27"/>
      <c r="H555" s="10"/>
      <c r="I555" s="10"/>
      <c r="J555" s="10"/>
      <c r="K555" s="10"/>
      <c r="L555" s="10"/>
      <c r="M555" s="4"/>
      <c r="N555" s="10"/>
      <c r="O555" s="10"/>
      <c r="P555" s="10"/>
      <c r="Q555" s="4"/>
      <c r="R555" s="10"/>
      <c r="S555" s="4"/>
      <c r="T555" s="4"/>
      <c r="U555" s="17"/>
      <c r="X555" s="110" t="e">
        <f>IF(Monitoring!D555=0,AA=0,TEXT(Monitoring!D555,"MMMM"))</f>
        <v>#NAME?</v>
      </c>
    </row>
    <row r="556" spans="2:24" x14ac:dyDescent="0.25">
      <c r="B556" s="22"/>
      <c r="C556" s="64" t="e">
        <f>VLOOKUP(B556,Kader!$B$12:$D$51,2,FALSE)</f>
        <v>#N/A</v>
      </c>
      <c r="D556" s="24"/>
      <c r="E556" s="26"/>
      <c r="F556" s="29" t="e">
        <f t="shared" si="8"/>
        <v>#NUM!</v>
      </c>
      <c r="G556" s="27"/>
      <c r="H556" s="10"/>
      <c r="I556" s="10"/>
      <c r="J556" s="10"/>
      <c r="K556" s="10"/>
      <c r="L556" s="10"/>
      <c r="M556" s="4"/>
      <c r="N556" s="10"/>
      <c r="O556" s="10"/>
      <c r="P556" s="10"/>
      <c r="Q556" s="4"/>
      <c r="R556" s="10"/>
      <c r="S556" s="4"/>
      <c r="T556" s="4"/>
      <c r="U556" s="17"/>
      <c r="X556" s="110" t="e">
        <f>IF(Monitoring!D556=0,AA=0,TEXT(Monitoring!D556,"MMMM"))</f>
        <v>#NAME?</v>
      </c>
    </row>
    <row r="557" spans="2:24" x14ac:dyDescent="0.25">
      <c r="B557" s="22"/>
      <c r="C557" s="64" t="e">
        <f>VLOOKUP(B557,Kader!$B$12:$D$51,2,FALSE)</f>
        <v>#N/A</v>
      </c>
      <c r="D557" s="24"/>
      <c r="E557" s="26"/>
      <c r="F557" s="29" t="e">
        <f t="shared" si="8"/>
        <v>#NUM!</v>
      </c>
      <c r="G557" s="27"/>
      <c r="H557" s="10"/>
      <c r="I557" s="10"/>
      <c r="J557" s="10"/>
      <c r="K557" s="10"/>
      <c r="L557" s="10"/>
      <c r="M557" s="4"/>
      <c r="N557" s="10"/>
      <c r="O557" s="10"/>
      <c r="P557" s="10"/>
      <c r="Q557" s="4"/>
      <c r="R557" s="10"/>
      <c r="S557" s="4"/>
      <c r="T557" s="4"/>
      <c r="U557" s="17"/>
      <c r="X557" s="110" t="e">
        <f>IF(Monitoring!D557=0,AA=0,TEXT(Monitoring!D557,"MMMM"))</f>
        <v>#NAME?</v>
      </c>
    </row>
    <row r="558" spans="2:24" x14ac:dyDescent="0.25">
      <c r="B558" s="22"/>
      <c r="C558" s="64" t="e">
        <f>VLOOKUP(B558,Kader!$B$12:$D$51,2,FALSE)</f>
        <v>#N/A</v>
      </c>
      <c r="D558" s="24"/>
      <c r="E558" s="26"/>
      <c r="F558" s="29" t="e">
        <f t="shared" si="8"/>
        <v>#NUM!</v>
      </c>
      <c r="G558" s="27"/>
      <c r="H558" s="10"/>
      <c r="I558" s="10"/>
      <c r="J558" s="10"/>
      <c r="K558" s="10"/>
      <c r="L558" s="10"/>
      <c r="M558" s="4"/>
      <c r="N558" s="10"/>
      <c r="O558" s="10"/>
      <c r="P558" s="10"/>
      <c r="Q558" s="4"/>
      <c r="R558" s="10"/>
      <c r="S558" s="4"/>
      <c r="T558" s="4"/>
      <c r="U558" s="17"/>
      <c r="X558" s="110" t="e">
        <f>IF(Monitoring!D558=0,AA=0,TEXT(Monitoring!D558,"MMMM"))</f>
        <v>#NAME?</v>
      </c>
    </row>
    <row r="559" spans="2:24" x14ac:dyDescent="0.25">
      <c r="B559" s="22"/>
      <c r="C559" s="64" t="e">
        <f>VLOOKUP(B559,Kader!$B$12:$D$51,2,FALSE)</f>
        <v>#N/A</v>
      </c>
      <c r="D559" s="24"/>
      <c r="E559" s="26"/>
      <c r="F559" s="29" t="e">
        <f t="shared" si="8"/>
        <v>#NUM!</v>
      </c>
      <c r="G559" s="27"/>
      <c r="H559" s="10"/>
      <c r="I559" s="10"/>
      <c r="J559" s="10"/>
      <c r="K559" s="10"/>
      <c r="L559" s="10"/>
      <c r="M559" s="4"/>
      <c r="N559" s="10"/>
      <c r="O559" s="10"/>
      <c r="P559" s="10"/>
      <c r="Q559" s="4"/>
      <c r="R559" s="10"/>
      <c r="S559" s="4"/>
      <c r="T559" s="4"/>
      <c r="U559" s="17"/>
      <c r="X559" s="110" t="e">
        <f>IF(Monitoring!D559=0,AA=0,TEXT(Monitoring!D559,"MMMM"))</f>
        <v>#NAME?</v>
      </c>
    </row>
    <row r="560" spans="2:24" x14ac:dyDescent="0.25">
      <c r="B560" s="22"/>
      <c r="C560" s="64" t="e">
        <f>VLOOKUP(B560,Kader!$B$12:$D$51,2,FALSE)</f>
        <v>#N/A</v>
      </c>
      <c r="D560" s="24"/>
      <c r="E560" s="26"/>
      <c r="F560" s="29" t="e">
        <f t="shared" si="8"/>
        <v>#NUM!</v>
      </c>
      <c r="G560" s="27"/>
      <c r="H560" s="10"/>
      <c r="I560" s="10"/>
      <c r="J560" s="10"/>
      <c r="K560" s="10"/>
      <c r="L560" s="10"/>
      <c r="M560" s="4"/>
      <c r="N560" s="10"/>
      <c r="O560" s="10"/>
      <c r="P560" s="10"/>
      <c r="Q560" s="4"/>
      <c r="R560" s="10"/>
      <c r="S560" s="4"/>
      <c r="T560" s="4"/>
      <c r="U560" s="17"/>
      <c r="X560" s="110" t="e">
        <f>IF(Monitoring!D560=0,AA=0,TEXT(Monitoring!D560,"MMMM"))</f>
        <v>#NAME?</v>
      </c>
    </row>
    <row r="561" spans="2:24" x14ac:dyDescent="0.25">
      <c r="B561" s="22"/>
      <c r="C561" s="64" t="e">
        <f>VLOOKUP(B561,Kader!$B$12:$D$51,2,FALSE)</f>
        <v>#N/A</v>
      </c>
      <c r="D561" s="24"/>
      <c r="E561" s="26"/>
      <c r="F561" s="29" t="e">
        <f t="shared" si="8"/>
        <v>#NUM!</v>
      </c>
      <c r="G561" s="27"/>
      <c r="H561" s="10"/>
      <c r="I561" s="10"/>
      <c r="J561" s="10"/>
      <c r="K561" s="10"/>
      <c r="L561" s="10"/>
      <c r="M561" s="4"/>
      <c r="N561" s="10"/>
      <c r="O561" s="10"/>
      <c r="P561" s="10"/>
      <c r="Q561" s="4"/>
      <c r="R561" s="10"/>
      <c r="S561" s="4"/>
      <c r="T561" s="4"/>
      <c r="U561" s="17"/>
      <c r="X561" s="110" t="e">
        <f>IF(Monitoring!D561=0,AA=0,TEXT(Monitoring!D561,"MMMM"))</f>
        <v>#NAME?</v>
      </c>
    </row>
    <row r="562" spans="2:24" x14ac:dyDescent="0.25">
      <c r="B562" s="22"/>
      <c r="C562" s="64" t="e">
        <f>VLOOKUP(B562,Kader!$B$12:$D$51,2,FALSE)</f>
        <v>#N/A</v>
      </c>
      <c r="D562" s="24"/>
      <c r="E562" s="26"/>
      <c r="F562" s="29" t="e">
        <f t="shared" si="8"/>
        <v>#NUM!</v>
      </c>
      <c r="G562" s="27"/>
      <c r="H562" s="10"/>
      <c r="I562" s="10"/>
      <c r="J562" s="10"/>
      <c r="K562" s="10"/>
      <c r="L562" s="10"/>
      <c r="M562" s="4"/>
      <c r="N562" s="10"/>
      <c r="O562" s="10"/>
      <c r="P562" s="10"/>
      <c r="Q562" s="4"/>
      <c r="R562" s="10"/>
      <c r="S562" s="4"/>
      <c r="T562" s="4"/>
      <c r="U562" s="17"/>
      <c r="X562" s="110" t="e">
        <f>IF(Monitoring!D562=0,AA=0,TEXT(Monitoring!D562,"MMMM"))</f>
        <v>#NAME?</v>
      </c>
    </row>
    <row r="563" spans="2:24" x14ac:dyDescent="0.25">
      <c r="B563" s="22"/>
      <c r="C563" s="64" t="e">
        <f>VLOOKUP(B563,Kader!$B$12:$D$51,2,FALSE)</f>
        <v>#N/A</v>
      </c>
      <c r="D563" s="24"/>
      <c r="E563" s="26"/>
      <c r="F563" s="29" t="e">
        <f t="shared" si="8"/>
        <v>#NUM!</v>
      </c>
      <c r="G563" s="27"/>
      <c r="H563" s="10"/>
      <c r="I563" s="10"/>
      <c r="J563" s="10"/>
      <c r="K563" s="10"/>
      <c r="L563" s="10"/>
      <c r="M563" s="4"/>
      <c r="N563" s="10"/>
      <c r="O563" s="10"/>
      <c r="P563" s="10"/>
      <c r="Q563" s="4"/>
      <c r="R563" s="10"/>
      <c r="S563" s="4"/>
      <c r="T563" s="4"/>
      <c r="U563" s="17"/>
      <c r="X563" s="110" t="e">
        <f>IF(Monitoring!D563=0,AA=0,TEXT(Monitoring!D563,"MMMM"))</f>
        <v>#NAME?</v>
      </c>
    </row>
    <row r="564" spans="2:24" x14ac:dyDescent="0.25">
      <c r="B564" s="22"/>
      <c r="C564" s="64" t="e">
        <f>VLOOKUP(B564,Kader!$B$12:$D$51,2,FALSE)</f>
        <v>#N/A</v>
      </c>
      <c r="D564" s="24"/>
      <c r="E564" s="26"/>
      <c r="F564" s="29" t="e">
        <f t="shared" si="8"/>
        <v>#NUM!</v>
      </c>
      <c r="G564" s="27"/>
      <c r="H564" s="10"/>
      <c r="I564" s="10"/>
      <c r="J564" s="10"/>
      <c r="K564" s="10"/>
      <c r="L564" s="10"/>
      <c r="M564" s="4"/>
      <c r="N564" s="10"/>
      <c r="O564" s="10"/>
      <c r="P564" s="10"/>
      <c r="Q564" s="4"/>
      <c r="R564" s="10"/>
      <c r="S564" s="4"/>
      <c r="T564" s="4"/>
      <c r="U564" s="17"/>
      <c r="X564" s="110" t="e">
        <f>IF(Monitoring!D564=0,AA=0,TEXT(Monitoring!D564,"MMMM"))</f>
        <v>#NAME?</v>
      </c>
    </row>
    <row r="565" spans="2:24" x14ac:dyDescent="0.25">
      <c r="B565" s="22"/>
      <c r="C565" s="64" t="e">
        <f>VLOOKUP(B565,Kader!$B$12:$D$51,2,FALSE)</f>
        <v>#N/A</v>
      </c>
      <c r="D565" s="24"/>
      <c r="E565" s="26"/>
      <c r="F565" s="29" t="e">
        <f t="shared" si="8"/>
        <v>#NUM!</v>
      </c>
      <c r="G565" s="27"/>
      <c r="H565" s="10"/>
      <c r="I565" s="10"/>
      <c r="J565" s="10"/>
      <c r="K565" s="10"/>
      <c r="L565" s="10"/>
      <c r="M565" s="4"/>
      <c r="N565" s="10"/>
      <c r="O565" s="10"/>
      <c r="P565" s="10"/>
      <c r="Q565" s="4"/>
      <c r="R565" s="10"/>
      <c r="S565" s="4"/>
      <c r="T565" s="4"/>
      <c r="U565" s="17"/>
      <c r="X565" s="110" t="e">
        <f>IF(Monitoring!D565=0,AA=0,TEXT(Monitoring!D565,"MMMM"))</f>
        <v>#NAME?</v>
      </c>
    </row>
    <row r="566" spans="2:24" x14ac:dyDescent="0.25">
      <c r="B566" s="22"/>
      <c r="C566" s="64" t="e">
        <f>VLOOKUP(B566,Kader!$B$12:$D$51,2,FALSE)</f>
        <v>#N/A</v>
      </c>
      <c r="D566" s="24"/>
      <c r="E566" s="26"/>
      <c r="F566" s="29" t="e">
        <f t="shared" si="8"/>
        <v>#NUM!</v>
      </c>
      <c r="G566" s="27"/>
      <c r="H566" s="10"/>
      <c r="I566" s="10"/>
      <c r="J566" s="10"/>
      <c r="K566" s="10"/>
      <c r="L566" s="10"/>
      <c r="M566" s="4"/>
      <c r="N566" s="10"/>
      <c r="O566" s="10"/>
      <c r="P566" s="10"/>
      <c r="Q566" s="4"/>
      <c r="R566" s="10"/>
      <c r="S566" s="4"/>
      <c r="T566" s="4"/>
      <c r="U566" s="17"/>
      <c r="X566" s="110" t="e">
        <f>IF(Monitoring!D566=0,AA=0,TEXT(Monitoring!D566,"MMMM"))</f>
        <v>#NAME?</v>
      </c>
    </row>
    <row r="567" spans="2:24" x14ac:dyDescent="0.25">
      <c r="B567" s="22"/>
      <c r="C567" s="64" t="e">
        <f>VLOOKUP(B567,Kader!$B$12:$D$51,2,FALSE)</f>
        <v>#N/A</v>
      </c>
      <c r="D567" s="24"/>
      <c r="E567" s="26"/>
      <c r="F567" s="29" t="e">
        <f t="shared" si="8"/>
        <v>#NUM!</v>
      </c>
      <c r="G567" s="27"/>
      <c r="H567" s="10"/>
      <c r="I567" s="10"/>
      <c r="J567" s="10"/>
      <c r="K567" s="10"/>
      <c r="L567" s="10"/>
      <c r="M567" s="4"/>
      <c r="N567" s="10"/>
      <c r="O567" s="10"/>
      <c r="P567" s="10"/>
      <c r="Q567" s="4"/>
      <c r="R567" s="10"/>
      <c r="S567" s="4"/>
      <c r="T567" s="4"/>
      <c r="U567" s="17"/>
      <c r="X567" s="110" t="e">
        <f>IF(Monitoring!D567=0,AA=0,TEXT(Monitoring!D567,"MMMM"))</f>
        <v>#NAME?</v>
      </c>
    </row>
    <row r="568" spans="2:24" x14ac:dyDescent="0.25">
      <c r="B568" s="22"/>
      <c r="C568" s="64" t="e">
        <f>VLOOKUP(B568,Kader!$B$12:$D$51,2,FALSE)</f>
        <v>#N/A</v>
      </c>
      <c r="D568" s="24"/>
      <c r="E568" s="26"/>
      <c r="F568" s="29" t="e">
        <f t="shared" si="8"/>
        <v>#NUM!</v>
      </c>
      <c r="G568" s="27"/>
      <c r="H568" s="10"/>
      <c r="I568" s="10"/>
      <c r="J568" s="10"/>
      <c r="K568" s="10"/>
      <c r="L568" s="10"/>
      <c r="M568" s="4"/>
      <c r="N568" s="10"/>
      <c r="O568" s="10"/>
      <c r="P568" s="10"/>
      <c r="Q568" s="4"/>
      <c r="R568" s="10"/>
      <c r="S568" s="4"/>
      <c r="T568" s="4"/>
      <c r="U568" s="17"/>
      <c r="X568" s="110" t="e">
        <f>IF(Monitoring!D568=0,AA=0,TEXT(Monitoring!D568,"MMMM"))</f>
        <v>#NAME?</v>
      </c>
    </row>
    <row r="569" spans="2:24" x14ac:dyDescent="0.25">
      <c r="B569" s="22"/>
      <c r="C569" s="64" t="e">
        <f>VLOOKUP(B569,Kader!$B$12:$D$51,2,FALSE)</f>
        <v>#N/A</v>
      </c>
      <c r="D569" s="24"/>
      <c r="E569" s="26"/>
      <c r="F569" s="29" t="e">
        <f t="shared" si="8"/>
        <v>#NUM!</v>
      </c>
      <c r="G569" s="27"/>
      <c r="H569" s="10"/>
      <c r="I569" s="10"/>
      <c r="J569" s="10"/>
      <c r="K569" s="10"/>
      <c r="L569" s="10"/>
      <c r="M569" s="4"/>
      <c r="N569" s="10"/>
      <c r="O569" s="10"/>
      <c r="P569" s="10"/>
      <c r="Q569" s="4"/>
      <c r="R569" s="10"/>
      <c r="S569" s="4"/>
      <c r="T569" s="4"/>
      <c r="U569" s="17"/>
      <c r="X569" s="110" t="e">
        <f>IF(Monitoring!D569=0,AA=0,TEXT(Monitoring!D569,"MMMM"))</f>
        <v>#NAME?</v>
      </c>
    </row>
    <row r="570" spans="2:24" x14ac:dyDescent="0.25">
      <c r="B570" s="22"/>
      <c r="C570" s="64" t="e">
        <f>VLOOKUP(B570,Kader!$B$12:$D$51,2,FALSE)</f>
        <v>#N/A</v>
      </c>
      <c r="D570" s="24"/>
      <c r="E570" s="26"/>
      <c r="F570" s="29" t="e">
        <f t="shared" si="8"/>
        <v>#NUM!</v>
      </c>
      <c r="G570" s="27"/>
      <c r="H570" s="10"/>
      <c r="I570" s="10"/>
      <c r="J570" s="10"/>
      <c r="K570" s="10"/>
      <c r="L570" s="10"/>
      <c r="M570" s="4"/>
      <c r="N570" s="10"/>
      <c r="O570" s="10"/>
      <c r="P570" s="10"/>
      <c r="Q570" s="4"/>
      <c r="R570" s="10"/>
      <c r="S570" s="4"/>
      <c r="T570" s="4"/>
      <c r="U570" s="17"/>
      <c r="X570" s="110" t="e">
        <f>IF(Monitoring!D570=0,AA=0,TEXT(Monitoring!D570,"MMMM"))</f>
        <v>#NAME?</v>
      </c>
    </row>
    <row r="571" spans="2:24" x14ac:dyDescent="0.25">
      <c r="B571" s="22"/>
      <c r="C571" s="64" t="e">
        <f>VLOOKUP(B571,Kader!$B$12:$D$51,2,FALSE)</f>
        <v>#N/A</v>
      </c>
      <c r="D571" s="24"/>
      <c r="E571" s="26"/>
      <c r="F571" s="29" t="e">
        <f t="shared" si="8"/>
        <v>#NUM!</v>
      </c>
      <c r="G571" s="27"/>
      <c r="H571" s="10"/>
      <c r="I571" s="10"/>
      <c r="J571" s="10"/>
      <c r="K571" s="10"/>
      <c r="L571" s="10"/>
      <c r="M571" s="4"/>
      <c r="N571" s="10"/>
      <c r="O571" s="10"/>
      <c r="P571" s="10"/>
      <c r="Q571" s="4"/>
      <c r="R571" s="10"/>
      <c r="S571" s="4"/>
      <c r="T571" s="4"/>
      <c r="U571" s="17"/>
      <c r="X571" s="110" t="e">
        <f>IF(Monitoring!D571=0,AA=0,TEXT(Monitoring!D571,"MMMM"))</f>
        <v>#NAME?</v>
      </c>
    </row>
    <row r="572" spans="2:24" x14ac:dyDescent="0.25">
      <c r="B572" s="22"/>
      <c r="C572" s="64" t="e">
        <f>VLOOKUP(B572,Kader!$B$12:$D$51,2,FALSE)</f>
        <v>#N/A</v>
      </c>
      <c r="D572" s="24"/>
      <c r="E572" s="26"/>
      <c r="F572" s="29" t="e">
        <f t="shared" si="8"/>
        <v>#NUM!</v>
      </c>
      <c r="G572" s="27"/>
      <c r="H572" s="10"/>
      <c r="I572" s="10"/>
      <c r="J572" s="10"/>
      <c r="K572" s="10"/>
      <c r="L572" s="10"/>
      <c r="M572" s="4"/>
      <c r="N572" s="10"/>
      <c r="O572" s="10"/>
      <c r="P572" s="10"/>
      <c r="Q572" s="4"/>
      <c r="R572" s="10"/>
      <c r="S572" s="4"/>
      <c r="T572" s="4"/>
      <c r="U572" s="17"/>
      <c r="X572" s="110" t="e">
        <f>IF(Monitoring!D572=0,AA=0,TEXT(Monitoring!D572,"MMMM"))</f>
        <v>#NAME?</v>
      </c>
    </row>
    <row r="573" spans="2:24" x14ac:dyDescent="0.25">
      <c r="B573" s="22"/>
      <c r="C573" s="64" t="e">
        <f>VLOOKUP(B573,Kader!$B$12:$D$51,2,FALSE)</f>
        <v>#N/A</v>
      </c>
      <c r="D573" s="24"/>
      <c r="E573" s="26"/>
      <c r="F573" s="29" t="e">
        <f t="shared" si="8"/>
        <v>#NUM!</v>
      </c>
      <c r="G573" s="27"/>
      <c r="H573" s="10"/>
      <c r="I573" s="10"/>
      <c r="J573" s="10"/>
      <c r="K573" s="10"/>
      <c r="L573" s="10"/>
      <c r="M573" s="4"/>
      <c r="N573" s="10"/>
      <c r="O573" s="10"/>
      <c r="P573" s="10"/>
      <c r="Q573" s="4"/>
      <c r="R573" s="10"/>
      <c r="S573" s="4"/>
      <c r="T573" s="4"/>
      <c r="U573" s="17"/>
      <c r="X573" s="110" t="e">
        <f>IF(Monitoring!D573=0,AA=0,TEXT(Monitoring!D573,"MMMM"))</f>
        <v>#NAME?</v>
      </c>
    </row>
    <row r="574" spans="2:24" x14ac:dyDescent="0.25">
      <c r="B574" s="22"/>
      <c r="C574" s="64" t="e">
        <f>VLOOKUP(B574,Kader!$B$12:$D$51,2,FALSE)</f>
        <v>#N/A</v>
      </c>
      <c r="D574" s="24"/>
      <c r="E574" s="26"/>
      <c r="F574" s="29" t="e">
        <f t="shared" si="8"/>
        <v>#NUM!</v>
      </c>
      <c r="G574" s="27"/>
      <c r="H574" s="10"/>
      <c r="I574" s="10"/>
      <c r="J574" s="10"/>
      <c r="K574" s="10"/>
      <c r="L574" s="10"/>
      <c r="M574" s="4"/>
      <c r="N574" s="10"/>
      <c r="O574" s="10"/>
      <c r="P574" s="10"/>
      <c r="Q574" s="4"/>
      <c r="R574" s="10"/>
      <c r="S574" s="4"/>
      <c r="T574" s="4"/>
      <c r="U574" s="17"/>
      <c r="X574" s="110" t="e">
        <f>IF(Monitoring!D574=0,AA=0,TEXT(Monitoring!D574,"MMMM"))</f>
        <v>#NAME?</v>
      </c>
    </row>
    <row r="575" spans="2:24" x14ac:dyDescent="0.25">
      <c r="B575" s="22"/>
      <c r="C575" s="64" t="e">
        <f>VLOOKUP(B575,Kader!$B$12:$D$51,2,FALSE)</f>
        <v>#N/A</v>
      </c>
      <c r="D575" s="24"/>
      <c r="E575" s="26"/>
      <c r="F575" s="29" t="e">
        <f t="shared" si="8"/>
        <v>#NUM!</v>
      </c>
      <c r="G575" s="27"/>
      <c r="H575" s="10"/>
      <c r="I575" s="10"/>
      <c r="J575" s="10"/>
      <c r="K575" s="10"/>
      <c r="L575" s="10"/>
      <c r="M575" s="4"/>
      <c r="N575" s="10"/>
      <c r="O575" s="10"/>
      <c r="P575" s="10"/>
      <c r="Q575" s="4"/>
      <c r="R575" s="10"/>
      <c r="S575" s="4"/>
      <c r="T575" s="4"/>
      <c r="U575" s="17"/>
      <c r="X575" s="110" t="e">
        <f>IF(Monitoring!D575=0,AA=0,TEXT(Monitoring!D575,"MMMM"))</f>
        <v>#NAME?</v>
      </c>
    </row>
    <row r="576" spans="2:24" x14ac:dyDescent="0.25">
      <c r="B576" s="22"/>
      <c r="C576" s="64" t="e">
        <f>VLOOKUP(B576,Kader!$B$12:$D$51,2,FALSE)</f>
        <v>#N/A</v>
      </c>
      <c r="D576" s="24"/>
      <c r="E576" s="26"/>
      <c r="F576" s="29" t="e">
        <f t="shared" si="8"/>
        <v>#NUM!</v>
      </c>
      <c r="G576" s="27"/>
      <c r="H576" s="10"/>
      <c r="I576" s="10"/>
      <c r="J576" s="10"/>
      <c r="K576" s="10"/>
      <c r="L576" s="10"/>
      <c r="M576" s="4"/>
      <c r="N576" s="10"/>
      <c r="O576" s="10"/>
      <c r="P576" s="10"/>
      <c r="Q576" s="4"/>
      <c r="R576" s="10"/>
      <c r="S576" s="4"/>
      <c r="T576" s="4"/>
      <c r="U576" s="17"/>
      <c r="X576" s="110" t="e">
        <f>IF(Monitoring!D576=0,AA=0,TEXT(Monitoring!D576,"MMMM"))</f>
        <v>#NAME?</v>
      </c>
    </row>
    <row r="577" spans="2:24" x14ac:dyDescent="0.25">
      <c r="B577" s="22"/>
      <c r="C577" s="64" t="e">
        <f>VLOOKUP(B577,Kader!$B$12:$D$51,2,FALSE)</f>
        <v>#N/A</v>
      </c>
      <c r="D577" s="24"/>
      <c r="E577" s="26"/>
      <c r="F577" s="29" t="e">
        <f t="shared" si="8"/>
        <v>#NUM!</v>
      </c>
      <c r="G577" s="27"/>
      <c r="H577" s="10"/>
      <c r="I577" s="10"/>
      <c r="J577" s="10"/>
      <c r="K577" s="10"/>
      <c r="L577" s="10"/>
      <c r="M577" s="4"/>
      <c r="N577" s="10"/>
      <c r="O577" s="10"/>
      <c r="P577" s="10"/>
      <c r="Q577" s="4"/>
      <c r="R577" s="10"/>
      <c r="S577" s="4"/>
      <c r="T577" s="4"/>
      <c r="U577" s="17"/>
      <c r="X577" s="110" t="e">
        <f>IF(Monitoring!D577=0,AA=0,TEXT(Monitoring!D577,"MMMM"))</f>
        <v>#NAME?</v>
      </c>
    </row>
    <row r="578" spans="2:24" x14ac:dyDescent="0.25">
      <c r="B578" s="22"/>
      <c r="C578" s="64" t="e">
        <f>VLOOKUP(B578,Kader!$B$12:$D$51,2,FALSE)</f>
        <v>#N/A</v>
      </c>
      <c r="D578" s="24"/>
      <c r="E578" s="26"/>
      <c r="F578" s="29" t="e">
        <f t="shared" si="8"/>
        <v>#NUM!</v>
      </c>
      <c r="G578" s="27"/>
      <c r="H578" s="10"/>
      <c r="I578" s="10"/>
      <c r="J578" s="10"/>
      <c r="K578" s="10"/>
      <c r="L578" s="10"/>
      <c r="M578" s="4"/>
      <c r="N578" s="10"/>
      <c r="O578" s="10"/>
      <c r="P578" s="10"/>
      <c r="Q578" s="4"/>
      <c r="R578" s="10"/>
      <c r="S578" s="4"/>
      <c r="T578" s="4"/>
      <c r="U578" s="17"/>
      <c r="X578" s="110" t="e">
        <f>IF(Monitoring!D578=0,AA=0,TEXT(Monitoring!D578,"MMMM"))</f>
        <v>#NAME?</v>
      </c>
    </row>
    <row r="579" spans="2:24" x14ac:dyDescent="0.25">
      <c r="B579" s="22"/>
      <c r="C579" s="64" t="e">
        <f>VLOOKUP(B579,Kader!$B$12:$D$51,2,FALSE)</f>
        <v>#N/A</v>
      </c>
      <c r="D579" s="24"/>
      <c r="E579" s="26"/>
      <c r="F579" s="29" t="e">
        <f t="shared" si="8"/>
        <v>#NUM!</v>
      </c>
      <c r="G579" s="27"/>
      <c r="H579" s="10"/>
      <c r="I579" s="10"/>
      <c r="J579" s="10"/>
      <c r="K579" s="10"/>
      <c r="L579" s="10"/>
      <c r="M579" s="4"/>
      <c r="N579" s="10"/>
      <c r="O579" s="10"/>
      <c r="P579" s="10"/>
      <c r="Q579" s="4"/>
      <c r="R579" s="10"/>
      <c r="S579" s="4"/>
      <c r="T579" s="4"/>
      <c r="U579" s="17"/>
      <c r="X579" s="110" t="e">
        <f>IF(Monitoring!D579=0,AA=0,TEXT(Monitoring!D579,"MMMM"))</f>
        <v>#NAME?</v>
      </c>
    </row>
    <row r="580" spans="2:24" x14ac:dyDescent="0.25">
      <c r="B580" s="22"/>
      <c r="C580" s="64" t="e">
        <f>VLOOKUP(B580,Kader!$B$12:$D$51,2,FALSE)</f>
        <v>#N/A</v>
      </c>
      <c r="D580" s="24"/>
      <c r="E580" s="26"/>
      <c r="F580" s="29" t="e">
        <f t="shared" si="8"/>
        <v>#NUM!</v>
      </c>
      <c r="G580" s="27"/>
      <c r="H580" s="10"/>
      <c r="I580" s="10"/>
      <c r="J580" s="10"/>
      <c r="K580" s="10"/>
      <c r="L580" s="10"/>
      <c r="M580" s="4"/>
      <c r="N580" s="10"/>
      <c r="O580" s="10"/>
      <c r="P580" s="10"/>
      <c r="Q580" s="4"/>
      <c r="R580" s="10"/>
      <c r="S580" s="4"/>
      <c r="T580" s="4"/>
      <c r="U580" s="17"/>
      <c r="X580" s="110" t="e">
        <f>IF(Monitoring!D580=0,AA=0,TEXT(Monitoring!D580,"MMMM"))</f>
        <v>#NAME?</v>
      </c>
    </row>
    <row r="581" spans="2:24" x14ac:dyDescent="0.25">
      <c r="B581" s="22"/>
      <c r="C581" s="64" t="e">
        <f>VLOOKUP(B581,Kader!$B$12:$D$51,2,FALSE)</f>
        <v>#N/A</v>
      </c>
      <c r="D581" s="24"/>
      <c r="E581" s="26"/>
      <c r="F581" s="29" t="e">
        <f t="shared" si="8"/>
        <v>#NUM!</v>
      </c>
      <c r="G581" s="27"/>
      <c r="H581" s="10"/>
      <c r="I581" s="10"/>
      <c r="J581" s="10"/>
      <c r="K581" s="10"/>
      <c r="L581" s="10"/>
      <c r="M581" s="4"/>
      <c r="N581" s="10"/>
      <c r="O581" s="10"/>
      <c r="P581" s="10"/>
      <c r="Q581" s="4"/>
      <c r="R581" s="10"/>
      <c r="S581" s="4"/>
      <c r="T581" s="4"/>
      <c r="U581" s="17"/>
      <c r="X581" s="110" t="e">
        <f>IF(Monitoring!D581=0,AA=0,TEXT(Monitoring!D581,"MMMM"))</f>
        <v>#NAME?</v>
      </c>
    </row>
    <row r="582" spans="2:24" x14ac:dyDescent="0.25">
      <c r="B582" s="22"/>
      <c r="C582" s="64" t="e">
        <f>VLOOKUP(B582,Kader!$B$12:$D$51,2,FALSE)</f>
        <v>#N/A</v>
      </c>
      <c r="D582" s="24"/>
      <c r="E582" s="26"/>
      <c r="F582" s="29" t="e">
        <f t="shared" si="8"/>
        <v>#NUM!</v>
      </c>
      <c r="G582" s="27"/>
      <c r="H582" s="10"/>
      <c r="I582" s="10"/>
      <c r="J582" s="10"/>
      <c r="K582" s="10"/>
      <c r="L582" s="10"/>
      <c r="M582" s="4"/>
      <c r="N582" s="10"/>
      <c r="O582" s="10"/>
      <c r="P582" s="10"/>
      <c r="Q582" s="4"/>
      <c r="R582" s="10"/>
      <c r="S582" s="4"/>
      <c r="T582" s="4"/>
      <c r="U582" s="17"/>
      <c r="X582" s="110" t="e">
        <f>IF(Monitoring!D582=0,AA=0,TEXT(Monitoring!D582,"MMMM"))</f>
        <v>#NAME?</v>
      </c>
    </row>
    <row r="583" spans="2:24" x14ac:dyDescent="0.25">
      <c r="B583" s="22"/>
      <c r="C583" s="64" t="e">
        <f>VLOOKUP(B583,Kader!$B$12:$D$51,2,FALSE)</f>
        <v>#N/A</v>
      </c>
      <c r="D583" s="24"/>
      <c r="E583" s="26"/>
      <c r="F583" s="29" t="e">
        <f t="shared" si="8"/>
        <v>#NUM!</v>
      </c>
      <c r="G583" s="27"/>
      <c r="H583" s="10"/>
      <c r="I583" s="10"/>
      <c r="J583" s="10"/>
      <c r="K583" s="10"/>
      <c r="L583" s="10"/>
      <c r="M583" s="4"/>
      <c r="N583" s="10"/>
      <c r="O583" s="10"/>
      <c r="P583" s="10"/>
      <c r="Q583" s="4"/>
      <c r="R583" s="10"/>
      <c r="S583" s="4"/>
      <c r="T583" s="4"/>
      <c r="U583" s="17"/>
      <c r="X583" s="110" t="e">
        <f>IF(Monitoring!D583=0,AA=0,TEXT(Monitoring!D583,"MMMM"))</f>
        <v>#NAME?</v>
      </c>
    </row>
    <row r="584" spans="2:24" x14ac:dyDescent="0.25">
      <c r="B584" s="22"/>
      <c r="C584" s="64" t="e">
        <f>VLOOKUP(B584,Kader!$B$12:$D$51,2,FALSE)</f>
        <v>#N/A</v>
      </c>
      <c r="D584" s="24"/>
      <c r="E584" s="26"/>
      <c r="F584" s="29" t="e">
        <f t="shared" si="8"/>
        <v>#NUM!</v>
      </c>
      <c r="G584" s="27"/>
      <c r="H584" s="10"/>
      <c r="I584" s="10"/>
      <c r="J584" s="10"/>
      <c r="K584" s="10"/>
      <c r="L584" s="10"/>
      <c r="M584" s="4"/>
      <c r="N584" s="10"/>
      <c r="O584" s="10"/>
      <c r="P584" s="10"/>
      <c r="Q584" s="4"/>
      <c r="R584" s="10"/>
      <c r="S584" s="4"/>
      <c r="T584" s="4"/>
      <c r="U584" s="17"/>
      <c r="X584" s="110" t="e">
        <f>IF(Monitoring!D584=0,AA=0,TEXT(Monitoring!D584,"MMMM"))</f>
        <v>#NAME?</v>
      </c>
    </row>
    <row r="585" spans="2:24" x14ac:dyDescent="0.25">
      <c r="B585" s="22"/>
      <c r="C585" s="64" t="e">
        <f>VLOOKUP(B585,Kader!$B$12:$D$51,2,FALSE)</f>
        <v>#N/A</v>
      </c>
      <c r="D585" s="24"/>
      <c r="E585" s="26"/>
      <c r="F585" s="29" t="e">
        <f t="shared" si="8"/>
        <v>#NUM!</v>
      </c>
      <c r="G585" s="27"/>
      <c r="H585" s="10"/>
      <c r="I585" s="10"/>
      <c r="J585" s="10"/>
      <c r="K585" s="10"/>
      <c r="L585" s="10"/>
      <c r="M585" s="4"/>
      <c r="N585" s="10"/>
      <c r="O585" s="10"/>
      <c r="P585" s="10"/>
      <c r="Q585" s="4"/>
      <c r="R585" s="10"/>
      <c r="S585" s="4"/>
      <c r="T585" s="4"/>
      <c r="U585" s="17"/>
      <c r="X585" s="110" t="e">
        <f>IF(Monitoring!D585=0,AA=0,TEXT(Monitoring!D585,"MMMM"))</f>
        <v>#NAME?</v>
      </c>
    </row>
    <row r="586" spans="2:24" x14ac:dyDescent="0.25">
      <c r="B586" s="22"/>
      <c r="C586" s="64" t="e">
        <f>VLOOKUP(B586,Kader!$B$12:$D$51,2,FALSE)</f>
        <v>#N/A</v>
      </c>
      <c r="D586" s="24"/>
      <c r="E586" s="26"/>
      <c r="F586" s="29" t="e">
        <f t="shared" ref="F586:F649" si="9">(DATEDIF(D586+1,E586,"d"))</f>
        <v>#NUM!</v>
      </c>
      <c r="G586" s="27"/>
      <c r="H586" s="10"/>
      <c r="I586" s="10"/>
      <c r="J586" s="10"/>
      <c r="K586" s="10"/>
      <c r="L586" s="10"/>
      <c r="M586" s="4"/>
      <c r="N586" s="10"/>
      <c r="O586" s="10"/>
      <c r="P586" s="10"/>
      <c r="Q586" s="4"/>
      <c r="R586" s="10"/>
      <c r="S586" s="4"/>
      <c r="T586" s="4"/>
      <c r="U586" s="17"/>
      <c r="X586" s="110" t="e">
        <f>IF(Monitoring!D586=0,AA=0,TEXT(Monitoring!D586,"MMMM"))</f>
        <v>#NAME?</v>
      </c>
    </row>
    <row r="587" spans="2:24" x14ac:dyDescent="0.25">
      <c r="B587" s="22"/>
      <c r="C587" s="64" t="e">
        <f>VLOOKUP(B587,Kader!$B$12:$D$51,2,FALSE)</f>
        <v>#N/A</v>
      </c>
      <c r="D587" s="24"/>
      <c r="E587" s="26"/>
      <c r="F587" s="29" t="e">
        <f t="shared" si="9"/>
        <v>#NUM!</v>
      </c>
      <c r="G587" s="27"/>
      <c r="H587" s="10"/>
      <c r="I587" s="10"/>
      <c r="J587" s="10"/>
      <c r="K587" s="10"/>
      <c r="L587" s="10"/>
      <c r="M587" s="4"/>
      <c r="N587" s="10"/>
      <c r="O587" s="10"/>
      <c r="P587" s="10"/>
      <c r="Q587" s="4"/>
      <c r="R587" s="10"/>
      <c r="S587" s="4"/>
      <c r="T587" s="4"/>
      <c r="U587" s="17"/>
      <c r="X587" s="110" t="e">
        <f>IF(Monitoring!D587=0,AA=0,TEXT(Monitoring!D587,"MMMM"))</f>
        <v>#NAME?</v>
      </c>
    </row>
    <row r="588" spans="2:24" x14ac:dyDescent="0.25">
      <c r="B588" s="22"/>
      <c r="C588" s="64" t="e">
        <f>VLOOKUP(B588,Kader!$B$12:$D$51,2,FALSE)</f>
        <v>#N/A</v>
      </c>
      <c r="D588" s="24"/>
      <c r="E588" s="26"/>
      <c r="F588" s="29" t="e">
        <f t="shared" si="9"/>
        <v>#NUM!</v>
      </c>
      <c r="G588" s="27"/>
      <c r="H588" s="10"/>
      <c r="I588" s="10"/>
      <c r="J588" s="10"/>
      <c r="K588" s="10"/>
      <c r="L588" s="10"/>
      <c r="M588" s="4"/>
      <c r="N588" s="10"/>
      <c r="O588" s="10"/>
      <c r="P588" s="10"/>
      <c r="Q588" s="4"/>
      <c r="R588" s="10"/>
      <c r="S588" s="4"/>
      <c r="T588" s="4"/>
      <c r="U588" s="17"/>
      <c r="X588" s="110" t="e">
        <f>IF(Monitoring!D588=0,AA=0,TEXT(Monitoring!D588,"MMMM"))</f>
        <v>#NAME?</v>
      </c>
    </row>
    <row r="589" spans="2:24" x14ac:dyDescent="0.25">
      <c r="B589" s="22"/>
      <c r="C589" s="64" t="e">
        <f>VLOOKUP(B589,Kader!$B$12:$D$51,2,FALSE)</f>
        <v>#N/A</v>
      </c>
      <c r="D589" s="24"/>
      <c r="E589" s="26"/>
      <c r="F589" s="29" t="e">
        <f t="shared" si="9"/>
        <v>#NUM!</v>
      </c>
      <c r="G589" s="27"/>
      <c r="H589" s="10"/>
      <c r="I589" s="10"/>
      <c r="J589" s="10"/>
      <c r="K589" s="10"/>
      <c r="L589" s="10"/>
      <c r="M589" s="4"/>
      <c r="N589" s="10"/>
      <c r="O589" s="10"/>
      <c r="P589" s="10"/>
      <c r="Q589" s="4"/>
      <c r="R589" s="10"/>
      <c r="S589" s="4"/>
      <c r="T589" s="4"/>
      <c r="U589" s="17"/>
      <c r="X589" s="110" t="e">
        <f>IF(Monitoring!D589=0,AA=0,TEXT(Monitoring!D589,"MMMM"))</f>
        <v>#NAME?</v>
      </c>
    </row>
    <row r="590" spans="2:24" x14ac:dyDescent="0.25">
      <c r="B590" s="22"/>
      <c r="C590" s="64" t="e">
        <f>VLOOKUP(B590,Kader!$B$12:$D$51,2,FALSE)</f>
        <v>#N/A</v>
      </c>
      <c r="D590" s="24"/>
      <c r="E590" s="26"/>
      <c r="F590" s="29" t="e">
        <f t="shared" si="9"/>
        <v>#NUM!</v>
      </c>
      <c r="G590" s="27"/>
      <c r="H590" s="10"/>
      <c r="I590" s="10"/>
      <c r="J590" s="10"/>
      <c r="K590" s="10"/>
      <c r="L590" s="10"/>
      <c r="M590" s="4"/>
      <c r="N590" s="10"/>
      <c r="O590" s="10"/>
      <c r="P590" s="10"/>
      <c r="Q590" s="4"/>
      <c r="R590" s="10"/>
      <c r="S590" s="4"/>
      <c r="T590" s="4"/>
      <c r="U590" s="17"/>
      <c r="X590" s="110" t="e">
        <f>IF(Monitoring!D590=0,AA=0,TEXT(Monitoring!D590,"MMMM"))</f>
        <v>#NAME?</v>
      </c>
    </row>
    <row r="591" spans="2:24" x14ac:dyDescent="0.25">
      <c r="B591" s="22"/>
      <c r="C591" s="64" t="e">
        <f>VLOOKUP(B591,Kader!$B$12:$D$51,2,FALSE)</f>
        <v>#N/A</v>
      </c>
      <c r="D591" s="24"/>
      <c r="E591" s="26"/>
      <c r="F591" s="29" t="e">
        <f t="shared" si="9"/>
        <v>#NUM!</v>
      </c>
      <c r="G591" s="27"/>
      <c r="H591" s="10"/>
      <c r="I591" s="10"/>
      <c r="J591" s="10"/>
      <c r="K591" s="10"/>
      <c r="L591" s="10"/>
      <c r="M591" s="4"/>
      <c r="N591" s="10"/>
      <c r="O591" s="10"/>
      <c r="P591" s="10"/>
      <c r="Q591" s="4"/>
      <c r="R591" s="10"/>
      <c r="S591" s="4"/>
      <c r="T591" s="4"/>
      <c r="U591" s="17"/>
      <c r="X591" s="110" t="e">
        <f>IF(Monitoring!D591=0,AA=0,TEXT(Monitoring!D591,"MMMM"))</f>
        <v>#NAME?</v>
      </c>
    </row>
    <row r="592" spans="2:24" x14ac:dyDescent="0.25">
      <c r="B592" s="22"/>
      <c r="C592" s="64" t="e">
        <f>VLOOKUP(B592,Kader!$B$12:$D$51,2,FALSE)</f>
        <v>#N/A</v>
      </c>
      <c r="D592" s="24"/>
      <c r="E592" s="26"/>
      <c r="F592" s="29" t="e">
        <f t="shared" si="9"/>
        <v>#NUM!</v>
      </c>
      <c r="G592" s="27"/>
      <c r="H592" s="10"/>
      <c r="I592" s="10"/>
      <c r="J592" s="10"/>
      <c r="K592" s="10"/>
      <c r="L592" s="10"/>
      <c r="M592" s="4"/>
      <c r="N592" s="10"/>
      <c r="O592" s="10"/>
      <c r="P592" s="10"/>
      <c r="Q592" s="4"/>
      <c r="R592" s="10"/>
      <c r="S592" s="4"/>
      <c r="T592" s="4"/>
      <c r="U592" s="17"/>
      <c r="X592" s="110" t="e">
        <f>IF(Monitoring!D592=0,AA=0,TEXT(Monitoring!D592,"MMMM"))</f>
        <v>#NAME?</v>
      </c>
    </row>
    <row r="593" spans="2:24" x14ac:dyDescent="0.25">
      <c r="B593" s="22"/>
      <c r="C593" s="64" t="e">
        <f>VLOOKUP(B593,Kader!$B$12:$D$51,2,FALSE)</f>
        <v>#N/A</v>
      </c>
      <c r="D593" s="24"/>
      <c r="E593" s="26"/>
      <c r="F593" s="29" t="e">
        <f t="shared" si="9"/>
        <v>#NUM!</v>
      </c>
      <c r="G593" s="27"/>
      <c r="H593" s="10"/>
      <c r="I593" s="10"/>
      <c r="J593" s="10"/>
      <c r="K593" s="10"/>
      <c r="L593" s="10"/>
      <c r="M593" s="4"/>
      <c r="N593" s="10"/>
      <c r="O593" s="10"/>
      <c r="P593" s="10"/>
      <c r="Q593" s="4"/>
      <c r="R593" s="10"/>
      <c r="S593" s="4"/>
      <c r="T593" s="4"/>
      <c r="U593" s="17"/>
      <c r="X593" s="110" t="e">
        <f>IF(Monitoring!D593=0,AA=0,TEXT(Monitoring!D593,"MMMM"))</f>
        <v>#NAME?</v>
      </c>
    </row>
    <row r="594" spans="2:24" x14ac:dyDescent="0.25">
      <c r="B594" s="22"/>
      <c r="C594" s="64" t="e">
        <f>VLOOKUP(B594,Kader!$B$12:$D$51,2,FALSE)</f>
        <v>#N/A</v>
      </c>
      <c r="D594" s="24"/>
      <c r="E594" s="26"/>
      <c r="F594" s="29" t="e">
        <f t="shared" si="9"/>
        <v>#NUM!</v>
      </c>
      <c r="G594" s="27"/>
      <c r="H594" s="10"/>
      <c r="I594" s="10"/>
      <c r="J594" s="10"/>
      <c r="K594" s="10"/>
      <c r="L594" s="10"/>
      <c r="M594" s="4"/>
      <c r="N594" s="10"/>
      <c r="O594" s="10"/>
      <c r="P594" s="10"/>
      <c r="Q594" s="4"/>
      <c r="R594" s="10"/>
      <c r="S594" s="4"/>
      <c r="T594" s="4"/>
      <c r="U594" s="17"/>
      <c r="X594" s="110" t="e">
        <f>IF(Monitoring!D594=0,AA=0,TEXT(Monitoring!D594,"MMMM"))</f>
        <v>#NAME?</v>
      </c>
    </row>
    <row r="595" spans="2:24" x14ac:dyDescent="0.25">
      <c r="B595" s="22"/>
      <c r="C595" s="64" t="e">
        <f>VLOOKUP(B595,Kader!$B$12:$D$51,2,FALSE)</f>
        <v>#N/A</v>
      </c>
      <c r="D595" s="24"/>
      <c r="E595" s="26"/>
      <c r="F595" s="29" t="e">
        <f t="shared" si="9"/>
        <v>#NUM!</v>
      </c>
      <c r="G595" s="27"/>
      <c r="H595" s="10"/>
      <c r="I595" s="10"/>
      <c r="J595" s="10"/>
      <c r="K595" s="10"/>
      <c r="L595" s="10"/>
      <c r="M595" s="4"/>
      <c r="N595" s="10"/>
      <c r="O595" s="10"/>
      <c r="P595" s="10"/>
      <c r="Q595" s="4"/>
      <c r="R595" s="10"/>
      <c r="S595" s="4"/>
      <c r="T595" s="4"/>
      <c r="U595" s="17"/>
      <c r="X595" s="110" t="e">
        <f>IF(Monitoring!D595=0,AA=0,TEXT(Monitoring!D595,"MMMM"))</f>
        <v>#NAME?</v>
      </c>
    </row>
    <row r="596" spans="2:24" x14ac:dyDescent="0.25">
      <c r="B596" s="22"/>
      <c r="C596" s="64" t="e">
        <f>VLOOKUP(B596,Kader!$B$12:$D$51,2,FALSE)</f>
        <v>#N/A</v>
      </c>
      <c r="D596" s="24"/>
      <c r="E596" s="26"/>
      <c r="F596" s="29" t="e">
        <f t="shared" si="9"/>
        <v>#NUM!</v>
      </c>
      <c r="G596" s="27"/>
      <c r="H596" s="10"/>
      <c r="I596" s="10"/>
      <c r="J596" s="10"/>
      <c r="K596" s="10"/>
      <c r="L596" s="10"/>
      <c r="M596" s="4"/>
      <c r="N596" s="10"/>
      <c r="O596" s="10"/>
      <c r="P596" s="10"/>
      <c r="Q596" s="4"/>
      <c r="R596" s="10"/>
      <c r="S596" s="4"/>
      <c r="T596" s="4"/>
      <c r="U596" s="17"/>
      <c r="X596" s="110" t="e">
        <f>IF(Monitoring!D596=0,AA=0,TEXT(Monitoring!D596,"MMMM"))</f>
        <v>#NAME?</v>
      </c>
    </row>
    <row r="597" spans="2:24" x14ac:dyDescent="0.25">
      <c r="B597" s="22"/>
      <c r="C597" s="64" t="e">
        <f>VLOOKUP(B597,Kader!$B$12:$D$51,2,FALSE)</f>
        <v>#N/A</v>
      </c>
      <c r="D597" s="24"/>
      <c r="E597" s="26"/>
      <c r="F597" s="29" t="e">
        <f t="shared" si="9"/>
        <v>#NUM!</v>
      </c>
      <c r="G597" s="27"/>
      <c r="H597" s="10"/>
      <c r="I597" s="10"/>
      <c r="J597" s="10"/>
      <c r="K597" s="10"/>
      <c r="L597" s="10"/>
      <c r="M597" s="4"/>
      <c r="N597" s="10"/>
      <c r="O597" s="10"/>
      <c r="P597" s="10"/>
      <c r="Q597" s="4"/>
      <c r="R597" s="10"/>
      <c r="S597" s="4"/>
      <c r="T597" s="4"/>
      <c r="U597" s="17"/>
      <c r="X597" s="110" t="e">
        <f>IF(Monitoring!D597=0,AA=0,TEXT(Monitoring!D597,"MMMM"))</f>
        <v>#NAME?</v>
      </c>
    </row>
    <row r="598" spans="2:24" x14ac:dyDescent="0.25">
      <c r="B598" s="22"/>
      <c r="C598" s="64" t="e">
        <f>VLOOKUP(B598,Kader!$B$12:$D$51,2,FALSE)</f>
        <v>#N/A</v>
      </c>
      <c r="D598" s="24"/>
      <c r="E598" s="26"/>
      <c r="F598" s="29" t="e">
        <f t="shared" si="9"/>
        <v>#NUM!</v>
      </c>
      <c r="G598" s="27"/>
      <c r="H598" s="10"/>
      <c r="I598" s="10"/>
      <c r="J598" s="10"/>
      <c r="K598" s="10"/>
      <c r="L598" s="10"/>
      <c r="M598" s="4"/>
      <c r="N598" s="10"/>
      <c r="O598" s="10"/>
      <c r="P598" s="10"/>
      <c r="Q598" s="4"/>
      <c r="R598" s="10"/>
      <c r="S598" s="4"/>
      <c r="T598" s="4"/>
      <c r="U598" s="17"/>
      <c r="X598" s="110" t="e">
        <f>IF(Monitoring!D598=0,AA=0,TEXT(Monitoring!D598,"MMMM"))</f>
        <v>#NAME?</v>
      </c>
    </row>
    <row r="599" spans="2:24" x14ac:dyDescent="0.25">
      <c r="B599" s="22"/>
      <c r="C599" s="64" t="e">
        <f>VLOOKUP(B599,Kader!$B$12:$D$51,2,FALSE)</f>
        <v>#N/A</v>
      </c>
      <c r="D599" s="24"/>
      <c r="E599" s="26"/>
      <c r="F599" s="29" t="e">
        <f t="shared" si="9"/>
        <v>#NUM!</v>
      </c>
      <c r="G599" s="27"/>
      <c r="H599" s="10"/>
      <c r="I599" s="10"/>
      <c r="J599" s="10"/>
      <c r="K599" s="10"/>
      <c r="L599" s="10"/>
      <c r="M599" s="4"/>
      <c r="N599" s="10"/>
      <c r="O599" s="10"/>
      <c r="P599" s="10"/>
      <c r="Q599" s="4"/>
      <c r="R599" s="10"/>
      <c r="S599" s="4"/>
      <c r="T599" s="4"/>
      <c r="U599" s="17"/>
      <c r="X599" s="110" t="e">
        <f>IF(Monitoring!D599=0,AA=0,TEXT(Monitoring!D599,"MMMM"))</f>
        <v>#NAME?</v>
      </c>
    </row>
    <row r="600" spans="2:24" x14ac:dyDescent="0.25">
      <c r="B600" s="22"/>
      <c r="C600" s="64" t="e">
        <f>VLOOKUP(B600,Kader!$B$12:$D$51,2,FALSE)</f>
        <v>#N/A</v>
      </c>
      <c r="D600" s="24"/>
      <c r="E600" s="26"/>
      <c r="F600" s="29" t="e">
        <f t="shared" si="9"/>
        <v>#NUM!</v>
      </c>
      <c r="G600" s="27"/>
      <c r="H600" s="10"/>
      <c r="I600" s="10"/>
      <c r="J600" s="10"/>
      <c r="K600" s="10"/>
      <c r="L600" s="10"/>
      <c r="M600" s="4"/>
      <c r="N600" s="10"/>
      <c r="O600" s="10"/>
      <c r="P600" s="10"/>
      <c r="Q600" s="4"/>
      <c r="R600" s="10"/>
      <c r="S600" s="4"/>
      <c r="T600" s="4"/>
      <c r="U600" s="17"/>
      <c r="X600" s="110" t="e">
        <f>IF(Monitoring!D600=0,AA=0,TEXT(Monitoring!D600,"MMMM"))</f>
        <v>#NAME?</v>
      </c>
    </row>
    <row r="601" spans="2:24" x14ac:dyDescent="0.25">
      <c r="B601" s="22"/>
      <c r="C601" s="64" t="e">
        <f>VLOOKUP(B601,Kader!$B$12:$D$51,2,FALSE)</f>
        <v>#N/A</v>
      </c>
      <c r="D601" s="24"/>
      <c r="E601" s="26"/>
      <c r="F601" s="29" t="e">
        <f t="shared" si="9"/>
        <v>#NUM!</v>
      </c>
      <c r="G601" s="27"/>
      <c r="H601" s="10"/>
      <c r="I601" s="10"/>
      <c r="J601" s="10"/>
      <c r="K601" s="10"/>
      <c r="L601" s="10"/>
      <c r="M601" s="4"/>
      <c r="N601" s="10"/>
      <c r="O601" s="10"/>
      <c r="P601" s="10"/>
      <c r="Q601" s="4"/>
      <c r="R601" s="10"/>
      <c r="S601" s="4"/>
      <c r="T601" s="4"/>
      <c r="U601" s="17"/>
      <c r="X601" s="110" t="e">
        <f>IF(Monitoring!D601=0,AA=0,TEXT(Monitoring!D601,"MMMM"))</f>
        <v>#NAME?</v>
      </c>
    </row>
    <row r="602" spans="2:24" x14ac:dyDescent="0.25">
      <c r="B602" s="22"/>
      <c r="C602" s="64" t="e">
        <f>VLOOKUP(B602,Kader!$B$12:$D$51,2,FALSE)</f>
        <v>#N/A</v>
      </c>
      <c r="D602" s="24"/>
      <c r="E602" s="26"/>
      <c r="F602" s="29" t="e">
        <f t="shared" si="9"/>
        <v>#NUM!</v>
      </c>
      <c r="G602" s="27"/>
      <c r="H602" s="10"/>
      <c r="I602" s="10"/>
      <c r="J602" s="10"/>
      <c r="K602" s="10"/>
      <c r="L602" s="10"/>
      <c r="M602" s="4"/>
      <c r="N602" s="10"/>
      <c r="O602" s="10"/>
      <c r="P602" s="10"/>
      <c r="Q602" s="4"/>
      <c r="R602" s="10"/>
      <c r="S602" s="4"/>
      <c r="T602" s="4"/>
      <c r="U602" s="17"/>
      <c r="X602" s="110" t="e">
        <f>IF(Monitoring!D602=0,AA=0,TEXT(Monitoring!D602,"MMMM"))</f>
        <v>#NAME?</v>
      </c>
    </row>
    <row r="603" spans="2:24" x14ac:dyDescent="0.25">
      <c r="B603" s="22"/>
      <c r="C603" s="64" t="e">
        <f>VLOOKUP(B603,Kader!$B$12:$D$51,2,FALSE)</f>
        <v>#N/A</v>
      </c>
      <c r="D603" s="24"/>
      <c r="E603" s="26"/>
      <c r="F603" s="29" t="e">
        <f t="shared" si="9"/>
        <v>#NUM!</v>
      </c>
      <c r="G603" s="27"/>
      <c r="H603" s="10"/>
      <c r="I603" s="10"/>
      <c r="J603" s="10"/>
      <c r="K603" s="10"/>
      <c r="L603" s="10"/>
      <c r="M603" s="4"/>
      <c r="N603" s="10"/>
      <c r="O603" s="10"/>
      <c r="P603" s="10"/>
      <c r="Q603" s="4"/>
      <c r="R603" s="10"/>
      <c r="S603" s="4"/>
      <c r="T603" s="4"/>
      <c r="U603" s="17"/>
      <c r="X603" s="110" t="e">
        <f>IF(Monitoring!D603=0,AA=0,TEXT(Monitoring!D603,"MMMM"))</f>
        <v>#NAME?</v>
      </c>
    </row>
    <row r="604" spans="2:24" x14ac:dyDescent="0.25">
      <c r="B604" s="22"/>
      <c r="C604" s="64" t="e">
        <f>VLOOKUP(B604,Kader!$B$12:$D$51,2,FALSE)</f>
        <v>#N/A</v>
      </c>
      <c r="D604" s="24"/>
      <c r="E604" s="26"/>
      <c r="F604" s="29" t="e">
        <f t="shared" si="9"/>
        <v>#NUM!</v>
      </c>
      <c r="G604" s="27"/>
      <c r="H604" s="10"/>
      <c r="I604" s="10"/>
      <c r="J604" s="10"/>
      <c r="K604" s="10"/>
      <c r="L604" s="10"/>
      <c r="M604" s="4"/>
      <c r="N604" s="10"/>
      <c r="O604" s="10"/>
      <c r="P604" s="10"/>
      <c r="Q604" s="4"/>
      <c r="R604" s="10"/>
      <c r="S604" s="4"/>
      <c r="T604" s="4"/>
      <c r="U604" s="17"/>
      <c r="X604" s="110" t="e">
        <f>IF(Monitoring!D604=0,AA=0,TEXT(Monitoring!D604,"MMMM"))</f>
        <v>#NAME?</v>
      </c>
    </row>
    <row r="605" spans="2:24" x14ac:dyDescent="0.25">
      <c r="B605" s="22"/>
      <c r="C605" s="64" t="e">
        <f>VLOOKUP(B605,Kader!$B$12:$D$51,2,FALSE)</f>
        <v>#N/A</v>
      </c>
      <c r="D605" s="24"/>
      <c r="E605" s="26"/>
      <c r="F605" s="29" t="e">
        <f t="shared" si="9"/>
        <v>#NUM!</v>
      </c>
      <c r="G605" s="27"/>
      <c r="H605" s="10"/>
      <c r="I605" s="10"/>
      <c r="J605" s="10"/>
      <c r="K605" s="10"/>
      <c r="L605" s="10"/>
      <c r="M605" s="4"/>
      <c r="N605" s="10"/>
      <c r="O605" s="10"/>
      <c r="P605" s="10"/>
      <c r="Q605" s="4"/>
      <c r="R605" s="10"/>
      <c r="S605" s="4"/>
      <c r="T605" s="4"/>
      <c r="U605" s="17"/>
      <c r="X605" s="110" t="e">
        <f>IF(Monitoring!D605=0,AA=0,TEXT(Monitoring!D605,"MMMM"))</f>
        <v>#NAME?</v>
      </c>
    </row>
    <row r="606" spans="2:24" x14ac:dyDescent="0.25">
      <c r="B606" s="22"/>
      <c r="C606" s="64" t="e">
        <f>VLOOKUP(B606,Kader!$B$12:$D$51,2,FALSE)</f>
        <v>#N/A</v>
      </c>
      <c r="D606" s="24"/>
      <c r="E606" s="26"/>
      <c r="F606" s="29" t="e">
        <f t="shared" si="9"/>
        <v>#NUM!</v>
      </c>
      <c r="G606" s="27"/>
      <c r="H606" s="10"/>
      <c r="I606" s="10"/>
      <c r="J606" s="10"/>
      <c r="K606" s="10"/>
      <c r="L606" s="10"/>
      <c r="M606" s="4"/>
      <c r="N606" s="10"/>
      <c r="O606" s="10"/>
      <c r="P606" s="10"/>
      <c r="Q606" s="4"/>
      <c r="R606" s="10"/>
      <c r="S606" s="4"/>
      <c r="T606" s="4"/>
      <c r="U606" s="17"/>
      <c r="X606" s="110" t="e">
        <f>IF(Monitoring!D606=0,AA=0,TEXT(Monitoring!D606,"MMMM"))</f>
        <v>#NAME?</v>
      </c>
    </row>
    <row r="607" spans="2:24" x14ac:dyDescent="0.25">
      <c r="B607" s="22"/>
      <c r="C607" s="64" t="e">
        <f>VLOOKUP(B607,Kader!$B$12:$D$51,2,FALSE)</f>
        <v>#N/A</v>
      </c>
      <c r="D607" s="24"/>
      <c r="E607" s="26"/>
      <c r="F607" s="29" t="e">
        <f t="shared" si="9"/>
        <v>#NUM!</v>
      </c>
      <c r="G607" s="27"/>
      <c r="H607" s="10"/>
      <c r="I607" s="10"/>
      <c r="J607" s="10"/>
      <c r="K607" s="10"/>
      <c r="L607" s="10"/>
      <c r="M607" s="4"/>
      <c r="N607" s="10"/>
      <c r="O607" s="10"/>
      <c r="P607" s="10"/>
      <c r="Q607" s="4"/>
      <c r="R607" s="10"/>
      <c r="S607" s="4"/>
      <c r="T607" s="4"/>
      <c r="U607" s="17"/>
      <c r="X607" s="110" t="e">
        <f>IF(Monitoring!D607=0,AA=0,TEXT(Monitoring!D607,"MMMM"))</f>
        <v>#NAME?</v>
      </c>
    </row>
    <row r="608" spans="2:24" x14ac:dyDescent="0.25">
      <c r="B608" s="22"/>
      <c r="C608" s="64" t="e">
        <f>VLOOKUP(B608,Kader!$B$12:$D$51,2,FALSE)</f>
        <v>#N/A</v>
      </c>
      <c r="D608" s="24"/>
      <c r="E608" s="26"/>
      <c r="F608" s="29" t="e">
        <f t="shared" si="9"/>
        <v>#NUM!</v>
      </c>
      <c r="G608" s="27"/>
      <c r="H608" s="10"/>
      <c r="I608" s="10"/>
      <c r="J608" s="10"/>
      <c r="K608" s="10"/>
      <c r="L608" s="10"/>
      <c r="M608" s="4"/>
      <c r="N608" s="10"/>
      <c r="O608" s="10"/>
      <c r="P608" s="10"/>
      <c r="Q608" s="4"/>
      <c r="R608" s="10"/>
      <c r="S608" s="4"/>
      <c r="T608" s="4"/>
      <c r="U608" s="17"/>
      <c r="X608" s="110" t="e">
        <f>IF(Monitoring!D608=0,AA=0,TEXT(Monitoring!D608,"MMMM"))</f>
        <v>#NAME?</v>
      </c>
    </row>
    <row r="609" spans="2:24" x14ac:dyDescent="0.25">
      <c r="B609" s="22"/>
      <c r="C609" s="64" t="e">
        <f>VLOOKUP(B609,Kader!$B$12:$D$51,2,FALSE)</f>
        <v>#N/A</v>
      </c>
      <c r="D609" s="24"/>
      <c r="E609" s="26"/>
      <c r="F609" s="29" t="e">
        <f t="shared" si="9"/>
        <v>#NUM!</v>
      </c>
      <c r="G609" s="27"/>
      <c r="H609" s="10"/>
      <c r="I609" s="10"/>
      <c r="J609" s="10"/>
      <c r="K609" s="10"/>
      <c r="L609" s="10"/>
      <c r="M609" s="4"/>
      <c r="N609" s="10"/>
      <c r="O609" s="10"/>
      <c r="P609" s="10"/>
      <c r="Q609" s="4"/>
      <c r="R609" s="10"/>
      <c r="S609" s="4"/>
      <c r="T609" s="4"/>
      <c r="U609" s="17"/>
      <c r="X609" s="110" t="e">
        <f>IF(Monitoring!D609=0,AA=0,TEXT(Monitoring!D609,"MMMM"))</f>
        <v>#NAME?</v>
      </c>
    </row>
    <row r="610" spans="2:24" x14ac:dyDescent="0.25">
      <c r="B610" s="22"/>
      <c r="C610" s="64" t="e">
        <f>VLOOKUP(B610,Kader!$B$12:$D$51,2,FALSE)</f>
        <v>#N/A</v>
      </c>
      <c r="D610" s="24"/>
      <c r="E610" s="26"/>
      <c r="F610" s="29" t="e">
        <f t="shared" si="9"/>
        <v>#NUM!</v>
      </c>
      <c r="G610" s="27"/>
      <c r="H610" s="10"/>
      <c r="I610" s="10"/>
      <c r="J610" s="10"/>
      <c r="K610" s="10"/>
      <c r="L610" s="10"/>
      <c r="M610" s="4"/>
      <c r="N610" s="10"/>
      <c r="O610" s="10"/>
      <c r="P610" s="10"/>
      <c r="Q610" s="4"/>
      <c r="R610" s="10"/>
      <c r="S610" s="4"/>
      <c r="T610" s="4"/>
      <c r="U610" s="17"/>
      <c r="X610" s="110" t="e">
        <f>IF(Monitoring!D610=0,AA=0,TEXT(Monitoring!D610,"MMMM"))</f>
        <v>#NAME?</v>
      </c>
    </row>
    <row r="611" spans="2:24" x14ac:dyDescent="0.25">
      <c r="B611" s="22"/>
      <c r="C611" s="64" t="e">
        <f>VLOOKUP(B611,Kader!$B$12:$D$51,2,FALSE)</f>
        <v>#N/A</v>
      </c>
      <c r="D611" s="24"/>
      <c r="E611" s="26"/>
      <c r="F611" s="29" t="e">
        <f t="shared" si="9"/>
        <v>#NUM!</v>
      </c>
      <c r="G611" s="27"/>
      <c r="H611" s="10"/>
      <c r="I611" s="10"/>
      <c r="J611" s="10"/>
      <c r="K611" s="10"/>
      <c r="L611" s="10"/>
      <c r="M611" s="4"/>
      <c r="N611" s="10"/>
      <c r="O611" s="10"/>
      <c r="P611" s="10"/>
      <c r="Q611" s="4"/>
      <c r="R611" s="10"/>
      <c r="S611" s="4"/>
      <c r="T611" s="4"/>
      <c r="U611" s="17"/>
      <c r="X611" s="110" t="e">
        <f>IF(Monitoring!D611=0,AA=0,TEXT(Monitoring!D611,"MMMM"))</f>
        <v>#NAME?</v>
      </c>
    </row>
    <row r="612" spans="2:24" x14ac:dyDescent="0.25">
      <c r="B612" s="22"/>
      <c r="C612" s="64" t="e">
        <f>VLOOKUP(B612,Kader!$B$12:$D$51,2,FALSE)</f>
        <v>#N/A</v>
      </c>
      <c r="D612" s="24"/>
      <c r="E612" s="26"/>
      <c r="F612" s="29" t="e">
        <f t="shared" si="9"/>
        <v>#NUM!</v>
      </c>
      <c r="G612" s="27"/>
      <c r="H612" s="10"/>
      <c r="I612" s="10"/>
      <c r="J612" s="10"/>
      <c r="K612" s="10"/>
      <c r="L612" s="10"/>
      <c r="M612" s="4"/>
      <c r="N612" s="10"/>
      <c r="O612" s="10"/>
      <c r="P612" s="10"/>
      <c r="Q612" s="4"/>
      <c r="R612" s="10"/>
      <c r="S612" s="4"/>
      <c r="T612" s="4"/>
      <c r="U612" s="17"/>
      <c r="X612" s="110" t="e">
        <f>IF(Monitoring!D612=0,AA=0,TEXT(Monitoring!D612,"MMMM"))</f>
        <v>#NAME?</v>
      </c>
    </row>
    <row r="613" spans="2:24" x14ac:dyDescent="0.25">
      <c r="B613" s="22"/>
      <c r="C613" s="64" t="e">
        <f>VLOOKUP(B613,Kader!$B$12:$D$51,2,FALSE)</f>
        <v>#N/A</v>
      </c>
      <c r="D613" s="24"/>
      <c r="E613" s="26"/>
      <c r="F613" s="29" t="e">
        <f t="shared" si="9"/>
        <v>#NUM!</v>
      </c>
      <c r="G613" s="27"/>
      <c r="H613" s="10"/>
      <c r="I613" s="10"/>
      <c r="J613" s="10"/>
      <c r="K613" s="10"/>
      <c r="L613" s="10"/>
      <c r="M613" s="4"/>
      <c r="N613" s="10"/>
      <c r="O613" s="10"/>
      <c r="P613" s="10"/>
      <c r="Q613" s="4"/>
      <c r="R613" s="10"/>
      <c r="S613" s="4"/>
      <c r="T613" s="4"/>
      <c r="U613" s="17"/>
      <c r="X613" s="110" t="e">
        <f>IF(Monitoring!D613=0,AA=0,TEXT(Monitoring!D613,"MMMM"))</f>
        <v>#NAME?</v>
      </c>
    </row>
    <row r="614" spans="2:24" x14ac:dyDescent="0.25">
      <c r="B614" s="22"/>
      <c r="C614" s="64" t="e">
        <f>VLOOKUP(B614,Kader!$B$12:$D$51,2,FALSE)</f>
        <v>#N/A</v>
      </c>
      <c r="D614" s="24"/>
      <c r="E614" s="26"/>
      <c r="F614" s="29" t="e">
        <f t="shared" si="9"/>
        <v>#NUM!</v>
      </c>
      <c r="G614" s="27"/>
      <c r="H614" s="10"/>
      <c r="I614" s="10"/>
      <c r="J614" s="10"/>
      <c r="K614" s="10"/>
      <c r="L614" s="10"/>
      <c r="M614" s="4"/>
      <c r="N614" s="10"/>
      <c r="O614" s="10"/>
      <c r="P614" s="10"/>
      <c r="Q614" s="4"/>
      <c r="R614" s="10"/>
      <c r="S614" s="4"/>
      <c r="T614" s="4"/>
      <c r="U614" s="17"/>
      <c r="X614" s="110" t="e">
        <f>IF(Monitoring!D614=0,AA=0,TEXT(Monitoring!D614,"MMMM"))</f>
        <v>#NAME?</v>
      </c>
    </row>
    <row r="615" spans="2:24" x14ac:dyDescent="0.25">
      <c r="B615" s="22"/>
      <c r="C615" s="64" t="e">
        <f>VLOOKUP(B615,Kader!$B$12:$D$51,2,FALSE)</f>
        <v>#N/A</v>
      </c>
      <c r="D615" s="24"/>
      <c r="E615" s="26"/>
      <c r="F615" s="29" t="e">
        <f t="shared" si="9"/>
        <v>#NUM!</v>
      </c>
      <c r="G615" s="27"/>
      <c r="H615" s="10"/>
      <c r="I615" s="10"/>
      <c r="J615" s="10"/>
      <c r="K615" s="10"/>
      <c r="L615" s="10"/>
      <c r="M615" s="4"/>
      <c r="N615" s="10"/>
      <c r="O615" s="10"/>
      <c r="P615" s="10"/>
      <c r="Q615" s="4"/>
      <c r="R615" s="10"/>
      <c r="S615" s="4"/>
      <c r="T615" s="4"/>
      <c r="U615" s="17"/>
      <c r="X615" s="110" t="e">
        <f>IF(Monitoring!D615=0,AA=0,TEXT(Monitoring!D615,"MMMM"))</f>
        <v>#NAME?</v>
      </c>
    </row>
    <row r="616" spans="2:24" x14ac:dyDescent="0.25">
      <c r="B616" s="22"/>
      <c r="C616" s="64" t="e">
        <f>VLOOKUP(B616,Kader!$B$12:$D$51,2,FALSE)</f>
        <v>#N/A</v>
      </c>
      <c r="D616" s="24"/>
      <c r="E616" s="26"/>
      <c r="F616" s="29" t="e">
        <f t="shared" si="9"/>
        <v>#NUM!</v>
      </c>
      <c r="G616" s="27"/>
      <c r="H616" s="10"/>
      <c r="I616" s="10"/>
      <c r="J616" s="10"/>
      <c r="K616" s="10"/>
      <c r="L616" s="10"/>
      <c r="M616" s="4"/>
      <c r="N616" s="10"/>
      <c r="O616" s="10"/>
      <c r="P616" s="10"/>
      <c r="Q616" s="4"/>
      <c r="R616" s="10"/>
      <c r="S616" s="4"/>
      <c r="T616" s="4"/>
      <c r="U616" s="17"/>
      <c r="X616" s="110" t="e">
        <f>IF(Monitoring!D616=0,AA=0,TEXT(Monitoring!D616,"MMMM"))</f>
        <v>#NAME?</v>
      </c>
    </row>
    <row r="617" spans="2:24" x14ac:dyDescent="0.25">
      <c r="B617" s="22"/>
      <c r="C617" s="64" t="e">
        <f>VLOOKUP(B617,Kader!$B$12:$D$51,2,FALSE)</f>
        <v>#N/A</v>
      </c>
      <c r="D617" s="24"/>
      <c r="E617" s="26"/>
      <c r="F617" s="29" t="e">
        <f t="shared" si="9"/>
        <v>#NUM!</v>
      </c>
      <c r="G617" s="27"/>
      <c r="H617" s="10"/>
      <c r="I617" s="10"/>
      <c r="J617" s="10"/>
      <c r="K617" s="10"/>
      <c r="L617" s="10"/>
      <c r="M617" s="4"/>
      <c r="N617" s="10"/>
      <c r="O617" s="10"/>
      <c r="P617" s="10"/>
      <c r="Q617" s="4"/>
      <c r="R617" s="10"/>
      <c r="S617" s="4"/>
      <c r="T617" s="4"/>
      <c r="U617" s="17"/>
      <c r="X617" s="110" t="e">
        <f>IF(Monitoring!D617=0,AA=0,TEXT(Monitoring!D617,"MMMM"))</f>
        <v>#NAME?</v>
      </c>
    </row>
    <row r="618" spans="2:24" x14ac:dyDescent="0.25">
      <c r="B618" s="22"/>
      <c r="C618" s="64" t="e">
        <f>VLOOKUP(B618,Kader!$B$12:$D$51,2,FALSE)</f>
        <v>#N/A</v>
      </c>
      <c r="D618" s="24"/>
      <c r="E618" s="26"/>
      <c r="F618" s="29" t="e">
        <f t="shared" si="9"/>
        <v>#NUM!</v>
      </c>
      <c r="G618" s="27"/>
      <c r="H618" s="10"/>
      <c r="I618" s="10"/>
      <c r="J618" s="10"/>
      <c r="K618" s="10"/>
      <c r="L618" s="10"/>
      <c r="M618" s="4"/>
      <c r="N618" s="10"/>
      <c r="O618" s="10"/>
      <c r="P618" s="10"/>
      <c r="Q618" s="4"/>
      <c r="R618" s="10"/>
      <c r="S618" s="4"/>
      <c r="T618" s="4"/>
      <c r="U618" s="17"/>
      <c r="X618" s="110" t="e">
        <f>IF(Monitoring!D618=0,AA=0,TEXT(Monitoring!D618,"MMMM"))</f>
        <v>#NAME?</v>
      </c>
    </row>
    <row r="619" spans="2:24" x14ac:dyDescent="0.25">
      <c r="B619" s="22"/>
      <c r="C619" s="64" t="e">
        <f>VLOOKUP(B619,Kader!$B$12:$D$51,2,FALSE)</f>
        <v>#N/A</v>
      </c>
      <c r="D619" s="24"/>
      <c r="E619" s="26"/>
      <c r="F619" s="29" t="e">
        <f t="shared" si="9"/>
        <v>#NUM!</v>
      </c>
      <c r="G619" s="27"/>
      <c r="H619" s="10"/>
      <c r="I619" s="10"/>
      <c r="J619" s="10"/>
      <c r="K619" s="10"/>
      <c r="L619" s="10"/>
      <c r="M619" s="4"/>
      <c r="N619" s="10"/>
      <c r="O619" s="10"/>
      <c r="P619" s="10"/>
      <c r="Q619" s="4"/>
      <c r="R619" s="10"/>
      <c r="S619" s="4"/>
      <c r="T619" s="4"/>
      <c r="U619" s="17"/>
      <c r="X619" s="110" t="e">
        <f>IF(Monitoring!D619=0,AA=0,TEXT(Monitoring!D619,"MMMM"))</f>
        <v>#NAME?</v>
      </c>
    </row>
    <row r="620" spans="2:24" x14ac:dyDescent="0.25">
      <c r="B620" s="22"/>
      <c r="C620" s="64" t="e">
        <f>VLOOKUP(B620,Kader!$B$12:$D$51,2,FALSE)</f>
        <v>#N/A</v>
      </c>
      <c r="D620" s="24"/>
      <c r="E620" s="26"/>
      <c r="F620" s="29" t="e">
        <f t="shared" si="9"/>
        <v>#NUM!</v>
      </c>
      <c r="G620" s="27"/>
      <c r="H620" s="10"/>
      <c r="I620" s="10"/>
      <c r="J620" s="10"/>
      <c r="K620" s="10"/>
      <c r="L620" s="10"/>
      <c r="M620" s="4"/>
      <c r="N620" s="10"/>
      <c r="O620" s="10"/>
      <c r="P620" s="10"/>
      <c r="Q620" s="4"/>
      <c r="R620" s="10"/>
      <c r="S620" s="4"/>
      <c r="T620" s="4"/>
      <c r="U620" s="17"/>
      <c r="X620" s="110" t="e">
        <f>IF(Monitoring!D620=0,AA=0,TEXT(Monitoring!D620,"MMMM"))</f>
        <v>#NAME?</v>
      </c>
    </row>
    <row r="621" spans="2:24" x14ac:dyDescent="0.25">
      <c r="B621" s="22"/>
      <c r="C621" s="64" t="e">
        <f>VLOOKUP(B621,Kader!$B$12:$D$51,2,FALSE)</f>
        <v>#N/A</v>
      </c>
      <c r="D621" s="24"/>
      <c r="E621" s="26"/>
      <c r="F621" s="29" t="e">
        <f t="shared" si="9"/>
        <v>#NUM!</v>
      </c>
      <c r="G621" s="27"/>
      <c r="H621" s="10"/>
      <c r="I621" s="10"/>
      <c r="J621" s="10"/>
      <c r="K621" s="10"/>
      <c r="L621" s="10"/>
      <c r="M621" s="4"/>
      <c r="N621" s="10"/>
      <c r="O621" s="10"/>
      <c r="P621" s="10"/>
      <c r="Q621" s="4"/>
      <c r="R621" s="10"/>
      <c r="S621" s="4"/>
      <c r="T621" s="4"/>
      <c r="U621" s="17"/>
      <c r="X621" s="110" t="e">
        <f>IF(Monitoring!D621=0,AA=0,TEXT(Monitoring!D621,"MMMM"))</f>
        <v>#NAME?</v>
      </c>
    </row>
    <row r="622" spans="2:24" x14ac:dyDescent="0.25">
      <c r="B622" s="22"/>
      <c r="C622" s="64" t="e">
        <f>VLOOKUP(B622,Kader!$B$12:$D$51,2,FALSE)</f>
        <v>#N/A</v>
      </c>
      <c r="D622" s="24"/>
      <c r="E622" s="26"/>
      <c r="F622" s="29" t="e">
        <f t="shared" si="9"/>
        <v>#NUM!</v>
      </c>
      <c r="G622" s="27"/>
      <c r="H622" s="10"/>
      <c r="I622" s="10"/>
      <c r="J622" s="10"/>
      <c r="K622" s="10"/>
      <c r="L622" s="10"/>
      <c r="M622" s="4"/>
      <c r="N622" s="10"/>
      <c r="O622" s="10"/>
      <c r="P622" s="10"/>
      <c r="Q622" s="4"/>
      <c r="R622" s="10"/>
      <c r="S622" s="4"/>
      <c r="T622" s="4"/>
      <c r="U622" s="17"/>
      <c r="X622" s="110" t="e">
        <f>IF(Monitoring!D622=0,AA=0,TEXT(Monitoring!D622,"MMMM"))</f>
        <v>#NAME?</v>
      </c>
    </row>
    <row r="623" spans="2:24" x14ac:dyDescent="0.25">
      <c r="B623" s="22"/>
      <c r="C623" s="64" t="e">
        <f>VLOOKUP(B623,Kader!$B$12:$D$51,2,FALSE)</f>
        <v>#N/A</v>
      </c>
      <c r="D623" s="24"/>
      <c r="E623" s="26"/>
      <c r="F623" s="29" t="e">
        <f t="shared" si="9"/>
        <v>#NUM!</v>
      </c>
      <c r="G623" s="27"/>
      <c r="H623" s="10"/>
      <c r="I623" s="10"/>
      <c r="J623" s="10"/>
      <c r="K623" s="10"/>
      <c r="L623" s="10"/>
      <c r="M623" s="4"/>
      <c r="N623" s="10"/>
      <c r="O623" s="10"/>
      <c r="P623" s="10"/>
      <c r="Q623" s="4"/>
      <c r="R623" s="10"/>
      <c r="S623" s="4"/>
      <c r="T623" s="4"/>
      <c r="U623" s="17"/>
      <c r="X623" s="110" t="e">
        <f>IF(Monitoring!D623=0,AA=0,TEXT(Monitoring!D623,"MMMM"))</f>
        <v>#NAME?</v>
      </c>
    </row>
    <row r="624" spans="2:24" x14ac:dyDescent="0.25">
      <c r="B624" s="22"/>
      <c r="C624" s="64" t="e">
        <f>VLOOKUP(B624,Kader!$B$12:$D$51,2,FALSE)</f>
        <v>#N/A</v>
      </c>
      <c r="D624" s="24"/>
      <c r="E624" s="26"/>
      <c r="F624" s="29" t="e">
        <f t="shared" si="9"/>
        <v>#NUM!</v>
      </c>
      <c r="G624" s="27"/>
      <c r="H624" s="10"/>
      <c r="I624" s="10"/>
      <c r="J624" s="10"/>
      <c r="K624" s="10"/>
      <c r="L624" s="10"/>
      <c r="M624" s="4"/>
      <c r="N624" s="10"/>
      <c r="O624" s="10"/>
      <c r="P624" s="10"/>
      <c r="Q624" s="4"/>
      <c r="R624" s="10"/>
      <c r="S624" s="4"/>
      <c r="T624" s="4"/>
      <c r="U624" s="17"/>
      <c r="X624" s="110" t="e">
        <f>IF(Monitoring!D624=0,AA=0,TEXT(Monitoring!D624,"MMMM"))</f>
        <v>#NAME?</v>
      </c>
    </row>
    <row r="625" spans="2:24" x14ac:dyDescent="0.25">
      <c r="B625" s="22"/>
      <c r="C625" s="64" t="e">
        <f>VLOOKUP(B625,Kader!$B$12:$D$51,2,FALSE)</f>
        <v>#N/A</v>
      </c>
      <c r="D625" s="24"/>
      <c r="E625" s="26"/>
      <c r="F625" s="29" t="e">
        <f t="shared" si="9"/>
        <v>#NUM!</v>
      </c>
      <c r="G625" s="27"/>
      <c r="H625" s="10"/>
      <c r="I625" s="10"/>
      <c r="J625" s="10"/>
      <c r="K625" s="10"/>
      <c r="L625" s="10"/>
      <c r="M625" s="4"/>
      <c r="N625" s="10"/>
      <c r="O625" s="10"/>
      <c r="P625" s="10"/>
      <c r="Q625" s="4"/>
      <c r="R625" s="10"/>
      <c r="S625" s="4"/>
      <c r="T625" s="4"/>
      <c r="U625" s="17"/>
      <c r="X625" s="110" t="e">
        <f>IF(Monitoring!D625=0,AA=0,TEXT(Monitoring!D625,"MMMM"))</f>
        <v>#NAME?</v>
      </c>
    </row>
    <row r="626" spans="2:24" x14ac:dyDescent="0.25">
      <c r="B626" s="22"/>
      <c r="C626" s="64" t="e">
        <f>VLOOKUP(B626,Kader!$B$12:$D$51,2,FALSE)</f>
        <v>#N/A</v>
      </c>
      <c r="D626" s="24"/>
      <c r="E626" s="26"/>
      <c r="F626" s="29" t="e">
        <f t="shared" si="9"/>
        <v>#NUM!</v>
      </c>
      <c r="G626" s="27"/>
      <c r="H626" s="10"/>
      <c r="I626" s="10"/>
      <c r="J626" s="10"/>
      <c r="K626" s="10"/>
      <c r="L626" s="10"/>
      <c r="M626" s="4"/>
      <c r="N626" s="10"/>
      <c r="O626" s="10"/>
      <c r="P626" s="10"/>
      <c r="Q626" s="4"/>
      <c r="R626" s="10"/>
      <c r="S626" s="4"/>
      <c r="T626" s="4"/>
      <c r="U626" s="17"/>
      <c r="X626" s="110" t="e">
        <f>IF(Monitoring!D626=0,AA=0,TEXT(Monitoring!D626,"MMMM"))</f>
        <v>#NAME?</v>
      </c>
    </row>
    <row r="627" spans="2:24" x14ac:dyDescent="0.25">
      <c r="B627" s="22"/>
      <c r="C627" s="64" t="e">
        <f>VLOOKUP(B627,Kader!$B$12:$D$51,2,FALSE)</f>
        <v>#N/A</v>
      </c>
      <c r="D627" s="24"/>
      <c r="E627" s="26"/>
      <c r="F627" s="29" t="e">
        <f t="shared" si="9"/>
        <v>#NUM!</v>
      </c>
      <c r="G627" s="27"/>
      <c r="H627" s="10"/>
      <c r="I627" s="10"/>
      <c r="J627" s="10"/>
      <c r="K627" s="10"/>
      <c r="L627" s="10"/>
      <c r="M627" s="4"/>
      <c r="N627" s="10"/>
      <c r="O627" s="10"/>
      <c r="P627" s="10"/>
      <c r="Q627" s="4"/>
      <c r="R627" s="10"/>
      <c r="S627" s="4"/>
      <c r="T627" s="4"/>
      <c r="U627" s="17"/>
      <c r="X627" s="110" t="e">
        <f>IF(Monitoring!D627=0,AA=0,TEXT(Monitoring!D627,"MMMM"))</f>
        <v>#NAME?</v>
      </c>
    </row>
    <row r="628" spans="2:24" x14ac:dyDescent="0.25">
      <c r="B628" s="22"/>
      <c r="C628" s="64" t="e">
        <f>VLOOKUP(B628,Kader!$B$12:$D$51,2,FALSE)</f>
        <v>#N/A</v>
      </c>
      <c r="D628" s="24"/>
      <c r="E628" s="26"/>
      <c r="F628" s="29" t="e">
        <f t="shared" si="9"/>
        <v>#NUM!</v>
      </c>
      <c r="G628" s="27"/>
      <c r="H628" s="10"/>
      <c r="I628" s="10"/>
      <c r="J628" s="10"/>
      <c r="K628" s="10"/>
      <c r="L628" s="10"/>
      <c r="M628" s="4"/>
      <c r="N628" s="10"/>
      <c r="O628" s="10"/>
      <c r="P628" s="10"/>
      <c r="Q628" s="4"/>
      <c r="R628" s="10"/>
      <c r="S628" s="4"/>
      <c r="T628" s="4"/>
      <c r="U628" s="17"/>
      <c r="X628" s="110" t="e">
        <f>IF(Monitoring!D628=0,AA=0,TEXT(Monitoring!D628,"MMMM"))</f>
        <v>#NAME?</v>
      </c>
    </row>
    <row r="629" spans="2:24" x14ac:dyDescent="0.25">
      <c r="B629" s="22"/>
      <c r="C629" s="64" t="e">
        <f>VLOOKUP(B629,Kader!$B$12:$D$51,2,FALSE)</f>
        <v>#N/A</v>
      </c>
      <c r="D629" s="24"/>
      <c r="E629" s="26"/>
      <c r="F629" s="29" t="e">
        <f t="shared" si="9"/>
        <v>#NUM!</v>
      </c>
      <c r="G629" s="27"/>
      <c r="H629" s="10"/>
      <c r="I629" s="10"/>
      <c r="J629" s="10"/>
      <c r="K629" s="10"/>
      <c r="L629" s="10"/>
      <c r="M629" s="4"/>
      <c r="N629" s="10"/>
      <c r="O629" s="10"/>
      <c r="P629" s="10"/>
      <c r="Q629" s="4"/>
      <c r="R629" s="10"/>
      <c r="S629" s="4"/>
      <c r="T629" s="4"/>
      <c r="U629" s="17"/>
      <c r="X629" s="110" t="e">
        <f>IF(Monitoring!D629=0,AA=0,TEXT(Monitoring!D629,"MMMM"))</f>
        <v>#NAME?</v>
      </c>
    </row>
    <row r="630" spans="2:24" x14ac:dyDescent="0.25">
      <c r="B630" s="22"/>
      <c r="C630" s="64" t="e">
        <f>VLOOKUP(B630,Kader!$B$12:$D$51,2,FALSE)</f>
        <v>#N/A</v>
      </c>
      <c r="D630" s="24"/>
      <c r="E630" s="26"/>
      <c r="F630" s="29" t="e">
        <f t="shared" si="9"/>
        <v>#NUM!</v>
      </c>
      <c r="G630" s="27"/>
      <c r="H630" s="10"/>
      <c r="I630" s="10"/>
      <c r="J630" s="10"/>
      <c r="K630" s="10"/>
      <c r="L630" s="10"/>
      <c r="M630" s="4"/>
      <c r="N630" s="10"/>
      <c r="O630" s="10"/>
      <c r="P630" s="10"/>
      <c r="Q630" s="4"/>
      <c r="R630" s="10"/>
      <c r="S630" s="4"/>
      <c r="T630" s="4"/>
      <c r="U630" s="17"/>
      <c r="X630" s="110" t="e">
        <f>IF(Monitoring!D630=0,AA=0,TEXT(Monitoring!D630,"MMMM"))</f>
        <v>#NAME?</v>
      </c>
    </row>
    <row r="631" spans="2:24" x14ac:dyDescent="0.25">
      <c r="B631" s="22"/>
      <c r="C631" s="64" t="e">
        <f>VLOOKUP(B631,Kader!$B$12:$D$51,2,FALSE)</f>
        <v>#N/A</v>
      </c>
      <c r="D631" s="24"/>
      <c r="E631" s="26"/>
      <c r="F631" s="29" t="e">
        <f t="shared" si="9"/>
        <v>#NUM!</v>
      </c>
      <c r="G631" s="27"/>
      <c r="H631" s="10"/>
      <c r="I631" s="10"/>
      <c r="J631" s="10"/>
      <c r="K631" s="10"/>
      <c r="L631" s="10"/>
      <c r="M631" s="4"/>
      <c r="N631" s="10"/>
      <c r="O631" s="10"/>
      <c r="P631" s="10"/>
      <c r="Q631" s="4"/>
      <c r="R631" s="10"/>
      <c r="S631" s="4"/>
      <c r="T631" s="4"/>
      <c r="U631" s="17"/>
      <c r="X631" s="110" t="e">
        <f>IF(Monitoring!D631=0,AA=0,TEXT(Monitoring!D631,"MMMM"))</f>
        <v>#NAME?</v>
      </c>
    </row>
    <row r="632" spans="2:24" x14ac:dyDescent="0.25">
      <c r="B632" s="22"/>
      <c r="C632" s="64" t="e">
        <f>VLOOKUP(B632,Kader!$B$12:$D$51,2,FALSE)</f>
        <v>#N/A</v>
      </c>
      <c r="D632" s="24"/>
      <c r="E632" s="26"/>
      <c r="F632" s="29" t="e">
        <f t="shared" si="9"/>
        <v>#NUM!</v>
      </c>
      <c r="G632" s="27"/>
      <c r="H632" s="10"/>
      <c r="I632" s="10"/>
      <c r="J632" s="10"/>
      <c r="K632" s="10"/>
      <c r="L632" s="10"/>
      <c r="M632" s="4"/>
      <c r="N632" s="10"/>
      <c r="O632" s="10"/>
      <c r="P632" s="10"/>
      <c r="Q632" s="4"/>
      <c r="R632" s="10"/>
      <c r="S632" s="4"/>
      <c r="T632" s="4"/>
      <c r="U632" s="17"/>
      <c r="X632" s="110" t="e">
        <f>IF(Monitoring!D632=0,AA=0,TEXT(Monitoring!D632,"MMMM"))</f>
        <v>#NAME?</v>
      </c>
    </row>
    <row r="633" spans="2:24" x14ac:dyDescent="0.25">
      <c r="B633" s="22"/>
      <c r="C633" s="64" t="e">
        <f>VLOOKUP(B633,Kader!$B$12:$D$51,2,FALSE)</f>
        <v>#N/A</v>
      </c>
      <c r="D633" s="24"/>
      <c r="E633" s="26"/>
      <c r="F633" s="29" t="e">
        <f t="shared" si="9"/>
        <v>#NUM!</v>
      </c>
      <c r="G633" s="27"/>
      <c r="H633" s="10"/>
      <c r="I633" s="10"/>
      <c r="J633" s="10"/>
      <c r="K633" s="10"/>
      <c r="L633" s="10"/>
      <c r="M633" s="4"/>
      <c r="N633" s="10"/>
      <c r="O633" s="10"/>
      <c r="P633" s="10"/>
      <c r="Q633" s="4"/>
      <c r="R633" s="10"/>
      <c r="S633" s="4"/>
      <c r="T633" s="4"/>
      <c r="U633" s="17"/>
      <c r="X633" s="110" t="e">
        <f>IF(Monitoring!D633=0,AA=0,TEXT(Monitoring!D633,"MMMM"))</f>
        <v>#NAME?</v>
      </c>
    </row>
    <row r="634" spans="2:24" x14ac:dyDescent="0.25">
      <c r="B634" s="22"/>
      <c r="C634" s="64" t="e">
        <f>VLOOKUP(B634,Kader!$B$12:$D$51,2,FALSE)</f>
        <v>#N/A</v>
      </c>
      <c r="D634" s="24"/>
      <c r="E634" s="26"/>
      <c r="F634" s="29" t="e">
        <f t="shared" si="9"/>
        <v>#NUM!</v>
      </c>
      <c r="G634" s="27"/>
      <c r="H634" s="10"/>
      <c r="I634" s="10"/>
      <c r="J634" s="10"/>
      <c r="K634" s="10"/>
      <c r="L634" s="10"/>
      <c r="M634" s="4"/>
      <c r="N634" s="10"/>
      <c r="O634" s="10"/>
      <c r="P634" s="10"/>
      <c r="Q634" s="4"/>
      <c r="R634" s="10"/>
      <c r="S634" s="4"/>
      <c r="T634" s="4"/>
      <c r="U634" s="17"/>
      <c r="X634" s="110" t="e">
        <f>IF(Monitoring!D634=0,AA=0,TEXT(Monitoring!D634,"MMMM"))</f>
        <v>#NAME?</v>
      </c>
    </row>
    <row r="635" spans="2:24" x14ac:dyDescent="0.25">
      <c r="B635" s="22"/>
      <c r="C635" s="64" t="e">
        <f>VLOOKUP(B635,Kader!$B$12:$D$51,2,FALSE)</f>
        <v>#N/A</v>
      </c>
      <c r="D635" s="24"/>
      <c r="E635" s="26"/>
      <c r="F635" s="29" t="e">
        <f t="shared" si="9"/>
        <v>#NUM!</v>
      </c>
      <c r="G635" s="27"/>
      <c r="H635" s="10"/>
      <c r="I635" s="10"/>
      <c r="J635" s="10"/>
      <c r="K635" s="10"/>
      <c r="L635" s="10"/>
      <c r="M635" s="4"/>
      <c r="N635" s="10"/>
      <c r="O635" s="10"/>
      <c r="P635" s="10"/>
      <c r="Q635" s="4"/>
      <c r="R635" s="10"/>
      <c r="S635" s="4"/>
      <c r="T635" s="4"/>
      <c r="U635" s="17"/>
      <c r="X635" s="110" t="e">
        <f>IF(Monitoring!D635=0,AA=0,TEXT(Monitoring!D635,"MMMM"))</f>
        <v>#NAME?</v>
      </c>
    </row>
    <row r="636" spans="2:24" x14ac:dyDescent="0.25">
      <c r="B636" s="22"/>
      <c r="C636" s="64" t="e">
        <f>VLOOKUP(B636,Kader!$B$12:$D$51,2,FALSE)</f>
        <v>#N/A</v>
      </c>
      <c r="D636" s="24"/>
      <c r="E636" s="26"/>
      <c r="F636" s="29" t="e">
        <f t="shared" si="9"/>
        <v>#NUM!</v>
      </c>
      <c r="G636" s="27"/>
      <c r="H636" s="10"/>
      <c r="I636" s="10"/>
      <c r="J636" s="10"/>
      <c r="K636" s="10"/>
      <c r="L636" s="10"/>
      <c r="M636" s="4"/>
      <c r="N636" s="10"/>
      <c r="O636" s="10"/>
      <c r="P636" s="10"/>
      <c r="Q636" s="4"/>
      <c r="R636" s="10"/>
      <c r="S636" s="4"/>
      <c r="T636" s="4"/>
      <c r="U636" s="17"/>
      <c r="X636" s="110" t="e">
        <f>IF(Monitoring!D636=0,AA=0,TEXT(Monitoring!D636,"MMMM"))</f>
        <v>#NAME?</v>
      </c>
    </row>
    <row r="637" spans="2:24" x14ac:dyDescent="0.25">
      <c r="B637" s="22"/>
      <c r="C637" s="64" t="e">
        <f>VLOOKUP(B637,Kader!$B$12:$D$51,2,FALSE)</f>
        <v>#N/A</v>
      </c>
      <c r="D637" s="24"/>
      <c r="E637" s="26"/>
      <c r="F637" s="29" t="e">
        <f t="shared" si="9"/>
        <v>#NUM!</v>
      </c>
      <c r="G637" s="27"/>
      <c r="H637" s="10"/>
      <c r="I637" s="10"/>
      <c r="J637" s="10"/>
      <c r="K637" s="10"/>
      <c r="L637" s="10"/>
      <c r="M637" s="4"/>
      <c r="N637" s="10"/>
      <c r="O637" s="10"/>
      <c r="P637" s="10"/>
      <c r="Q637" s="4"/>
      <c r="R637" s="10"/>
      <c r="S637" s="4"/>
      <c r="T637" s="4"/>
      <c r="U637" s="17"/>
      <c r="X637" s="110" t="e">
        <f>IF(Monitoring!D637=0,AA=0,TEXT(Monitoring!D637,"MMMM"))</f>
        <v>#NAME?</v>
      </c>
    </row>
    <row r="638" spans="2:24" x14ac:dyDescent="0.25">
      <c r="B638" s="22"/>
      <c r="C638" s="64" t="e">
        <f>VLOOKUP(B638,Kader!$B$12:$D$51,2,FALSE)</f>
        <v>#N/A</v>
      </c>
      <c r="D638" s="24"/>
      <c r="E638" s="26"/>
      <c r="F638" s="29" t="e">
        <f t="shared" si="9"/>
        <v>#NUM!</v>
      </c>
      <c r="G638" s="27"/>
      <c r="H638" s="10"/>
      <c r="I638" s="10"/>
      <c r="J638" s="10"/>
      <c r="K638" s="10"/>
      <c r="L638" s="10"/>
      <c r="M638" s="4"/>
      <c r="N638" s="10"/>
      <c r="O638" s="10"/>
      <c r="P638" s="10"/>
      <c r="Q638" s="4"/>
      <c r="R638" s="10"/>
      <c r="S638" s="4"/>
      <c r="T638" s="4"/>
      <c r="U638" s="17"/>
      <c r="X638" s="110" t="e">
        <f>IF(Monitoring!D638=0,AA=0,TEXT(Monitoring!D638,"MMMM"))</f>
        <v>#NAME?</v>
      </c>
    </row>
    <row r="639" spans="2:24" x14ac:dyDescent="0.25">
      <c r="B639" s="22"/>
      <c r="C639" s="64" t="e">
        <f>VLOOKUP(B639,Kader!$B$12:$D$51,2,FALSE)</f>
        <v>#N/A</v>
      </c>
      <c r="D639" s="24"/>
      <c r="E639" s="26"/>
      <c r="F639" s="29" t="e">
        <f t="shared" si="9"/>
        <v>#NUM!</v>
      </c>
      <c r="G639" s="27"/>
      <c r="H639" s="10"/>
      <c r="I639" s="10"/>
      <c r="J639" s="10"/>
      <c r="K639" s="10"/>
      <c r="L639" s="10"/>
      <c r="M639" s="4"/>
      <c r="N639" s="10"/>
      <c r="O639" s="10"/>
      <c r="P639" s="10"/>
      <c r="Q639" s="4"/>
      <c r="R639" s="10"/>
      <c r="S639" s="4"/>
      <c r="T639" s="4"/>
      <c r="U639" s="17"/>
      <c r="X639" s="110" t="e">
        <f>IF(Monitoring!D639=0,AA=0,TEXT(Monitoring!D639,"MMMM"))</f>
        <v>#NAME?</v>
      </c>
    </row>
    <row r="640" spans="2:24" x14ac:dyDescent="0.25">
      <c r="B640" s="22"/>
      <c r="C640" s="64" t="e">
        <f>VLOOKUP(B640,Kader!$B$12:$D$51,2,FALSE)</f>
        <v>#N/A</v>
      </c>
      <c r="D640" s="24"/>
      <c r="E640" s="26"/>
      <c r="F640" s="29" t="e">
        <f t="shared" si="9"/>
        <v>#NUM!</v>
      </c>
      <c r="G640" s="27"/>
      <c r="H640" s="10"/>
      <c r="I640" s="10"/>
      <c r="J640" s="10"/>
      <c r="K640" s="10"/>
      <c r="L640" s="10"/>
      <c r="M640" s="4"/>
      <c r="N640" s="10"/>
      <c r="O640" s="10"/>
      <c r="P640" s="10"/>
      <c r="Q640" s="4"/>
      <c r="R640" s="10"/>
      <c r="S640" s="4"/>
      <c r="T640" s="4"/>
      <c r="U640" s="17"/>
      <c r="X640" s="110" t="e">
        <f>IF(Monitoring!D640=0,AA=0,TEXT(Monitoring!D640,"MMMM"))</f>
        <v>#NAME?</v>
      </c>
    </row>
    <row r="641" spans="2:24" x14ac:dyDescent="0.25">
      <c r="B641" s="22"/>
      <c r="C641" s="64" t="e">
        <f>VLOOKUP(B641,Kader!$B$12:$D$51,2,FALSE)</f>
        <v>#N/A</v>
      </c>
      <c r="D641" s="24"/>
      <c r="E641" s="26"/>
      <c r="F641" s="29" t="e">
        <f t="shared" si="9"/>
        <v>#NUM!</v>
      </c>
      <c r="G641" s="27"/>
      <c r="H641" s="10"/>
      <c r="I641" s="10"/>
      <c r="J641" s="10"/>
      <c r="K641" s="10"/>
      <c r="L641" s="10"/>
      <c r="M641" s="4"/>
      <c r="N641" s="10"/>
      <c r="O641" s="10"/>
      <c r="P641" s="10"/>
      <c r="Q641" s="4"/>
      <c r="R641" s="10"/>
      <c r="S641" s="4"/>
      <c r="T641" s="4"/>
      <c r="U641" s="17"/>
      <c r="X641" s="110" t="e">
        <f>IF(Monitoring!D641=0,AA=0,TEXT(Monitoring!D641,"MMMM"))</f>
        <v>#NAME?</v>
      </c>
    </row>
    <row r="642" spans="2:24" x14ac:dyDescent="0.25">
      <c r="B642" s="22"/>
      <c r="C642" s="64" t="e">
        <f>VLOOKUP(B642,Kader!$B$12:$D$51,2,FALSE)</f>
        <v>#N/A</v>
      </c>
      <c r="D642" s="24"/>
      <c r="E642" s="26"/>
      <c r="F642" s="29" t="e">
        <f t="shared" si="9"/>
        <v>#NUM!</v>
      </c>
      <c r="G642" s="27"/>
      <c r="H642" s="10"/>
      <c r="I642" s="10"/>
      <c r="J642" s="10"/>
      <c r="K642" s="10"/>
      <c r="L642" s="10"/>
      <c r="M642" s="4"/>
      <c r="N642" s="10"/>
      <c r="O642" s="10"/>
      <c r="P642" s="10"/>
      <c r="Q642" s="4"/>
      <c r="R642" s="10"/>
      <c r="S642" s="4"/>
      <c r="T642" s="4"/>
      <c r="U642" s="17"/>
      <c r="X642" s="110" t="e">
        <f>IF(Monitoring!D642=0,AA=0,TEXT(Monitoring!D642,"MMMM"))</f>
        <v>#NAME?</v>
      </c>
    </row>
    <row r="643" spans="2:24" x14ac:dyDescent="0.25">
      <c r="B643" s="22"/>
      <c r="C643" s="64" t="e">
        <f>VLOOKUP(B643,Kader!$B$12:$D$51,2,FALSE)</f>
        <v>#N/A</v>
      </c>
      <c r="D643" s="24"/>
      <c r="E643" s="26"/>
      <c r="F643" s="29" t="e">
        <f t="shared" si="9"/>
        <v>#NUM!</v>
      </c>
      <c r="G643" s="27"/>
      <c r="H643" s="10"/>
      <c r="I643" s="10"/>
      <c r="J643" s="10"/>
      <c r="K643" s="10"/>
      <c r="L643" s="10"/>
      <c r="M643" s="4"/>
      <c r="N643" s="10"/>
      <c r="O643" s="10"/>
      <c r="P643" s="10"/>
      <c r="Q643" s="4"/>
      <c r="R643" s="10"/>
      <c r="S643" s="4"/>
      <c r="T643" s="4"/>
      <c r="U643" s="17"/>
      <c r="X643" s="110" t="e">
        <f>IF(Monitoring!D643=0,AA=0,TEXT(Monitoring!D643,"MMMM"))</f>
        <v>#NAME?</v>
      </c>
    </row>
    <row r="644" spans="2:24" x14ac:dyDescent="0.25">
      <c r="B644" s="22"/>
      <c r="C644" s="64" t="e">
        <f>VLOOKUP(B644,Kader!$B$12:$D$51,2,FALSE)</f>
        <v>#N/A</v>
      </c>
      <c r="D644" s="24"/>
      <c r="E644" s="26"/>
      <c r="F644" s="29" t="e">
        <f t="shared" si="9"/>
        <v>#NUM!</v>
      </c>
      <c r="G644" s="27"/>
      <c r="H644" s="10"/>
      <c r="I644" s="10"/>
      <c r="J644" s="10"/>
      <c r="K644" s="10"/>
      <c r="L644" s="10"/>
      <c r="M644" s="4"/>
      <c r="N644" s="10"/>
      <c r="O644" s="10"/>
      <c r="P644" s="10"/>
      <c r="Q644" s="4"/>
      <c r="R644" s="10"/>
      <c r="S644" s="4"/>
      <c r="T644" s="4"/>
      <c r="U644" s="17"/>
      <c r="X644" s="110" t="e">
        <f>IF(Monitoring!D644=0,AA=0,TEXT(Monitoring!D644,"MMMM"))</f>
        <v>#NAME?</v>
      </c>
    </row>
    <row r="645" spans="2:24" x14ac:dyDescent="0.25">
      <c r="B645" s="22"/>
      <c r="C645" s="64" t="e">
        <f>VLOOKUP(B645,Kader!$B$12:$D$51,2,FALSE)</f>
        <v>#N/A</v>
      </c>
      <c r="D645" s="24"/>
      <c r="E645" s="26"/>
      <c r="F645" s="29" t="e">
        <f t="shared" si="9"/>
        <v>#NUM!</v>
      </c>
      <c r="G645" s="27"/>
      <c r="H645" s="10"/>
      <c r="I645" s="10"/>
      <c r="J645" s="10"/>
      <c r="K645" s="10"/>
      <c r="L645" s="10"/>
      <c r="M645" s="4"/>
      <c r="N645" s="10"/>
      <c r="O645" s="10"/>
      <c r="P645" s="10"/>
      <c r="Q645" s="4"/>
      <c r="R645" s="10"/>
      <c r="S645" s="4"/>
      <c r="T645" s="4"/>
      <c r="U645" s="17"/>
      <c r="X645" s="110" t="e">
        <f>IF(Monitoring!D645=0,AA=0,TEXT(Monitoring!D645,"MMMM"))</f>
        <v>#NAME?</v>
      </c>
    </row>
    <row r="646" spans="2:24" x14ac:dyDescent="0.25">
      <c r="B646" s="22"/>
      <c r="C646" s="64" t="e">
        <f>VLOOKUP(B646,Kader!$B$12:$D$51,2,FALSE)</f>
        <v>#N/A</v>
      </c>
      <c r="D646" s="24"/>
      <c r="E646" s="26"/>
      <c r="F646" s="29" t="e">
        <f t="shared" si="9"/>
        <v>#NUM!</v>
      </c>
      <c r="G646" s="27"/>
      <c r="H646" s="10"/>
      <c r="I646" s="10"/>
      <c r="J646" s="10"/>
      <c r="K646" s="10"/>
      <c r="L646" s="10"/>
      <c r="M646" s="4"/>
      <c r="N646" s="10"/>
      <c r="O646" s="10"/>
      <c r="P646" s="10"/>
      <c r="Q646" s="4"/>
      <c r="R646" s="10"/>
      <c r="S646" s="4"/>
      <c r="T646" s="4"/>
      <c r="U646" s="17"/>
      <c r="X646" s="110" t="e">
        <f>IF(Monitoring!D646=0,AA=0,TEXT(Monitoring!D646,"MMMM"))</f>
        <v>#NAME?</v>
      </c>
    </row>
    <row r="647" spans="2:24" x14ac:dyDescent="0.25">
      <c r="B647" s="22"/>
      <c r="C647" s="64" t="e">
        <f>VLOOKUP(B647,Kader!$B$12:$D$51,2,FALSE)</f>
        <v>#N/A</v>
      </c>
      <c r="D647" s="24"/>
      <c r="E647" s="26"/>
      <c r="F647" s="29" t="e">
        <f t="shared" si="9"/>
        <v>#NUM!</v>
      </c>
      <c r="G647" s="27"/>
      <c r="H647" s="10"/>
      <c r="I647" s="10"/>
      <c r="J647" s="10"/>
      <c r="K647" s="10"/>
      <c r="L647" s="10"/>
      <c r="M647" s="4"/>
      <c r="N647" s="10"/>
      <c r="O647" s="10"/>
      <c r="P647" s="10"/>
      <c r="Q647" s="4"/>
      <c r="R647" s="10"/>
      <c r="S647" s="4"/>
      <c r="T647" s="4"/>
      <c r="U647" s="17"/>
      <c r="X647" s="110" t="e">
        <f>IF(Monitoring!D647=0,AA=0,TEXT(Monitoring!D647,"MMMM"))</f>
        <v>#NAME?</v>
      </c>
    </row>
    <row r="648" spans="2:24" x14ac:dyDescent="0.25">
      <c r="B648" s="22"/>
      <c r="C648" s="64" t="e">
        <f>VLOOKUP(B648,Kader!$B$12:$D$51,2,FALSE)</f>
        <v>#N/A</v>
      </c>
      <c r="D648" s="24"/>
      <c r="E648" s="26"/>
      <c r="F648" s="29" t="e">
        <f t="shared" si="9"/>
        <v>#NUM!</v>
      </c>
      <c r="G648" s="27"/>
      <c r="H648" s="10"/>
      <c r="I648" s="10"/>
      <c r="J648" s="10"/>
      <c r="K648" s="10"/>
      <c r="L648" s="10"/>
      <c r="M648" s="4"/>
      <c r="N648" s="10"/>
      <c r="O648" s="10"/>
      <c r="P648" s="10"/>
      <c r="Q648" s="4"/>
      <c r="R648" s="10"/>
      <c r="S648" s="4"/>
      <c r="T648" s="4"/>
      <c r="U648" s="17"/>
      <c r="X648" s="110" t="e">
        <f>IF(Monitoring!D648=0,AA=0,TEXT(Monitoring!D648,"MMMM"))</f>
        <v>#NAME?</v>
      </c>
    </row>
    <row r="649" spans="2:24" x14ac:dyDescent="0.25">
      <c r="B649" s="22"/>
      <c r="C649" s="64" t="e">
        <f>VLOOKUP(B649,Kader!$B$12:$D$51,2,FALSE)</f>
        <v>#N/A</v>
      </c>
      <c r="D649" s="24"/>
      <c r="E649" s="26"/>
      <c r="F649" s="29" t="e">
        <f t="shared" si="9"/>
        <v>#NUM!</v>
      </c>
      <c r="G649" s="27"/>
      <c r="H649" s="10"/>
      <c r="I649" s="10"/>
      <c r="J649" s="10"/>
      <c r="K649" s="10"/>
      <c r="L649" s="10"/>
      <c r="M649" s="4"/>
      <c r="N649" s="10"/>
      <c r="O649" s="10"/>
      <c r="P649" s="10"/>
      <c r="Q649" s="4"/>
      <c r="R649" s="10"/>
      <c r="S649" s="4"/>
      <c r="T649" s="4"/>
      <c r="U649" s="17"/>
      <c r="X649" s="110" t="e">
        <f>IF(Monitoring!D649=0,AA=0,TEXT(Monitoring!D649,"MMMM"))</f>
        <v>#NAME?</v>
      </c>
    </row>
    <row r="650" spans="2:24" x14ac:dyDescent="0.25">
      <c r="B650" s="22"/>
      <c r="C650" s="64" t="e">
        <f>VLOOKUP(B650,Kader!$B$12:$D$51,2,FALSE)</f>
        <v>#N/A</v>
      </c>
      <c r="D650" s="24"/>
      <c r="E650" s="26"/>
      <c r="F650" s="29" t="e">
        <f t="shared" ref="F650:F713" si="10">(DATEDIF(D650+1,E650,"d"))</f>
        <v>#NUM!</v>
      </c>
      <c r="G650" s="27"/>
      <c r="H650" s="10"/>
      <c r="I650" s="10"/>
      <c r="J650" s="10"/>
      <c r="K650" s="10"/>
      <c r="L650" s="10"/>
      <c r="M650" s="4"/>
      <c r="N650" s="10"/>
      <c r="O650" s="10"/>
      <c r="P650" s="10"/>
      <c r="Q650" s="4"/>
      <c r="R650" s="10"/>
      <c r="S650" s="4"/>
      <c r="T650" s="4"/>
      <c r="U650" s="17"/>
      <c r="X650" s="110" t="e">
        <f>IF(Monitoring!D650=0,AA=0,TEXT(Monitoring!D650,"MMMM"))</f>
        <v>#NAME?</v>
      </c>
    </row>
    <row r="651" spans="2:24" x14ac:dyDescent="0.25">
      <c r="B651" s="22"/>
      <c r="C651" s="64" t="e">
        <f>VLOOKUP(B651,Kader!$B$12:$D$51,2,FALSE)</f>
        <v>#N/A</v>
      </c>
      <c r="D651" s="24"/>
      <c r="E651" s="26"/>
      <c r="F651" s="29" t="e">
        <f t="shared" si="10"/>
        <v>#NUM!</v>
      </c>
      <c r="G651" s="27"/>
      <c r="H651" s="10"/>
      <c r="I651" s="10"/>
      <c r="J651" s="10"/>
      <c r="K651" s="10"/>
      <c r="L651" s="10"/>
      <c r="M651" s="4"/>
      <c r="N651" s="10"/>
      <c r="O651" s="10"/>
      <c r="P651" s="10"/>
      <c r="Q651" s="4"/>
      <c r="R651" s="10"/>
      <c r="S651" s="4"/>
      <c r="T651" s="4"/>
      <c r="U651" s="17"/>
      <c r="X651" s="110" t="e">
        <f>IF(Monitoring!D651=0,AA=0,TEXT(Monitoring!D651,"MMMM"))</f>
        <v>#NAME?</v>
      </c>
    </row>
    <row r="652" spans="2:24" x14ac:dyDescent="0.25">
      <c r="B652" s="22"/>
      <c r="C652" s="64" t="e">
        <f>VLOOKUP(B652,Kader!$B$12:$D$51,2,FALSE)</f>
        <v>#N/A</v>
      </c>
      <c r="D652" s="24"/>
      <c r="E652" s="26"/>
      <c r="F652" s="29" t="e">
        <f t="shared" si="10"/>
        <v>#NUM!</v>
      </c>
      <c r="G652" s="27"/>
      <c r="H652" s="10"/>
      <c r="I652" s="10"/>
      <c r="J652" s="10"/>
      <c r="K652" s="10"/>
      <c r="L652" s="10"/>
      <c r="M652" s="4"/>
      <c r="N652" s="10"/>
      <c r="O652" s="10"/>
      <c r="P652" s="10"/>
      <c r="Q652" s="4"/>
      <c r="R652" s="10"/>
      <c r="S652" s="4"/>
      <c r="T652" s="4"/>
      <c r="U652" s="17"/>
      <c r="X652" s="110" t="e">
        <f>IF(Monitoring!D652=0,AA=0,TEXT(Monitoring!D652,"MMMM"))</f>
        <v>#NAME?</v>
      </c>
    </row>
    <row r="653" spans="2:24" x14ac:dyDescent="0.25">
      <c r="B653" s="22"/>
      <c r="C653" s="64" t="e">
        <f>VLOOKUP(B653,Kader!$B$12:$D$51,2,FALSE)</f>
        <v>#N/A</v>
      </c>
      <c r="D653" s="24"/>
      <c r="E653" s="26"/>
      <c r="F653" s="29" t="e">
        <f t="shared" si="10"/>
        <v>#NUM!</v>
      </c>
      <c r="G653" s="27"/>
      <c r="H653" s="10"/>
      <c r="I653" s="10"/>
      <c r="J653" s="10"/>
      <c r="K653" s="10"/>
      <c r="L653" s="10"/>
      <c r="M653" s="4"/>
      <c r="N653" s="10"/>
      <c r="O653" s="10"/>
      <c r="P653" s="10"/>
      <c r="Q653" s="4"/>
      <c r="R653" s="10"/>
      <c r="S653" s="4"/>
      <c r="T653" s="4"/>
      <c r="U653" s="17"/>
      <c r="X653" s="110" t="e">
        <f>IF(Monitoring!D653=0,AA=0,TEXT(Monitoring!D653,"MMMM"))</f>
        <v>#NAME?</v>
      </c>
    </row>
    <row r="654" spans="2:24" x14ac:dyDescent="0.25">
      <c r="B654" s="22"/>
      <c r="C654" s="64" t="e">
        <f>VLOOKUP(B654,Kader!$B$12:$D$51,2,FALSE)</f>
        <v>#N/A</v>
      </c>
      <c r="D654" s="24"/>
      <c r="E654" s="26"/>
      <c r="F654" s="29" t="e">
        <f t="shared" si="10"/>
        <v>#NUM!</v>
      </c>
      <c r="G654" s="27"/>
      <c r="H654" s="10"/>
      <c r="I654" s="10"/>
      <c r="J654" s="10"/>
      <c r="K654" s="10"/>
      <c r="L654" s="10"/>
      <c r="M654" s="4"/>
      <c r="N654" s="10"/>
      <c r="O654" s="10"/>
      <c r="P654" s="10"/>
      <c r="Q654" s="4"/>
      <c r="R654" s="10"/>
      <c r="S654" s="4"/>
      <c r="T654" s="4"/>
      <c r="U654" s="17"/>
      <c r="X654" s="110" t="e">
        <f>IF(Monitoring!D654=0,AA=0,TEXT(Monitoring!D654,"MMMM"))</f>
        <v>#NAME?</v>
      </c>
    </row>
    <row r="655" spans="2:24" x14ac:dyDescent="0.25">
      <c r="B655" s="22"/>
      <c r="C655" s="64" t="e">
        <f>VLOOKUP(B655,Kader!$B$12:$D$51,2,FALSE)</f>
        <v>#N/A</v>
      </c>
      <c r="D655" s="24"/>
      <c r="E655" s="26"/>
      <c r="F655" s="29" t="e">
        <f t="shared" si="10"/>
        <v>#NUM!</v>
      </c>
      <c r="G655" s="27"/>
      <c r="H655" s="10"/>
      <c r="I655" s="10"/>
      <c r="J655" s="10"/>
      <c r="K655" s="10"/>
      <c r="L655" s="10"/>
      <c r="M655" s="4"/>
      <c r="N655" s="10"/>
      <c r="O655" s="10"/>
      <c r="P655" s="10"/>
      <c r="Q655" s="4"/>
      <c r="R655" s="10"/>
      <c r="S655" s="4"/>
      <c r="T655" s="4"/>
      <c r="U655" s="17"/>
      <c r="X655" s="110" t="e">
        <f>IF(Monitoring!D655=0,AA=0,TEXT(Monitoring!D655,"MMMM"))</f>
        <v>#NAME?</v>
      </c>
    </row>
    <row r="656" spans="2:24" x14ac:dyDescent="0.25">
      <c r="B656" s="22"/>
      <c r="C656" s="64" t="e">
        <f>VLOOKUP(B656,Kader!$B$12:$D$51,2,FALSE)</f>
        <v>#N/A</v>
      </c>
      <c r="D656" s="24"/>
      <c r="E656" s="26"/>
      <c r="F656" s="29" t="e">
        <f t="shared" si="10"/>
        <v>#NUM!</v>
      </c>
      <c r="G656" s="27"/>
      <c r="H656" s="10"/>
      <c r="I656" s="10"/>
      <c r="J656" s="10"/>
      <c r="K656" s="10"/>
      <c r="L656" s="10"/>
      <c r="M656" s="4"/>
      <c r="N656" s="10"/>
      <c r="O656" s="10"/>
      <c r="P656" s="10"/>
      <c r="Q656" s="4"/>
      <c r="R656" s="10"/>
      <c r="S656" s="4"/>
      <c r="T656" s="4"/>
      <c r="U656" s="17"/>
      <c r="X656" s="110" t="e">
        <f>IF(Monitoring!D656=0,AA=0,TEXT(Monitoring!D656,"MMMM"))</f>
        <v>#NAME?</v>
      </c>
    </row>
    <row r="657" spans="2:24" x14ac:dyDescent="0.25">
      <c r="B657" s="22"/>
      <c r="C657" s="64" t="e">
        <f>VLOOKUP(B657,Kader!$B$12:$D$51,2,FALSE)</f>
        <v>#N/A</v>
      </c>
      <c r="D657" s="24"/>
      <c r="E657" s="26"/>
      <c r="F657" s="29" t="e">
        <f t="shared" si="10"/>
        <v>#NUM!</v>
      </c>
      <c r="G657" s="27"/>
      <c r="H657" s="10"/>
      <c r="I657" s="10"/>
      <c r="J657" s="10"/>
      <c r="K657" s="10"/>
      <c r="L657" s="10"/>
      <c r="M657" s="4"/>
      <c r="N657" s="10"/>
      <c r="O657" s="10"/>
      <c r="P657" s="10"/>
      <c r="Q657" s="4"/>
      <c r="R657" s="10"/>
      <c r="S657" s="4"/>
      <c r="T657" s="4"/>
      <c r="U657" s="17"/>
      <c r="X657" s="110" t="e">
        <f>IF(Monitoring!D657=0,AA=0,TEXT(Monitoring!D657,"MMMM"))</f>
        <v>#NAME?</v>
      </c>
    </row>
    <row r="658" spans="2:24" x14ac:dyDescent="0.25">
      <c r="B658" s="22"/>
      <c r="C658" s="64" t="e">
        <f>VLOOKUP(B658,Kader!$B$12:$D$51,2,FALSE)</f>
        <v>#N/A</v>
      </c>
      <c r="D658" s="24"/>
      <c r="E658" s="26"/>
      <c r="F658" s="29" t="e">
        <f t="shared" si="10"/>
        <v>#NUM!</v>
      </c>
      <c r="G658" s="27"/>
      <c r="H658" s="10"/>
      <c r="I658" s="10"/>
      <c r="J658" s="10"/>
      <c r="K658" s="10"/>
      <c r="L658" s="10"/>
      <c r="M658" s="4"/>
      <c r="N658" s="10"/>
      <c r="O658" s="10"/>
      <c r="P658" s="10"/>
      <c r="Q658" s="4"/>
      <c r="R658" s="10"/>
      <c r="S658" s="4"/>
      <c r="T658" s="4"/>
      <c r="U658" s="17"/>
      <c r="X658" s="110" t="e">
        <f>IF(Monitoring!D658=0,AA=0,TEXT(Monitoring!D658,"MMMM"))</f>
        <v>#NAME?</v>
      </c>
    </row>
    <row r="659" spans="2:24" x14ac:dyDescent="0.25">
      <c r="B659" s="22"/>
      <c r="C659" s="64" t="e">
        <f>VLOOKUP(B659,Kader!$B$12:$D$51,2,FALSE)</f>
        <v>#N/A</v>
      </c>
      <c r="D659" s="24"/>
      <c r="E659" s="26"/>
      <c r="F659" s="29" t="e">
        <f t="shared" si="10"/>
        <v>#NUM!</v>
      </c>
      <c r="G659" s="27"/>
      <c r="H659" s="10"/>
      <c r="I659" s="10"/>
      <c r="J659" s="10"/>
      <c r="K659" s="10"/>
      <c r="L659" s="10"/>
      <c r="M659" s="4"/>
      <c r="N659" s="10"/>
      <c r="O659" s="10"/>
      <c r="P659" s="10"/>
      <c r="Q659" s="4"/>
      <c r="R659" s="10"/>
      <c r="S659" s="4"/>
      <c r="T659" s="4"/>
      <c r="U659" s="17"/>
      <c r="X659" s="110" t="e">
        <f>IF(Monitoring!D659=0,AA=0,TEXT(Monitoring!D659,"MMMM"))</f>
        <v>#NAME?</v>
      </c>
    </row>
    <row r="660" spans="2:24" x14ac:dyDescent="0.25">
      <c r="B660" s="22"/>
      <c r="C660" s="64" t="e">
        <f>VLOOKUP(B660,Kader!$B$12:$D$51,2,FALSE)</f>
        <v>#N/A</v>
      </c>
      <c r="D660" s="24"/>
      <c r="E660" s="26"/>
      <c r="F660" s="29" t="e">
        <f t="shared" si="10"/>
        <v>#NUM!</v>
      </c>
      <c r="G660" s="27"/>
      <c r="H660" s="10"/>
      <c r="I660" s="10"/>
      <c r="J660" s="10"/>
      <c r="K660" s="10"/>
      <c r="L660" s="10"/>
      <c r="M660" s="4"/>
      <c r="N660" s="10"/>
      <c r="O660" s="10"/>
      <c r="P660" s="10"/>
      <c r="Q660" s="4"/>
      <c r="R660" s="10"/>
      <c r="S660" s="4"/>
      <c r="T660" s="4"/>
      <c r="U660" s="17"/>
      <c r="X660" s="110" t="e">
        <f>IF(Monitoring!D660=0,AA=0,TEXT(Monitoring!D660,"MMMM"))</f>
        <v>#NAME?</v>
      </c>
    </row>
    <row r="661" spans="2:24" x14ac:dyDescent="0.25">
      <c r="B661" s="22"/>
      <c r="C661" s="64" t="e">
        <f>VLOOKUP(B661,Kader!$B$12:$D$51,2,FALSE)</f>
        <v>#N/A</v>
      </c>
      <c r="D661" s="24"/>
      <c r="E661" s="26"/>
      <c r="F661" s="29" t="e">
        <f t="shared" si="10"/>
        <v>#NUM!</v>
      </c>
      <c r="G661" s="27"/>
      <c r="H661" s="10"/>
      <c r="I661" s="10"/>
      <c r="J661" s="10"/>
      <c r="K661" s="10"/>
      <c r="L661" s="10"/>
      <c r="M661" s="4"/>
      <c r="N661" s="10"/>
      <c r="O661" s="10"/>
      <c r="P661" s="10"/>
      <c r="Q661" s="4"/>
      <c r="R661" s="10"/>
      <c r="S661" s="4"/>
      <c r="T661" s="4"/>
      <c r="U661" s="17"/>
      <c r="X661" s="110" t="e">
        <f>IF(Monitoring!D661=0,AA=0,TEXT(Monitoring!D661,"MMMM"))</f>
        <v>#NAME?</v>
      </c>
    </row>
    <row r="662" spans="2:24" x14ac:dyDescent="0.25">
      <c r="B662" s="22"/>
      <c r="C662" s="64" t="e">
        <f>VLOOKUP(B662,Kader!$B$12:$D$51,2,FALSE)</f>
        <v>#N/A</v>
      </c>
      <c r="D662" s="24"/>
      <c r="E662" s="26"/>
      <c r="F662" s="29" t="e">
        <f t="shared" si="10"/>
        <v>#NUM!</v>
      </c>
      <c r="G662" s="27"/>
      <c r="H662" s="10"/>
      <c r="I662" s="10"/>
      <c r="J662" s="10"/>
      <c r="K662" s="10"/>
      <c r="L662" s="10"/>
      <c r="M662" s="4"/>
      <c r="N662" s="10"/>
      <c r="O662" s="10"/>
      <c r="P662" s="10"/>
      <c r="Q662" s="4"/>
      <c r="R662" s="10"/>
      <c r="S662" s="4"/>
      <c r="T662" s="4"/>
      <c r="U662" s="17"/>
      <c r="X662" s="110" t="e">
        <f>IF(Monitoring!D662=0,AA=0,TEXT(Monitoring!D662,"MMMM"))</f>
        <v>#NAME?</v>
      </c>
    </row>
    <row r="663" spans="2:24" x14ac:dyDescent="0.25">
      <c r="B663" s="22"/>
      <c r="C663" s="64" t="e">
        <f>VLOOKUP(B663,Kader!$B$12:$D$51,2,FALSE)</f>
        <v>#N/A</v>
      </c>
      <c r="D663" s="24"/>
      <c r="E663" s="26"/>
      <c r="F663" s="29" t="e">
        <f t="shared" si="10"/>
        <v>#NUM!</v>
      </c>
      <c r="G663" s="27"/>
      <c r="H663" s="10"/>
      <c r="I663" s="10"/>
      <c r="J663" s="10"/>
      <c r="K663" s="10"/>
      <c r="L663" s="10"/>
      <c r="M663" s="4"/>
      <c r="N663" s="10"/>
      <c r="O663" s="10"/>
      <c r="P663" s="10"/>
      <c r="Q663" s="4"/>
      <c r="R663" s="10"/>
      <c r="S663" s="4"/>
      <c r="T663" s="4"/>
      <c r="U663" s="17"/>
      <c r="X663" s="110" t="e">
        <f>IF(Monitoring!D663=0,AA=0,TEXT(Monitoring!D663,"MMMM"))</f>
        <v>#NAME?</v>
      </c>
    </row>
    <row r="664" spans="2:24" x14ac:dyDescent="0.25">
      <c r="B664" s="22"/>
      <c r="C664" s="64" t="e">
        <f>VLOOKUP(B664,Kader!$B$12:$D$51,2,FALSE)</f>
        <v>#N/A</v>
      </c>
      <c r="D664" s="24"/>
      <c r="E664" s="26"/>
      <c r="F664" s="29" t="e">
        <f t="shared" si="10"/>
        <v>#NUM!</v>
      </c>
      <c r="G664" s="27"/>
      <c r="H664" s="10"/>
      <c r="I664" s="10"/>
      <c r="J664" s="10"/>
      <c r="K664" s="10"/>
      <c r="L664" s="10"/>
      <c r="M664" s="4"/>
      <c r="N664" s="10"/>
      <c r="O664" s="10"/>
      <c r="P664" s="10"/>
      <c r="Q664" s="4"/>
      <c r="R664" s="10"/>
      <c r="S664" s="4"/>
      <c r="T664" s="4"/>
      <c r="U664" s="17"/>
      <c r="X664" s="110" t="e">
        <f>IF(Monitoring!D664=0,AA=0,TEXT(Monitoring!D664,"MMMM"))</f>
        <v>#NAME?</v>
      </c>
    </row>
    <row r="665" spans="2:24" x14ac:dyDescent="0.25">
      <c r="B665" s="22"/>
      <c r="C665" s="64" t="e">
        <f>VLOOKUP(B665,Kader!$B$12:$D$51,2,FALSE)</f>
        <v>#N/A</v>
      </c>
      <c r="D665" s="24"/>
      <c r="E665" s="26"/>
      <c r="F665" s="29" t="e">
        <f t="shared" si="10"/>
        <v>#NUM!</v>
      </c>
      <c r="G665" s="27"/>
      <c r="H665" s="10"/>
      <c r="I665" s="10"/>
      <c r="J665" s="10"/>
      <c r="K665" s="10"/>
      <c r="L665" s="10"/>
      <c r="M665" s="4"/>
      <c r="N665" s="10"/>
      <c r="O665" s="10"/>
      <c r="P665" s="10"/>
      <c r="Q665" s="4"/>
      <c r="R665" s="10"/>
      <c r="S665" s="4"/>
      <c r="T665" s="4"/>
      <c r="U665" s="17"/>
      <c r="X665" s="110" t="e">
        <f>IF(Monitoring!D665=0,AA=0,TEXT(Monitoring!D665,"MMMM"))</f>
        <v>#NAME?</v>
      </c>
    </row>
    <row r="666" spans="2:24" x14ac:dyDescent="0.25">
      <c r="B666" s="22"/>
      <c r="C666" s="64" t="e">
        <f>VLOOKUP(B666,Kader!$B$12:$D$51,2,FALSE)</f>
        <v>#N/A</v>
      </c>
      <c r="D666" s="24"/>
      <c r="E666" s="26"/>
      <c r="F666" s="29" t="e">
        <f t="shared" si="10"/>
        <v>#NUM!</v>
      </c>
      <c r="G666" s="27"/>
      <c r="H666" s="10"/>
      <c r="I666" s="10"/>
      <c r="J666" s="10"/>
      <c r="K666" s="10"/>
      <c r="L666" s="10"/>
      <c r="M666" s="4"/>
      <c r="N666" s="10"/>
      <c r="O666" s="10"/>
      <c r="P666" s="10"/>
      <c r="Q666" s="4"/>
      <c r="R666" s="10"/>
      <c r="S666" s="4"/>
      <c r="T666" s="4"/>
      <c r="U666" s="17"/>
      <c r="X666" s="110" t="e">
        <f>IF(Monitoring!D666=0,AA=0,TEXT(Monitoring!D666,"MMMM"))</f>
        <v>#NAME?</v>
      </c>
    </row>
    <row r="667" spans="2:24" x14ac:dyDescent="0.25">
      <c r="B667" s="22"/>
      <c r="C667" s="64" t="e">
        <f>VLOOKUP(B667,Kader!$B$12:$D$51,2,FALSE)</f>
        <v>#N/A</v>
      </c>
      <c r="D667" s="24"/>
      <c r="E667" s="26"/>
      <c r="F667" s="29" t="e">
        <f t="shared" si="10"/>
        <v>#NUM!</v>
      </c>
      <c r="G667" s="27"/>
      <c r="H667" s="10"/>
      <c r="I667" s="10"/>
      <c r="J667" s="10"/>
      <c r="K667" s="10"/>
      <c r="L667" s="10"/>
      <c r="M667" s="4"/>
      <c r="N667" s="10"/>
      <c r="O667" s="10"/>
      <c r="P667" s="10"/>
      <c r="Q667" s="4"/>
      <c r="R667" s="10"/>
      <c r="S667" s="4"/>
      <c r="T667" s="4"/>
      <c r="U667" s="17"/>
      <c r="X667" s="110" t="e">
        <f>IF(Monitoring!D667=0,AA=0,TEXT(Monitoring!D667,"MMMM"))</f>
        <v>#NAME?</v>
      </c>
    </row>
    <row r="668" spans="2:24" x14ac:dyDescent="0.25">
      <c r="B668" s="22"/>
      <c r="C668" s="64" t="e">
        <f>VLOOKUP(B668,Kader!$B$12:$D$51,2,FALSE)</f>
        <v>#N/A</v>
      </c>
      <c r="D668" s="24"/>
      <c r="E668" s="26"/>
      <c r="F668" s="29" t="e">
        <f t="shared" si="10"/>
        <v>#NUM!</v>
      </c>
      <c r="G668" s="27"/>
      <c r="H668" s="10"/>
      <c r="I668" s="10"/>
      <c r="J668" s="10"/>
      <c r="K668" s="10"/>
      <c r="L668" s="10"/>
      <c r="M668" s="4"/>
      <c r="N668" s="10"/>
      <c r="O668" s="10"/>
      <c r="P668" s="10"/>
      <c r="Q668" s="4"/>
      <c r="R668" s="10"/>
      <c r="S668" s="4"/>
      <c r="T668" s="4"/>
      <c r="U668" s="17"/>
      <c r="X668" s="110" t="e">
        <f>IF(Monitoring!D668=0,AA=0,TEXT(Monitoring!D668,"MMMM"))</f>
        <v>#NAME?</v>
      </c>
    </row>
    <row r="669" spans="2:24" x14ac:dyDescent="0.25">
      <c r="B669" s="22"/>
      <c r="C669" s="64" t="e">
        <f>VLOOKUP(B669,Kader!$B$12:$D$51,2,FALSE)</f>
        <v>#N/A</v>
      </c>
      <c r="D669" s="24"/>
      <c r="E669" s="26"/>
      <c r="F669" s="29" t="e">
        <f t="shared" si="10"/>
        <v>#NUM!</v>
      </c>
      <c r="G669" s="27"/>
      <c r="H669" s="10"/>
      <c r="I669" s="10"/>
      <c r="J669" s="10"/>
      <c r="K669" s="10"/>
      <c r="L669" s="10"/>
      <c r="M669" s="4"/>
      <c r="N669" s="10"/>
      <c r="O669" s="10"/>
      <c r="P669" s="10"/>
      <c r="Q669" s="4"/>
      <c r="R669" s="10"/>
      <c r="S669" s="4"/>
      <c r="T669" s="4"/>
      <c r="U669" s="17"/>
      <c r="X669" s="110" t="e">
        <f>IF(Monitoring!D669=0,AA=0,TEXT(Monitoring!D669,"MMMM"))</f>
        <v>#NAME?</v>
      </c>
    </row>
    <row r="670" spans="2:24" x14ac:dyDescent="0.25">
      <c r="B670" s="22"/>
      <c r="C670" s="64" t="e">
        <f>VLOOKUP(B670,Kader!$B$12:$D$51,2,FALSE)</f>
        <v>#N/A</v>
      </c>
      <c r="D670" s="24"/>
      <c r="E670" s="26"/>
      <c r="F670" s="29" t="e">
        <f t="shared" si="10"/>
        <v>#NUM!</v>
      </c>
      <c r="G670" s="27"/>
      <c r="H670" s="10"/>
      <c r="I670" s="10"/>
      <c r="J670" s="10"/>
      <c r="K670" s="10"/>
      <c r="L670" s="10"/>
      <c r="M670" s="4"/>
      <c r="N670" s="10"/>
      <c r="O670" s="10"/>
      <c r="P670" s="10"/>
      <c r="Q670" s="4"/>
      <c r="R670" s="10"/>
      <c r="S670" s="4"/>
      <c r="T670" s="4"/>
      <c r="U670" s="17"/>
      <c r="X670" s="110" t="e">
        <f>IF(Monitoring!D670=0,AA=0,TEXT(Monitoring!D670,"MMMM"))</f>
        <v>#NAME?</v>
      </c>
    </row>
    <row r="671" spans="2:24" x14ac:dyDescent="0.25">
      <c r="B671" s="22"/>
      <c r="C671" s="64" t="e">
        <f>VLOOKUP(B671,Kader!$B$12:$D$51,2,FALSE)</f>
        <v>#N/A</v>
      </c>
      <c r="D671" s="24"/>
      <c r="E671" s="26"/>
      <c r="F671" s="29" t="e">
        <f t="shared" si="10"/>
        <v>#NUM!</v>
      </c>
      <c r="G671" s="27"/>
      <c r="H671" s="10"/>
      <c r="I671" s="10"/>
      <c r="J671" s="10"/>
      <c r="K671" s="10"/>
      <c r="L671" s="10"/>
      <c r="M671" s="4"/>
      <c r="N671" s="10"/>
      <c r="O671" s="10"/>
      <c r="P671" s="10"/>
      <c r="Q671" s="4"/>
      <c r="R671" s="10"/>
      <c r="S671" s="4"/>
      <c r="T671" s="4"/>
      <c r="U671" s="17"/>
      <c r="X671" s="110" t="e">
        <f>IF(Monitoring!D671=0,AA=0,TEXT(Monitoring!D671,"MMMM"))</f>
        <v>#NAME?</v>
      </c>
    </row>
    <row r="672" spans="2:24" x14ac:dyDescent="0.25">
      <c r="B672" s="22"/>
      <c r="C672" s="64" t="e">
        <f>VLOOKUP(B672,Kader!$B$12:$D$51,2,FALSE)</f>
        <v>#N/A</v>
      </c>
      <c r="D672" s="24"/>
      <c r="E672" s="26"/>
      <c r="F672" s="29" t="e">
        <f t="shared" si="10"/>
        <v>#NUM!</v>
      </c>
      <c r="G672" s="27"/>
      <c r="H672" s="10"/>
      <c r="I672" s="10"/>
      <c r="J672" s="10"/>
      <c r="K672" s="10"/>
      <c r="L672" s="10"/>
      <c r="M672" s="4"/>
      <c r="N672" s="10"/>
      <c r="O672" s="10"/>
      <c r="P672" s="10"/>
      <c r="Q672" s="4"/>
      <c r="R672" s="10"/>
      <c r="S672" s="4"/>
      <c r="T672" s="4"/>
      <c r="U672" s="17"/>
      <c r="X672" s="110" t="e">
        <f>IF(Monitoring!D672=0,AA=0,TEXT(Monitoring!D672,"MMMM"))</f>
        <v>#NAME?</v>
      </c>
    </row>
    <row r="673" spans="2:24" x14ac:dyDescent="0.25">
      <c r="B673" s="22"/>
      <c r="C673" s="64" t="e">
        <f>VLOOKUP(B673,Kader!$B$12:$D$51,2,FALSE)</f>
        <v>#N/A</v>
      </c>
      <c r="D673" s="24"/>
      <c r="E673" s="26"/>
      <c r="F673" s="29" t="e">
        <f t="shared" si="10"/>
        <v>#NUM!</v>
      </c>
      <c r="G673" s="27"/>
      <c r="H673" s="10"/>
      <c r="I673" s="10"/>
      <c r="J673" s="10"/>
      <c r="K673" s="10"/>
      <c r="L673" s="10"/>
      <c r="M673" s="4"/>
      <c r="N673" s="10"/>
      <c r="O673" s="10"/>
      <c r="P673" s="10"/>
      <c r="Q673" s="4"/>
      <c r="R673" s="10"/>
      <c r="S673" s="4"/>
      <c r="T673" s="4"/>
      <c r="U673" s="17"/>
      <c r="X673" s="110" t="e">
        <f>IF(Monitoring!D673=0,AA=0,TEXT(Monitoring!D673,"MMMM"))</f>
        <v>#NAME?</v>
      </c>
    </row>
    <row r="674" spans="2:24" x14ac:dyDescent="0.25">
      <c r="B674" s="22"/>
      <c r="C674" s="64" t="e">
        <f>VLOOKUP(B674,Kader!$B$12:$D$51,2,FALSE)</f>
        <v>#N/A</v>
      </c>
      <c r="D674" s="24"/>
      <c r="E674" s="26"/>
      <c r="F674" s="29" t="e">
        <f t="shared" si="10"/>
        <v>#NUM!</v>
      </c>
      <c r="G674" s="27"/>
      <c r="H674" s="10"/>
      <c r="I674" s="10"/>
      <c r="J674" s="10"/>
      <c r="K674" s="10"/>
      <c r="L674" s="10"/>
      <c r="M674" s="4"/>
      <c r="N674" s="10"/>
      <c r="O674" s="10"/>
      <c r="P674" s="10"/>
      <c r="Q674" s="4"/>
      <c r="R674" s="10"/>
      <c r="S674" s="4"/>
      <c r="T674" s="4"/>
      <c r="U674" s="17"/>
      <c r="X674" s="110" t="e">
        <f>IF(Monitoring!D674=0,AA=0,TEXT(Monitoring!D674,"MMMM"))</f>
        <v>#NAME?</v>
      </c>
    </row>
    <row r="675" spans="2:24" x14ac:dyDescent="0.25">
      <c r="B675" s="22"/>
      <c r="C675" s="64" t="e">
        <f>VLOOKUP(B675,Kader!$B$12:$D$51,2,FALSE)</f>
        <v>#N/A</v>
      </c>
      <c r="D675" s="24"/>
      <c r="E675" s="26"/>
      <c r="F675" s="29" t="e">
        <f t="shared" si="10"/>
        <v>#NUM!</v>
      </c>
      <c r="G675" s="27"/>
      <c r="H675" s="10"/>
      <c r="I675" s="10"/>
      <c r="J675" s="10"/>
      <c r="K675" s="10"/>
      <c r="L675" s="10"/>
      <c r="M675" s="4"/>
      <c r="N675" s="10"/>
      <c r="O675" s="10"/>
      <c r="P675" s="10"/>
      <c r="Q675" s="4"/>
      <c r="R675" s="10"/>
      <c r="S675" s="4"/>
      <c r="T675" s="4"/>
      <c r="U675" s="17"/>
      <c r="X675" s="110" t="e">
        <f>IF(Monitoring!D675=0,AA=0,TEXT(Monitoring!D675,"MMMM"))</f>
        <v>#NAME?</v>
      </c>
    </row>
    <row r="676" spans="2:24" x14ac:dyDescent="0.25">
      <c r="B676" s="22"/>
      <c r="C676" s="64" t="e">
        <f>VLOOKUP(B676,Kader!$B$12:$D$51,2,FALSE)</f>
        <v>#N/A</v>
      </c>
      <c r="D676" s="24"/>
      <c r="E676" s="26"/>
      <c r="F676" s="29" t="e">
        <f t="shared" si="10"/>
        <v>#NUM!</v>
      </c>
      <c r="G676" s="27"/>
      <c r="H676" s="10"/>
      <c r="I676" s="10"/>
      <c r="J676" s="10"/>
      <c r="K676" s="10"/>
      <c r="L676" s="10"/>
      <c r="M676" s="4"/>
      <c r="N676" s="10"/>
      <c r="O676" s="10"/>
      <c r="P676" s="10"/>
      <c r="Q676" s="4"/>
      <c r="R676" s="10"/>
      <c r="S676" s="4"/>
      <c r="T676" s="4"/>
      <c r="U676" s="17"/>
      <c r="X676" s="110" t="e">
        <f>IF(Monitoring!D676=0,AA=0,TEXT(Monitoring!D676,"MMMM"))</f>
        <v>#NAME?</v>
      </c>
    </row>
    <row r="677" spans="2:24" x14ac:dyDescent="0.25">
      <c r="B677" s="22"/>
      <c r="C677" s="64" t="e">
        <f>VLOOKUP(B677,Kader!$B$12:$D$51,2,FALSE)</f>
        <v>#N/A</v>
      </c>
      <c r="D677" s="24"/>
      <c r="E677" s="26"/>
      <c r="F677" s="29" t="e">
        <f t="shared" si="10"/>
        <v>#NUM!</v>
      </c>
      <c r="G677" s="27"/>
      <c r="H677" s="10"/>
      <c r="I677" s="10"/>
      <c r="J677" s="10"/>
      <c r="K677" s="10"/>
      <c r="L677" s="10"/>
      <c r="M677" s="4"/>
      <c r="N677" s="10"/>
      <c r="O677" s="10"/>
      <c r="P677" s="10"/>
      <c r="Q677" s="4"/>
      <c r="R677" s="10"/>
      <c r="S677" s="4"/>
      <c r="T677" s="4"/>
      <c r="U677" s="17"/>
      <c r="X677" s="110" t="e">
        <f>IF(Monitoring!D677=0,AA=0,TEXT(Monitoring!D677,"MMMM"))</f>
        <v>#NAME?</v>
      </c>
    </row>
    <row r="678" spans="2:24" x14ac:dyDescent="0.25">
      <c r="B678" s="22"/>
      <c r="C678" s="64" t="e">
        <f>VLOOKUP(B678,Kader!$B$12:$D$51,2,FALSE)</f>
        <v>#N/A</v>
      </c>
      <c r="D678" s="24"/>
      <c r="E678" s="26"/>
      <c r="F678" s="29" t="e">
        <f t="shared" si="10"/>
        <v>#NUM!</v>
      </c>
      <c r="G678" s="27"/>
      <c r="H678" s="10"/>
      <c r="I678" s="10"/>
      <c r="J678" s="10"/>
      <c r="K678" s="10"/>
      <c r="L678" s="10"/>
      <c r="M678" s="4"/>
      <c r="N678" s="10"/>
      <c r="O678" s="10"/>
      <c r="P678" s="10"/>
      <c r="Q678" s="4"/>
      <c r="R678" s="10"/>
      <c r="S678" s="4"/>
      <c r="T678" s="4"/>
      <c r="U678" s="17"/>
      <c r="X678" s="110" t="e">
        <f>IF(Monitoring!D678=0,AA=0,TEXT(Monitoring!D678,"MMMM"))</f>
        <v>#NAME?</v>
      </c>
    </row>
    <row r="679" spans="2:24" x14ac:dyDescent="0.25">
      <c r="B679" s="22"/>
      <c r="C679" s="64" t="e">
        <f>VLOOKUP(B679,Kader!$B$12:$D$51,2,FALSE)</f>
        <v>#N/A</v>
      </c>
      <c r="D679" s="24"/>
      <c r="E679" s="26"/>
      <c r="F679" s="29" t="e">
        <f t="shared" si="10"/>
        <v>#NUM!</v>
      </c>
      <c r="G679" s="27"/>
      <c r="H679" s="10"/>
      <c r="I679" s="10"/>
      <c r="J679" s="10"/>
      <c r="K679" s="10"/>
      <c r="L679" s="10"/>
      <c r="M679" s="4"/>
      <c r="N679" s="10"/>
      <c r="O679" s="10"/>
      <c r="P679" s="10"/>
      <c r="Q679" s="4"/>
      <c r="R679" s="10"/>
      <c r="S679" s="4"/>
      <c r="T679" s="4"/>
      <c r="U679" s="17"/>
      <c r="X679" s="110" t="e">
        <f>IF(Monitoring!D679=0,AA=0,TEXT(Monitoring!D679,"MMMM"))</f>
        <v>#NAME?</v>
      </c>
    </row>
    <row r="680" spans="2:24" x14ac:dyDescent="0.25">
      <c r="B680" s="22"/>
      <c r="C680" s="64" t="e">
        <f>VLOOKUP(B680,Kader!$B$12:$D$51,2,FALSE)</f>
        <v>#N/A</v>
      </c>
      <c r="D680" s="24"/>
      <c r="E680" s="26"/>
      <c r="F680" s="29" t="e">
        <f t="shared" si="10"/>
        <v>#NUM!</v>
      </c>
      <c r="G680" s="27"/>
      <c r="H680" s="10"/>
      <c r="I680" s="10"/>
      <c r="J680" s="10"/>
      <c r="K680" s="10"/>
      <c r="L680" s="10"/>
      <c r="M680" s="4"/>
      <c r="N680" s="10"/>
      <c r="O680" s="10"/>
      <c r="P680" s="10"/>
      <c r="Q680" s="4"/>
      <c r="R680" s="10"/>
      <c r="S680" s="4"/>
      <c r="T680" s="4"/>
      <c r="U680" s="17"/>
      <c r="X680" s="110" t="e">
        <f>IF(Monitoring!D680=0,AA=0,TEXT(Monitoring!D680,"MMMM"))</f>
        <v>#NAME?</v>
      </c>
    </row>
    <row r="681" spans="2:24" x14ac:dyDescent="0.25">
      <c r="B681" s="22"/>
      <c r="C681" s="64" t="e">
        <f>VLOOKUP(B681,Kader!$B$12:$D$51,2,FALSE)</f>
        <v>#N/A</v>
      </c>
      <c r="D681" s="24"/>
      <c r="E681" s="26"/>
      <c r="F681" s="29" t="e">
        <f t="shared" si="10"/>
        <v>#NUM!</v>
      </c>
      <c r="G681" s="27"/>
      <c r="H681" s="10"/>
      <c r="I681" s="10"/>
      <c r="J681" s="10"/>
      <c r="K681" s="10"/>
      <c r="L681" s="10"/>
      <c r="M681" s="4"/>
      <c r="N681" s="10"/>
      <c r="O681" s="10"/>
      <c r="P681" s="10"/>
      <c r="Q681" s="4"/>
      <c r="R681" s="10"/>
      <c r="S681" s="4"/>
      <c r="T681" s="4"/>
      <c r="U681" s="17"/>
      <c r="X681" s="110" t="e">
        <f>IF(Monitoring!D681=0,AA=0,TEXT(Monitoring!D681,"MMMM"))</f>
        <v>#NAME?</v>
      </c>
    </row>
    <row r="682" spans="2:24" x14ac:dyDescent="0.25">
      <c r="B682" s="22"/>
      <c r="C682" s="64" t="e">
        <f>VLOOKUP(B682,Kader!$B$12:$D$51,2,FALSE)</f>
        <v>#N/A</v>
      </c>
      <c r="D682" s="24"/>
      <c r="E682" s="26"/>
      <c r="F682" s="29" t="e">
        <f t="shared" si="10"/>
        <v>#NUM!</v>
      </c>
      <c r="G682" s="27"/>
      <c r="H682" s="10"/>
      <c r="I682" s="10"/>
      <c r="J682" s="10"/>
      <c r="K682" s="10"/>
      <c r="L682" s="10"/>
      <c r="M682" s="4"/>
      <c r="N682" s="10"/>
      <c r="O682" s="10"/>
      <c r="P682" s="10"/>
      <c r="Q682" s="4"/>
      <c r="R682" s="10"/>
      <c r="S682" s="4"/>
      <c r="T682" s="4"/>
      <c r="U682" s="17"/>
      <c r="X682" s="110" t="e">
        <f>IF(Monitoring!D682=0,AA=0,TEXT(Monitoring!D682,"MMMM"))</f>
        <v>#NAME?</v>
      </c>
    </row>
    <row r="683" spans="2:24" x14ac:dyDescent="0.25">
      <c r="B683" s="22"/>
      <c r="C683" s="64" t="e">
        <f>VLOOKUP(B683,Kader!$B$12:$D$51,2,FALSE)</f>
        <v>#N/A</v>
      </c>
      <c r="D683" s="24"/>
      <c r="E683" s="26"/>
      <c r="F683" s="29" t="e">
        <f t="shared" si="10"/>
        <v>#NUM!</v>
      </c>
      <c r="G683" s="27"/>
      <c r="H683" s="10"/>
      <c r="I683" s="10"/>
      <c r="J683" s="10"/>
      <c r="K683" s="10"/>
      <c r="L683" s="10"/>
      <c r="M683" s="4"/>
      <c r="N683" s="10"/>
      <c r="O683" s="10"/>
      <c r="P683" s="10"/>
      <c r="Q683" s="4"/>
      <c r="R683" s="10"/>
      <c r="S683" s="4"/>
      <c r="T683" s="4"/>
      <c r="U683" s="17"/>
      <c r="X683" s="110" t="e">
        <f>IF(Monitoring!D683=0,AA=0,TEXT(Monitoring!D683,"MMMM"))</f>
        <v>#NAME?</v>
      </c>
    </row>
    <row r="684" spans="2:24" x14ac:dyDescent="0.25">
      <c r="B684" s="22"/>
      <c r="C684" s="64" t="e">
        <f>VLOOKUP(B684,Kader!$B$12:$D$51,2,FALSE)</f>
        <v>#N/A</v>
      </c>
      <c r="D684" s="24"/>
      <c r="E684" s="26"/>
      <c r="F684" s="29" t="e">
        <f t="shared" si="10"/>
        <v>#NUM!</v>
      </c>
      <c r="G684" s="27"/>
      <c r="H684" s="10"/>
      <c r="I684" s="10"/>
      <c r="J684" s="10"/>
      <c r="K684" s="10"/>
      <c r="L684" s="10"/>
      <c r="M684" s="4"/>
      <c r="N684" s="10"/>
      <c r="O684" s="10"/>
      <c r="P684" s="10"/>
      <c r="Q684" s="4"/>
      <c r="R684" s="10"/>
      <c r="S684" s="4"/>
      <c r="T684" s="4"/>
      <c r="U684" s="17"/>
      <c r="X684" s="110" t="e">
        <f>IF(Monitoring!D684=0,AA=0,TEXT(Monitoring!D684,"MMMM"))</f>
        <v>#NAME?</v>
      </c>
    </row>
    <row r="685" spans="2:24" x14ac:dyDescent="0.25">
      <c r="B685" s="22"/>
      <c r="C685" s="64" t="e">
        <f>VLOOKUP(B685,Kader!$B$12:$D$51,2,FALSE)</f>
        <v>#N/A</v>
      </c>
      <c r="D685" s="24"/>
      <c r="E685" s="26"/>
      <c r="F685" s="29" t="e">
        <f t="shared" si="10"/>
        <v>#NUM!</v>
      </c>
      <c r="G685" s="27"/>
      <c r="H685" s="10"/>
      <c r="I685" s="10"/>
      <c r="J685" s="10"/>
      <c r="K685" s="10"/>
      <c r="L685" s="10"/>
      <c r="M685" s="4"/>
      <c r="N685" s="10"/>
      <c r="O685" s="10"/>
      <c r="P685" s="10"/>
      <c r="Q685" s="4"/>
      <c r="R685" s="10"/>
      <c r="S685" s="4"/>
      <c r="T685" s="4"/>
      <c r="U685" s="17"/>
      <c r="X685" s="110" t="e">
        <f>IF(Monitoring!D685=0,AA=0,TEXT(Monitoring!D685,"MMMM"))</f>
        <v>#NAME?</v>
      </c>
    </row>
    <row r="686" spans="2:24" x14ac:dyDescent="0.25">
      <c r="B686" s="22"/>
      <c r="C686" s="64" t="e">
        <f>VLOOKUP(B686,Kader!$B$12:$D$51,2,FALSE)</f>
        <v>#N/A</v>
      </c>
      <c r="D686" s="24"/>
      <c r="E686" s="26"/>
      <c r="F686" s="29" t="e">
        <f t="shared" si="10"/>
        <v>#NUM!</v>
      </c>
      <c r="G686" s="27"/>
      <c r="H686" s="10"/>
      <c r="I686" s="10"/>
      <c r="J686" s="10"/>
      <c r="K686" s="10"/>
      <c r="L686" s="10"/>
      <c r="M686" s="4"/>
      <c r="N686" s="10"/>
      <c r="O686" s="10"/>
      <c r="P686" s="10"/>
      <c r="Q686" s="4"/>
      <c r="R686" s="10"/>
      <c r="S686" s="4"/>
      <c r="T686" s="4"/>
      <c r="U686" s="17"/>
      <c r="X686" s="110" t="e">
        <f>IF(Monitoring!D686=0,AA=0,TEXT(Monitoring!D686,"MMMM"))</f>
        <v>#NAME?</v>
      </c>
    </row>
    <row r="687" spans="2:24" x14ac:dyDescent="0.25">
      <c r="B687" s="22"/>
      <c r="C687" s="64" t="e">
        <f>VLOOKUP(B687,Kader!$B$12:$D$51,2,FALSE)</f>
        <v>#N/A</v>
      </c>
      <c r="D687" s="24"/>
      <c r="E687" s="26"/>
      <c r="F687" s="29" t="e">
        <f t="shared" si="10"/>
        <v>#NUM!</v>
      </c>
      <c r="G687" s="27"/>
      <c r="H687" s="10"/>
      <c r="I687" s="10"/>
      <c r="J687" s="10"/>
      <c r="K687" s="10"/>
      <c r="L687" s="10"/>
      <c r="M687" s="4"/>
      <c r="N687" s="10"/>
      <c r="O687" s="10"/>
      <c r="P687" s="10"/>
      <c r="Q687" s="4"/>
      <c r="R687" s="10"/>
      <c r="S687" s="4"/>
      <c r="T687" s="4"/>
      <c r="U687" s="17"/>
      <c r="X687" s="110" t="e">
        <f>IF(Monitoring!D687=0,AA=0,TEXT(Monitoring!D687,"MMMM"))</f>
        <v>#NAME?</v>
      </c>
    </row>
    <row r="688" spans="2:24" x14ac:dyDescent="0.25">
      <c r="B688" s="22"/>
      <c r="C688" s="64" t="e">
        <f>VLOOKUP(B688,Kader!$B$12:$D$51,2,FALSE)</f>
        <v>#N/A</v>
      </c>
      <c r="D688" s="24"/>
      <c r="E688" s="26"/>
      <c r="F688" s="29" t="e">
        <f t="shared" si="10"/>
        <v>#NUM!</v>
      </c>
      <c r="G688" s="27"/>
      <c r="H688" s="10"/>
      <c r="I688" s="10"/>
      <c r="J688" s="10"/>
      <c r="K688" s="10"/>
      <c r="L688" s="10"/>
      <c r="M688" s="4"/>
      <c r="N688" s="10"/>
      <c r="O688" s="10"/>
      <c r="P688" s="10"/>
      <c r="Q688" s="4"/>
      <c r="R688" s="10"/>
      <c r="S688" s="4"/>
      <c r="T688" s="4"/>
      <c r="U688" s="17"/>
      <c r="X688" s="110" t="e">
        <f>IF(Monitoring!D688=0,AA=0,TEXT(Monitoring!D688,"MMMM"))</f>
        <v>#NAME?</v>
      </c>
    </row>
    <row r="689" spans="2:24" x14ac:dyDescent="0.25">
      <c r="B689" s="22"/>
      <c r="C689" s="64" t="e">
        <f>VLOOKUP(B689,Kader!$B$12:$D$51,2,FALSE)</f>
        <v>#N/A</v>
      </c>
      <c r="D689" s="24"/>
      <c r="E689" s="26"/>
      <c r="F689" s="29" t="e">
        <f t="shared" si="10"/>
        <v>#NUM!</v>
      </c>
      <c r="G689" s="27"/>
      <c r="H689" s="10"/>
      <c r="I689" s="10"/>
      <c r="J689" s="10"/>
      <c r="K689" s="10"/>
      <c r="L689" s="10"/>
      <c r="M689" s="4"/>
      <c r="N689" s="10"/>
      <c r="O689" s="10"/>
      <c r="P689" s="10"/>
      <c r="Q689" s="4"/>
      <c r="R689" s="10"/>
      <c r="S689" s="4"/>
      <c r="T689" s="4"/>
      <c r="U689" s="17"/>
      <c r="X689" s="110" t="e">
        <f>IF(Monitoring!D689=0,AA=0,TEXT(Monitoring!D689,"MMMM"))</f>
        <v>#NAME?</v>
      </c>
    </row>
    <row r="690" spans="2:24" x14ac:dyDescent="0.25">
      <c r="B690" s="22"/>
      <c r="C690" s="64" t="e">
        <f>VLOOKUP(B690,Kader!$B$12:$D$51,2,FALSE)</f>
        <v>#N/A</v>
      </c>
      <c r="D690" s="24"/>
      <c r="E690" s="26"/>
      <c r="F690" s="29" t="e">
        <f t="shared" si="10"/>
        <v>#NUM!</v>
      </c>
      <c r="G690" s="27"/>
      <c r="H690" s="10"/>
      <c r="I690" s="10"/>
      <c r="J690" s="10"/>
      <c r="K690" s="10"/>
      <c r="L690" s="10"/>
      <c r="M690" s="4"/>
      <c r="N690" s="10"/>
      <c r="O690" s="10"/>
      <c r="P690" s="10"/>
      <c r="Q690" s="4"/>
      <c r="R690" s="10"/>
      <c r="S690" s="4"/>
      <c r="T690" s="4"/>
      <c r="U690" s="17"/>
      <c r="X690" s="110" t="e">
        <f>IF(Monitoring!D690=0,AA=0,TEXT(Monitoring!D690,"MMMM"))</f>
        <v>#NAME?</v>
      </c>
    </row>
    <row r="691" spans="2:24" x14ac:dyDescent="0.25">
      <c r="B691" s="22"/>
      <c r="C691" s="64" t="e">
        <f>VLOOKUP(B691,Kader!$B$12:$D$51,2,FALSE)</f>
        <v>#N/A</v>
      </c>
      <c r="D691" s="24"/>
      <c r="E691" s="26"/>
      <c r="F691" s="29" t="e">
        <f t="shared" si="10"/>
        <v>#NUM!</v>
      </c>
      <c r="G691" s="27"/>
      <c r="H691" s="10"/>
      <c r="I691" s="10"/>
      <c r="J691" s="10"/>
      <c r="K691" s="10"/>
      <c r="L691" s="10"/>
      <c r="M691" s="4"/>
      <c r="N691" s="10"/>
      <c r="O691" s="10"/>
      <c r="P691" s="10"/>
      <c r="Q691" s="4"/>
      <c r="R691" s="10"/>
      <c r="S691" s="4"/>
      <c r="T691" s="4"/>
      <c r="U691" s="17"/>
      <c r="X691" s="110" t="e">
        <f>IF(Monitoring!D691=0,AA=0,TEXT(Monitoring!D691,"MMMM"))</f>
        <v>#NAME?</v>
      </c>
    </row>
    <row r="692" spans="2:24" x14ac:dyDescent="0.25">
      <c r="B692" s="22"/>
      <c r="C692" s="64" t="e">
        <f>VLOOKUP(B692,Kader!$B$12:$D$51,2,FALSE)</f>
        <v>#N/A</v>
      </c>
      <c r="D692" s="24"/>
      <c r="E692" s="26"/>
      <c r="F692" s="29" t="e">
        <f t="shared" si="10"/>
        <v>#NUM!</v>
      </c>
      <c r="G692" s="27"/>
      <c r="H692" s="10"/>
      <c r="I692" s="10"/>
      <c r="J692" s="10"/>
      <c r="K692" s="10"/>
      <c r="L692" s="10"/>
      <c r="M692" s="4"/>
      <c r="N692" s="10"/>
      <c r="O692" s="10"/>
      <c r="P692" s="10"/>
      <c r="Q692" s="4"/>
      <c r="R692" s="10"/>
      <c r="S692" s="4"/>
      <c r="T692" s="4"/>
      <c r="U692" s="17"/>
      <c r="X692" s="110" t="e">
        <f>IF(Monitoring!D692=0,AA=0,TEXT(Monitoring!D692,"MMMM"))</f>
        <v>#NAME?</v>
      </c>
    </row>
    <row r="693" spans="2:24" x14ac:dyDescent="0.25">
      <c r="B693" s="22"/>
      <c r="C693" s="64" t="e">
        <f>VLOOKUP(B693,Kader!$B$12:$D$51,2,FALSE)</f>
        <v>#N/A</v>
      </c>
      <c r="D693" s="24"/>
      <c r="E693" s="26"/>
      <c r="F693" s="29" t="e">
        <f t="shared" si="10"/>
        <v>#NUM!</v>
      </c>
      <c r="G693" s="27"/>
      <c r="H693" s="10"/>
      <c r="I693" s="10"/>
      <c r="J693" s="10"/>
      <c r="K693" s="10"/>
      <c r="L693" s="10"/>
      <c r="M693" s="4"/>
      <c r="N693" s="10"/>
      <c r="O693" s="10"/>
      <c r="P693" s="10"/>
      <c r="Q693" s="4"/>
      <c r="R693" s="10"/>
      <c r="S693" s="4"/>
      <c r="T693" s="4"/>
      <c r="U693" s="17"/>
      <c r="X693" s="110" t="e">
        <f>IF(Monitoring!D693=0,AA=0,TEXT(Monitoring!D693,"MMMM"))</f>
        <v>#NAME?</v>
      </c>
    </row>
    <row r="694" spans="2:24" x14ac:dyDescent="0.25">
      <c r="B694" s="22"/>
      <c r="C694" s="64" t="e">
        <f>VLOOKUP(B694,Kader!$B$12:$D$51,2,FALSE)</f>
        <v>#N/A</v>
      </c>
      <c r="D694" s="24"/>
      <c r="E694" s="26"/>
      <c r="F694" s="29" t="e">
        <f t="shared" si="10"/>
        <v>#NUM!</v>
      </c>
      <c r="G694" s="27"/>
      <c r="H694" s="10"/>
      <c r="I694" s="10"/>
      <c r="J694" s="10"/>
      <c r="K694" s="10"/>
      <c r="L694" s="10"/>
      <c r="M694" s="4"/>
      <c r="N694" s="10"/>
      <c r="O694" s="10"/>
      <c r="P694" s="10"/>
      <c r="Q694" s="4"/>
      <c r="R694" s="10"/>
      <c r="S694" s="4"/>
      <c r="T694" s="4"/>
      <c r="U694" s="17"/>
      <c r="X694" s="110" t="e">
        <f>IF(Monitoring!D694=0,AA=0,TEXT(Monitoring!D694,"MMMM"))</f>
        <v>#NAME?</v>
      </c>
    </row>
    <row r="695" spans="2:24" x14ac:dyDescent="0.25">
      <c r="B695" s="22"/>
      <c r="C695" s="64" t="e">
        <f>VLOOKUP(B695,Kader!$B$12:$D$51,2,FALSE)</f>
        <v>#N/A</v>
      </c>
      <c r="D695" s="24"/>
      <c r="E695" s="26"/>
      <c r="F695" s="29" t="e">
        <f t="shared" si="10"/>
        <v>#NUM!</v>
      </c>
      <c r="G695" s="27"/>
      <c r="H695" s="10"/>
      <c r="I695" s="10"/>
      <c r="J695" s="10"/>
      <c r="K695" s="10"/>
      <c r="L695" s="10"/>
      <c r="M695" s="4"/>
      <c r="N695" s="10"/>
      <c r="O695" s="10"/>
      <c r="P695" s="10"/>
      <c r="Q695" s="4"/>
      <c r="R695" s="10"/>
      <c r="S695" s="4"/>
      <c r="T695" s="4"/>
      <c r="U695" s="17"/>
      <c r="X695" s="110" t="e">
        <f>IF(Monitoring!D695=0,AA=0,TEXT(Monitoring!D695,"MMMM"))</f>
        <v>#NAME?</v>
      </c>
    </row>
    <row r="696" spans="2:24" x14ac:dyDescent="0.25">
      <c r="B696" s="22"/>
      <c r="C696" s="64" t="e">
        <f>VLOOKUP(B696,Kader!$B$12:$D$51,2,FALSE)</f>
        <v>#N/A</v>
      </c>
      <c r="D696" s="24"/>
      <c r="E696" s="26"/>
      <c r="F696" s="29" t="e">
        <f t="shared" si="10"/>
        <v>#NUM!</v>
      </c>
      <c r="G696" s="27"/>
      <c r="H696" s="10"/>
      <c r="I696" s="10"/>
      <c r="J696" s="10"/>
      <c r="K696" s="10"/>
      <c r="L696" s="10"/>
      <c r="M696" s="4"/>
      <c r="N696" s="10"/>
      <c r="O696" s="10"/>
      <c r="P696" s="10"/>
      <c r="Q696" s="4"/>
      <c r="R696" s="10"/>
      <c r="S696" s="4"/>
      <c r="T696" s="4"/>
      <c r="U696" s="17"/>
      <c r="X696" s="110" t="e">
        <f>IF(Monitoring!D696=0,AA=0,TEXT(Monitoring!D696,"MMMM"))</f>
        <v>#NAME?</v>
      </c>
    </row>
    <row r="697" spans="2:24" x14ac:dyDescent="0.25">
      <c r="B697" s="22"/>
      <c r="C697" s="64" t="e">
        <f>VLOOKUP(B697,Kader!$B$12:$D$51,2,FALSE)</f>
        <v>#N/A</v>
      </c>
      <c r="D697" s="24"/>
      <c r="E697" s="26"/>
      <c r="F697" s="29" t="e">
        <f t="shared" si="10"/>
        <v>#NUM!</v>
      </c>
      <c r="G697" s="27"/>
      <c r="H697" s="10"/>
      <c r="I697" s="10"/>
      <c r="J697" s="10"/>
      <c r="K697" s="10"/>
      <c r="L697" s="10"/>
      <c r="M697" s="4"/>
      <c r="N697" s="10"/>
      <c r="O697" s="10"/>
      <c r="P697" s="10"/>
      <c r="Q697" s="4"/>
      <c r="R697" s="10"/>
      <c r="S697" s="4"/>
      <c r="T697" s="4"/>
      <c r="U697" s="17"/>
      <c r="X697" s="110" t="e">
        <f>IF(Monitoring!D697=0,AA=0,TEXT(Monitoring!D697,"MMMM"))</f>
        <v>#NAME?</v>
      </c>
    </row>
    <row r="698" spans="2:24" x14ac:dyDescent="0.25">
      <c r="B698" s="22"/>
      <c r="C698" s="64" t="e">
        <f>VLOOKUP(B698,Kader!$B$12:$D$51,2,FALSE)</f>
        <v>#N/A</v>
      </c>
      <c r="D698" s="24"/>
      <c r="E698" s="26"/>
      <c r="F698" s="29" t="e">
        <f t="shared" si="10"/>
        <v>#NUM!</v>
      </c>
      <c r="G698" s="27"/>
      <c r="H698" s="10"/>
      <c r="I698" s="10"/>
      <c r="J698" s="10"/>
      <c r="K698" s="10"/>
      <c r="L698" s="10"/>
      <c r="M698" s="4"/>
      <c r="N698" s="10"/>
      <c r="O698" s="10"/>
      <c r="P698" s="10"/>
      <c r="Q698" s="4"/>
      <c r="R698" s="10"/>
      <c r="S698" s="4"/>
      <c r="T698" s="4"/>
      <c r="U698" s="17"/>
      <c r="X698" s="110" t="e">
        <f>IF(Monitoring!D698=0,AA=0,TEXT(Monitoring!D698,"MMMM"))</f>
        <v>#NAME?</v>
      </c>
    </row>
    <row r="699" spans="2:24" x14ac:dyDescent="0.25">
      <c r="B699" s="22"/>
      <c r="C699" s="64" t="e">
        <f>VLOOKUP(B699,Kader!$B$12:$D$51,2,FALSE)</f>
        <v>#N/A</v>
      </c>
      <c r="D699" s="24"/>
      <c r="E699" s="26"/>
      <c r="F699" s="29" t="e">
        <f t="shared" si="10"/>
        <v>#NUM!</v>
      </c>
      <c r="G699" s="27"/>
      <c r="H699" s="10"/>
      <c r="I699" s="10"/>
      <c r="J699" s="10"/>
      <c r="K699" s="10"/>
      <c r="L699" s="10"/>
      <c r="M699" s="4"/>
      <c r="N699" s="10"/>
      <c r="O699" s="10"/>
      <c r="P699" s="10"/>
      <c r="Q699" s="4"/>
      <c r="R699" s="10"/>
      <c r="S699" s="4"/>
      <c r="T699" s="4"/>
      <c r="U699" s="17"/>
      <c r="X699" s="110" t="e">
        <f>IF(Monitoring!D699=0,AA=0,TEXT(Monitoring!D699,"MMMM"))</f>
        <v>#NAME?</v>
      </c>
    </row>
    <row r="700" spans="2:24" x14ac:dyDescent="0.25">
      <c r="B700" s="22"/>
      <c r="C700" s="64" t="e">
        <f>VLOOKUP(B700,Kader!$B$12:$D$51,2,FALSE)</f>
        <v>#N/A</v>
      </c>
      <c r="D700" s="24"/>
      <c r="E700" s="26"/>
      <c r="F700" s="29" t="e">
        <f t="shared" si="10"/>
        <v>#NUM!</v>
      </c>
      <c r="G700" s="27"/>
      <c r="H700" s="10"/>
      <c r="I700" s="10"/>
      <c r="J700" s="10"/>
      <c r="K700" s="10"/>
      <c r="L700" s="10"/>
      <c r="M700" s="4"/>
      <c r="N700" s="10"/>
      <c r="O700" s="10"/>
      <c r="P700" s="10"/>
      <c r="Q700" s="4"/>
      <c r="R700" s="10"/>
      <c r="S700" s="4"/>
      <c r="T700" s="4"/>
      <c r="U700" s="17"/>
      <c r="X700" s="110" t="e">
        <f>IF(Monitoring!D700=0,AA=0,TEXT(Monitoring!D700,"MMMM"))</f>
        <v>#NAME?</v>
      </c>
    </row>
    <row r="701" spans="2:24" x14ac:dyDescent="0.25">
      <c r="B701" s="22"/>
      <c r="C701" s="64" t="e">
        <f>VLOOKUP(B701,Kader!$B$12:$D$51,2,FALSE)</f>
        <v>#N/A</v>
      </c>
      <c r="D701" s="24"/>
      <c r="E701" s="26"/>
      <c r="F701" s="29" t="e">
        <f t="shared" si="10"/>
        <v>#NUM!</v>
      </c>
      <c r="G701" s="27"/>
      <c r="H701" s="10"/>
      <c r="I701" s="10"/>
      <c r="J701" s="10"/>
      <c r="K701" s="10"/>
      <c r="L701" s="10"/>
      <c r="M701" s="4"/>
      <c r="N701" s="10"/>
      <c r="O701" s="10"/>
      <c r="P701" s="10"/>
      <c r="Q701" s="4"/>
      <c r="R701" s="10"/>
      <c r="S701" s="4"/>
      <c r="T701" s="4"/>
      <c r="U701" s="17"/>
      <c r="X701" s="110" t="e">
        <f>IF(Monitoring!D701=0,AA=0,TEXT(Monitoring!D701,"MMMM"))</f>
        <v>#NAME?</v>
      </c>
    </row>
    <row r="702" spans="2:24" x14ac:dyDescent="0.25">
      <c r="B702" s="22"/>
      <c r="C702" s="64" t="e">
        <f>VLOOKUP(B702,Kader!$B$12:$D$51,2,FALSE)</f>
        <v>#N/A</v>
      </c>
      <c r="D702" s="24"/>
      <c r="E702" s="26"/>
      <c r="F702" s="29" t="e">
        <f t="shared" si="10"/>
        <v>#NUM!</v>
      </c>
      <c r="G702" s="27"/>
      <c r="H702" s="10"/>
      <c r="I702" s="10"/>
      <c r="J702" s="10"/>
      <c r="K702" s="10"/>
      <c r="L702" s="10"/>
      <c r="M702" s="4"/>
      <c r="N702" s="10"/>
      <c r="O702" s="10"/>
      <c r="P702" s="10"/>
      <c r="Q702" s="4"/>
      <c r="R702" s="10"/>
      <c r="S702" s="4"/>
      <c r="T702" s="4"/>
      <c r="U702" s="17"/>
      <c r="X702" s="110" t="e">
        <f>IF(Monitoring!D702=0,AA=0,TEXT(Monitoring!D702,"MMMM"))</f>
        <v>#NAME?</v>
      </c>
    </row>
    <row r="703" spans="2:24" x14ac:dyDescent="0.25">
      <c r="B703" s="22"/>
      <c r="C703" s="64" t="e">
        <f>VLOOKUP(B703,Kader!$B$12:$D$51,2,FALSE)</f>
        <v>#N/A</v>
      </c>
      <c r="D703" s="24"/>
      <c r="E703" s="26"/>
      <c r="F703" s="29" t="e">
        <f t="shared" si="10"/>
        <v>#NUM!</v>
      </c>
      <c r="G703" s="27"/>
      <c r="H703" s="10"/>
      <c r="I703" s="10"/>
      <c r="J703" s="10"/>
      <c r="K703" s="10"/>
      <c r="L703" s="10"/>
      <c r="M703" s="4"/>
      <c r="N703" s="10"/>
      <c r="O703" s="10"/>
      <c r="P703" s="10"/>
      <c r="Q703" s="4"/>
      <c r="R703" s="10"/>
      <c r="S703" s="4"/>
      <c r="T703" s="4"/>
      <c r="U703" s="17"/>
      <c r="X703" s="110" t="e">
        <f>IF(Monitoring!D703=0,AA=0,TEXT(Monitoring!D703,"MMMM"))</f>
        <v>#NAME?</v>
      </c>
    </row>
    <row r="704" spans="2:24" x14ac:dyDescent="0.25">
      <c r="B704" s="22"/>
      <c r="C704" s="64" t="e">
        <f>VLOOKUP(B704,Kader!$B$12:$D$51,2,FALSE)</f>
        <v>#N/A</v>
      </c>
      <c r="D704" s="24"/>
      <c r="E704" s="26"/>
      <c r="F704" s="29" t="e">
        <f t="shared" si="10"/>
        <v>#NUM!</v>
      </c>
      <c r="G704" s="27"/>
      <c r="H704" s="10"/>
      <c r="I704" s="10"/>
      <c r="J704" s="10"/>
      <c r="K704" s="10"/>
      <c r="L704" s="10"/>
      <c r="M704" s="4"/>
      <c r="N704" s="10"/>
      <c r="O704" s="10"/>
      <c r="P704" s="10"/>
      <c r="Q704" s="4"/>
      <c r="R704" s="10"/>
      <c r="S704" s="4"/>
      <c r="T704" s="4"/>
      <c r="U704" s="17"/>
      <c r="X704" s="110" t="e">
        <f>IF(Monitoring!D704=0,AA=0,TEXT(Monitoring!D704,"MMMM"))</f>
        <v>#NAME?</v>
      </c>
    </row>
    <row r="705" spans="2:24" x14ac:dyDescent="0.25">
      <c r="B705" s="22"/>
      <c r="C705" s="64" t="e">
        <f>VLOOKUP(B705,Kader!$B$12:$D$51,2,FALSE)</f>
        <v>#N/A</v>
      </c>
      <c r="D705" s="24"/>
      <c r="E705" s="26"/>
      <c r="F705" s="29" t="e">
        <f t="shared" si="10"/>
        <v>#NUM!</v>
      </c>
      <c r="G705" s="27"/>
      <c r="H705" s="10"/>
      <c r="I705" s="10"/>
      <c r="J705" s="10"/>
      <c r="K705" s="10"/>
      <c r="L705" s="10"/>
      <c r="M705" s="4"/>
      <c r="N705" s="10"/>
      <c r="O705" s="10"/>
      <c r="P705" s="10"/>
      <c r="Q705" s="4"/>
      <c r="R705" s="10"/>
      <c r="S705" s="4"/>
      <c r="T705" s="4"/>
      <c r="U705" s="17"/>
      <c r="X705" s="110" t="e">
        <f>IF(Monitoring!D705=0,AA=0,TEXT(Monitoring!D705,"MMMM"))</f>
        <v>#NAME?</v>
      </c>
    </row>
    <row r="706" spans="2:24" x14ac:dyDescent="0.25">
      <c r="B706" s="22"/>
      <c r="C706" s="64" t="e">
        <f>VLOOKUP(B706,Kader!$B$12:$D$51,2,FALSE)</f>
        <v>#N/A</v>
      </c>
      <c r="D706" s="24"/>
      <c r="E706" s="26"/>
      <c r="F706" s="29" t="e">
        <f t="shared" si="10"/>
        <v>#NUM!</v>
      </c>
      <c r="G706" s="27"/>
      <c r="H706" s="10"/>
      <c r="I706" s="10"/>
      <c r="J706" s="10"/>
      <c r="K706" s="10"/>
      <c r="L706" s="10"/>
      <c r="M706" s="4"/>
      <c r="N706" s="10"/>
      <c r="O706" s="10"/>
      <c r="P706" s="10"/>
      <c r="Q706" s="4"/>
      <c r="R706" s="10"/>
      <c r="S706" s="4"/>
      <c r="T706" s="4"/>
      <c r="U706" s="17"/>
      <c r="X706" s="110" t="e">
        <f>IF(Monitoring!D706=0,AA=0,TEXT(Monitoring!D706,"MMMM"))</f>
        <v>#NAME?</v>
      </c>
    </row>
    <row r="707" spans="2:24" x14ac:dyDescent="0.25">
      <c r="B707" s="22"/>
      <c r="C707" s="64" t="e">
        <f>VLOOKUP(B707,Kader!$B$12:$D$51,2,FALSE)</f>
        <v>#N/A</v>
      </c>
      <c r="D707" s="24"/>
      <c r="E707" s="26"/>
      <c r="F707" s="29" t="e">
        <f t="shared" si="10"/>
        <v>#NUM!</v>
      </c>
      <c r="G707" s="27"/>
      <c r="H707" s="10"/>
      <c r="I707" s="10"/>
      <c r="J707" s="10"/>
      <c r="K707" s="10"/>
      <c r="L707" s="10"/>
      <c r="M707" s="4"/>
      <c r="N707" s="10"/>
      <c r="O707" s="10"/>
      <c r="P707" s="10"/>
      <c r="Q707" s="4"/>
      <c r="R707" s="10"/>
      <c r="S707" s="4"/>
      <c r="T707" s="4"/>
      <c r="U707" s="17"/>
      <c r="X707" s="110" t="e">
        <f>IF(Monitoring!D707=0,AA=0,TEXT(Monitoring!D707,"MMMM"))</f>
        <v>#NAME?</v>
      </c>
    </row>
    <row r="708" spans="2:24" x14ac:dyDescent="0.25">
      <c r="B708" s="22"/>
      <c r="C708" s="64" t="e">
        <f>VLOOKUP(B708,Kader!$B$12:$D$51,2,FALSE)</f>
        <v>#N/A</v>
      </c>
      <c r="D708" s="24"/>
      <c r="E708" s="26"/>
      <c r="F708" s="29" t="e">
        <f t="shared" si="10"/>
        <v>#NUM!</v>
      </c>
      <c r="G708" s="27"/>
      <c r="H708" s="10"/>
      <c r="I708" s="10"/>
      <c r="J708" s="10"/>
      <c r="K708" s="10"/>
      <c r="L708" s="10"/>
      <c r="M708" s="4"/>
      <c r="N708" s="10"/>
      <c r="O708" s="10"/>
      <c r="P708" s="10"/>
      <c r="Q708" s="4"/>
      <c r="R708" s="10"/>
      <c r="S708" s="4"/>
      <c r="T708" s="4"/>
      <c r="U708" s="17"/>
      <c r="X708" s="110" t="e">
        <f>IF(Monitoring!D708=0,AA=0,TEXT(Monitoring!D708,"MMMM"))</f>
        <v>#NAME?</v>
      </c>
    </row>
    <row r="709" spans="2:24" x14ac:dyDescent="0.25">
      <c r="B709" s="22"/>
      <c r="C709" s="64" t="e">
        <f>VLOOKUP(B709,Kader!$B$12:$D$51,2,FALSE)</f>
        <v>#N/A</v>
      </c>
      <c r="D709" s="24"/>
      <c r="E709" s="26"/>
      <c r="F709" s="29" t="e">
        <f t="shared" si="10"/>
        <v>#NUM!</v>
      </c>
      <c r="G709" s="27"/>
      <c r="H709" s="10"/>
      <c r="I709" s="10"/>
      <c r="J709" s="10"/>
      <c r="K709" s="10"/>
      <c r="L709" s="10"/>
      <c r="M709" s="4"/>
      <c r="N709" s="10"/>
      <c r="O709" s="10"/>
      <c r="P709" s="10"/>
      <c r="Q709" s="4"/>
      <c r="R709" s="10"/>
      <c r="S709" s="4"/>
      <c r="T709" s="4"/>
      <c r="U709" s="17"/>
      <c r="X709" s="110" t="e">
        <f>IF(Monitoring!D709=0,AA=0,TEXT(Monitoring!D709,"MMMM"))</f>
        <v>#NAME?</v>
      </c>
    </row>
    <row r="710" spans="2:24" x14ac:dyDescent="0.25">
      <c r="B710" s="22"/>
      <c r="C710" s="64" t="e">
        <f>VLOOKUP(B710,Kader!$B$12:$D$51,2,FALSE)</f>
        <v>#N/A</v>
      </c>
      <c r="D710" s="24"/>
      <c r="E710" s="26"/>
      <c r="F710" s="29" t="e">
        <f t="shared" si="10"/>
        <v>#NUM!</v>
      </c>
      <c r="G710" s="27"/>
      <c r="H710" s="10"/>
      <c r="I710" s="10"/>
      <c r="J710" s="10"/>
      <c r="K710" s="10"/>
      <c r="L710" s="10"/>
      <c r="M710" s="4"/>
      <c r="N710" s="10"/>
      <c r="O710" s="10"/>
      <c r="P710" s="10"/>
      <c r="Q710" s="4"/>
      <c r="R710" s="10"/>
      <c r="S710" s="4"/>
      <c r="T710" s="4"/>
      <c r="U710" s="17"/>
      <c r="X710" s="110" t="e">
        <f>IF(Monitoring!D710=0,AA=0,TEXT(Monitoring!D710,"MMMM"))</f>
        <v>#NAME?</v>
      </c>
    </row>
    <row r="711" spans="2:24" x14ac:dyDescent="0.25">
      <c r="B711" s="22"/>
      <c r="C711" s="64" t="e">
        <f>VLOOKUP(B711,Kader!$B$12:$D$51,2,FALSE)</f>
        <v>#N/A</v>
      </c>
      <c r="D711" s="24"/>
      <c r="E711" s="26"/>
      <c r="F711" s="29" t="e">
        <f t="shared" si="10"/>
        <v>#NUM!</v>
      </c>
      <c r="G711" s="27"/>
      <c r="H711" s="10"/>
      <c r="I711" s="10"/>
      <c r="J711" s="10"/>
      <c r="K711" s="10"/>
      <c r="L711" s="10"/>
      <c r="M711" s="4"/>
      <c r="N711" s="10"/>
      <c r="O711" s="10"/>
      <c r="P711" s="10"/>
      <c r="Q711" s="4"/>
      <c r="R711" s="10"/>
      <c r="S711" s="4"/>
      <c r="T711" s="4"/>
      <c r="U711" s="17"/>
      <c r="X711" s="110" t="e">
        <f>IF(Monitoring!D711=0,AA=0,TEXT(Monitoring!D711,"MMMM"))</f>
        <v>#NAME?</v>
      </c>
    </row>
    <row r="712" spans="2:24" x14ac:dyDescent="0.25">
      <c r="B712" s="22"/>
      <c r="C712" s="64" t="e">
        <f>VLOOKUP(B712,Kader!$B$12:$D$51,2,FALSE)</f>
        <v>#N/A</v>
      </c>
      <c r="D712" s="24"/>
      <c r="E712" s="26"/>
      <c r="F712" s="29" t="e">
        <f t="shared" si="10"/>
        <v>#NUM!</v>
      </c>
      <c r="G712" s="27"/>
      <c r="H712" s="10"/>
      <c r="I712" s="10"/>
      <c r="J712" s="10"/>
      <c r="K712" s="10"/>
      <c r="L712" s="10"/>
      <c r="M712" s="4"/>
      <c r="N712" s="10"/>
      <c r="O712" s="10"/>
      <c r="P712" s="10"/>
      <c r="Q712" s="4"/>
      <c r="R712" s="10"/>
      <c r="S712" s="4"/>
      <c r="T712" s="4"/>
      <c r="U712" s="17"/>
      <c r="X712" s="110" t="e">
        <f>IF(Monitoring!D712=0,AA=0,TEXT(Monitoring!D712,"MMMM"))</f>
        <v>#NAME?</v>
      </c>
    </row>
    <row r="713" spans="2:24" x14ac:dyDescent="0.25">
      <c r="B713" s="22"/>
      <c r="C713" s="64" t="e">
        <f>VLOOKUP(B713,Kader!$B$12:$D$51,2,FALSE)</f>
        <v>#N/A</v>
      </c>
      <c r="D713" s="24"/>
      <c r="E713" s="26"/>
      <c r="F713" s="29" t="e">
        <f t="shared" si="10"/>
        <v>#NUM!</v>
      </c>
      <c r="G713" s="27"/>
      <c r="H713" s="10"/>
      <c r="I713" s="10"/>
      <c r="J713" s="10"/>
      <c r="K713" s="10"/>
      <c r="L713" s="10"/>
      <c r="M713" s="4"/>
      <c r="N713" s="10"/>
      <c r="O713" s="10"/>
      <c r="P713" s="10"/>
      <c r="Q713" s="4"/>
      <c r="R713" s="10"/>
      <c r="S713" s="4"/>
      <c r="T713" s="4"/>
      <c r="U713" s="17"/>
      <c r="X713" s="110" t="e">
        <f>IF(Monitoring!D713=0,AA=0,TEXT(Monitoring!D713,"MMMM"))</f>
        <v>#NAME?</v>
      </c>
    </row>
    <row r="714" spans="2:24" x14ac:dyDescent="0.25">
      <c r="B714" s="22"/>
      <c r="C714" s="64" t="e">
        <f>VLOOKUP(B714,Kader!$B$12:$D$51,2,FALSE)</f>
        <v>#N/A</v>
      </c>
      <c r="D714" s="24"/>
      <c r="E714" s="26"/>
      <c r="F714" s="29" t="e">
        <f t="shared" ref="F714:F777" si="11">(DATEDIF(D714+1,E714,"d"))</f>
        <v>#NUM!</v>
      </c>
      <c r="G714" s="27"/>
      <c r="H714" s="10"/>
      <c r="I714" s="10"/>
      <c r="J714" s="10"/>
      <c r="K714" s="10"/>
      <c r="L714" s="10"/>
      <c r="M714" s="4"/>
      <c r="N714" s="10"/>
      <c r="O714" s="10"/>
      <c r="P714" s="10"/>
      <c r="Q714" s="4"/>
      <c r="R714" s="10"/>
      <c r="S714" s="4"/>
      <c r="T714" s="4"/>
      <c r="U714" s="17"/>
      <c r="X714" s="110" t="e">
        <f>IF(Monitoring!D714=0,AA=0,TEXT(Monitoring!D714,"MMMM"))</f>
        <v>#NAME?</v>
      </c>
    </row>
    <row r="715" spans="2:24" x14ac:dyDescent="0.25">
      <c r="B715" s="22"/>
      <c r="C715" s="64" t="e">
        <f>VLOOKUP(B715,Kader!$B$12:$D$51,2,FALSE)</f>
        <v>#N/A</v>
      </c>
      <c r="D715" s="24"/>
      <c r="E715" s="26"/>
      <c r="F715" s="29" t="e">
        <f t="shared" si="11"/>
        <v>#NUM!</v>
      </c>
      <c r="G715" s="27"/>
      <c r="H715" s="10"/>
      <c r="I715" s="10"/>
      <c r="J715" s="10"/>
      <c r="K715" s="10"/>
      <c r="L715" s="10"/>
      <c r="M715" s="4"/>
      <c r="N715" s="10"/>
      <c r="O715" s="10"/>
      <c r="P715" s="10"/>
      <c r="Q715" s="4"/>
      <c r="R715" s="10"/>
      <c r="S715" s="4"/>
      <c r="T715" s="4"/>
      <c r="U715" s="17"/>
      <c r="X715" s="110" t="e">
        <f>IF(Monitoring!D715=0,AA=0,TEXT(Monitoring!D715,"MMMM"))</f>
        <v>#NAME?</v>
      </c>
    </row>
    <row r="716" spans="2:24" x14ac:dyDescent="0.25">
      <c r="B716" s="22"/>
      <c r="C716" s="64" t="e">
        <f>VLOOKUP(B716,Kader!$B$12:$D$51,2,FALSE)</f>
        <v>#N/A</v>
      </c>
      <c r="D716" s="24"/>
      <c r="E716" s="26"/>
      <c r="F716" s="29" t="e">
        <f t="shared" si="11"/>
        <v>#NUM!</v>
      </c>
      <c r="G716" s="27"/>
      <c r="H716" s="10"/>
      <c r="I716" s="10"/>
      <c r="J716" s="10"/>
      <c r="K716" s="10"/>
      <c r="L716" s="10"/>
      <c r="M716" s="4"/>
      <c r="N716" s="10"/>
      <c r="O716" s="10"/>
      <c r="P716" s="10"/>
      <c r="Q716" s="4"/>
      <c r="R716" s="10"/>
      <c r="S716" s="4"/>
      <c r="T716" s="4"/>
      <c r="U716" s="17"/>
      <c r="X716" s="110" t="e">
        <f>IF(Monitoring!D716=0,AA=0,TEXT(Monitoring!D716,"MMMM"))</f>
        <v>#NAME?</v>
      </c>
    </row>
    <row r="717" spans="2:24" x14ac:dyDescent="0.25">
      <c r="B717" s="22"/>
      <c r="C717" s="64" t="e">
        <f>VLOOKUP(B717,Kader!$B$12:$D$51,2,FALSE)</f>
        <v>#N/A</v>
      </c>
      <c r="D717" s="24"/>
      <c r="E717" s="26"/>
      <c r="F717" s="29" t="e">
        <f t="shared" si="11"/>
        <v>#NUM!</v>
      </c>
      <c r="G717" s="27"/>
      <c r="H717" s="10"/>
      <c r="I717" s="10"/>
      <c r="J717" s="10"/>
      <c r="K717" s="10"/>
      <c r="L717" s="10"/>
      <c r="M717" s="4"/>
      <c r="N717" s="10"/>
      <c r="O717" s="10"/>
      <c r="P717" s="10"/>
      <c r="Q717" s="4"/>
      <c r="R717" s="10"/>
      <c r="S717" s="4"/>
      <c r="T717" s="4"/>
      <c r="U717" s="17"/>
      <c r="X717" s="110" t="e">
        <f>IF(Monitoring!D717=0,AA=0,TEXT(Monitoring!D717,"MMMM"))</f>
        <v>#NAME?</v>
      </c>
    </row>
    <row r="718" spans="2:24" x14ac:dyDescent="0.25">
      <c r="B718" s="22"/>
      <c r="C718" s="64" t="e">
        <f>VLOOKUP(B718,Kader!$B$12:$D$51,2,FALSE)</f>
        <v>#N/A</v>
      </c>
      <c r="D718" s="24"/>
      <c r="E718" s="26"/>
      <c r="F718" s="29" t="e">
        <f t="shared" si="11"/>
        <v>#NUM!</v>
      </c>
      <c r="G718" s="27"/>
      <c r="H718" s="10"/>
      <c r="I718" s="10"/>
      <c r="J718" s="10"/>
      <c r="K718" s="10"/>
      <c r="L718" s="10"/>
      <c r="M718" s="4"/>
      <c r="N718" s="10"/>
      <c r="O718" s="10"/>
      <c r="P718" s="10"/>
      <c r="Q718" s="4"/>
      <c r="R718" s="10"/>
      <c r="S718" s="4"/>
      <c r="T718" s="4"/>
      <c r="U718" s="17"/>
      <c r="X718" s="110" t="e">
        <f>IF(Monitoring!D718=0,AA=0,TEXT(Monitoring!D718,"MMMM"))</f>
        <v>#NAME?</v>
      </c>
    </row>
    <row r="719" spans="2:24" x14ac:dyDescent="0.25">
      <c r="B719" s="22"/>
      <c r="C719" s="64" t="e">
        <f>VLOOKUP(B719,Kader!$B$12:$D$51,2,FALSE)</f>
        <v>#N/A</v>
      </c>
      <c r="D719" s="24"/>
      <c r="E719" s="26"/>
      <c r="F719" s="29" t="e">
        <f t="shared" si="11"/>
        <v>#NUM!</v>
      </c>
      <c r="G719" s="27"/>
      <c r="H719" s="10"/>
      <c r="I719" s="10"/>
      <c r="J719" s="10"/>
      <c r="K719" s="10"/>
      <c r="L719" s="10"/>
      <c r="M719" s="4"/>
      <c r="N719" s="10"/>
      <c r="O719" s="10"/>
      <c r="P719" s="10"/>
      <c r="Q719" s="4"/>
      <c r="R719" s="10"/>
      <c r="S719" s="4"/>
      <c r="T719" s="4"/>
      <c r="U719" s="17"/>
      <c r="X719" s="110" t="e">
        <f>IF(Monitoring!D719=0,AA=0,TEXT(Monitoring!D719,"MMMM"))</f>
        <v>#NAME?</v>
      </c>
    </row>
    <row r="720" spans="2:24" x14ac:dyDescent="0.25">
      <c r="B720" s="22"/>
      <c r="C720" s="64" t="e">
        <f>VLOOKUP(B720,Kader!$B$12:$D$51,2,FALSE)</f>
        <v>#N/A</v>
      </c>
      <c r="D720" s="24"/>
      <c r="E720" s="26"/>
      <c r="F720" s="29" t="e">
        <f t="shared" si="11"/>
        <v>#NUM!</v>
      </c>
      <c r="G720" s="27"/>
      <c r="H720" s="10"/>
      <c r="I720" s="10"/>
      <c r="J720" s="10"/>
      <c r="K720" s="10"/>
      <c r="L720" s="10"/>
      <c r="M720" s="4"/>
      <c r="N720" s="10"/>
      <c r="O720" s="10"/>
      <c r="P720" s="10"/>
      <c r="Q720" s="4"/>
      <c r="R720" s="10"/>
      <c r="S720" s="4"/>
      <c r="T720" s="4"/>
      <c r="U720" s="17"/>
      <c r="X720" s="110" t="e">
        <f>IF(Monitoring!D720=0,AA=0,TEXT(Monitoring!D720,"MMMM"))</f>
        <v>#NAME?</v>
      </c>
    </row>
    <row r="721" spans="2:24" x14ac:dyDescent="0.25">
      <c r="B721" s="22"/>
      <c r="C721" s="64" t="e">
        <f>VLOOKUP(B721,Kader!$B$12:$D$51,2,FALSE)</f>
        <v>#N/A</v>
      </c>
      <c r="D721" s="24"/>
      <c r="E721" s="26"/>
      <c r="F721" s="29" t="e">
        <f t="shared" si="11"/>
        <v>#NUM!</v>
      </c>
      <c r="G721" s="27"/>
      <c r="H721" s="10"/>
      <c r="I721" s="10"/>
      <c r="J721" s="10"/>
      <c r="K721" s="10"/>
      <c r="L721" s="10"/>
      <c r="M721" s="4"/>
      <c r="N721" s="10"/>
      <c r="O721" s="10"/>
      <c r="P721" s="10"/>
      <c r="Q721" s="4"/>
      <c r="R721" s="10"/>
      <c r="S721" s="4"/>
      <c r="T721" s="4"/>
      <c r="U721" s="17"/>
      <c r="X721" s="110" t="e">
        <f>IF(Monitoring!D721=0,AA=0,TEXT(Monitoring!D721,"MMMM"))</f>
        <v>#NAME?</v>
      </c>
    </row>
    <row r="722" spans="2:24" x14ac:dyDescent="0.25">
      <c r="B722" s="22"/>
      <c r="C722" s="64" t="e">
        <f>VLOOKUP(B722,Kader!$B$12:$D$51,2,FALSE)</f>
        <v>#N/A</v>
      </c>
      <c r="D722" s="24"/>
      <c r="E722" s="26"/>
      <c r="F722" s="29" t="e">
        <f t="shared" si="11"/>
        <v>#NUM!</v>
      </c>
      <c r="G722" s="27"/>
      <c r="H722" s="10"/>
      <c r="I722" s="10"/>
      <c r="J722" s="10"/>
      <c r="K722" s="10"/>
      <c r="L722" s="10"/>
      <c r="M722" s="4"/>
      <c r="N722" s="10"/>
      <c r="O722" s="10"/>
      <c r="P722" s="10"/>
      <c r="Q722" s="4"/>
      <c r="R722" s="10"/>
      <c r="S722" s="4"/>
      <c r="T722" s="4"/>
      <c r="U722" s="17"/>
      <c r="X722" s="110" t="e">
        <f>IF(Monitoring!D722=0,AA=0,TEXT(Monitoring!D722,"MMMM"))</f>
        <v>#NAME?</v>
      </c>
    </row>
    <row r="723" spans="2:24" x14ac:dyDescent="0.25">
      <c r="B723" s="22"/>
      <c r="C723" s="64" t="e">
        <f>VLOOKUP(B723,Kader!$B$12:$D$51,2,FALSE)</f>
        <v>#N/A</v>
      </c>
      <c r="D723" s="24"/>
      <c r="E723" s="26"/>
      <c r="F723" s="29" t="e">
        <f t="shared" si="11"/>
        <v>#NUM!</v>
      </c>
      <c r="G723" s="27"/>
      <c r="H723" s="10"/>
      <c r="I723" s="10"/>
      <c r="J723" s="10"/>
      <c r="K723" s="10"/>
      <c r="L723" s="10"/>
      <c r="M723" s="4"/>
      <c r="N723" s="10"/>
      <c r="O723" s="10"/>
      <c r="P723" s="10"/>
      <c r="Q723" s="4"/>
      <c r="R723" s="10"/>
      <c r="S723" s="4"/>
      <c r="T723" s="4"/>
      <c r="U723" s="17"/>
      <c r="X723" s="110" t="e">
        <f>IF(Monitoring!D723=0,AA=0,TEXT(Monitoring!D723,"MMMM"))</f>
        <v>#NAME?</v>
      </c>
    </row>
    <row r="724" spans="2:24" x14ac:dyDescent="0.25">
      <c r="B724" s="22"/>
      <c r="C724" s="64" t="e">
        <f>VLOOKUP(B724,Kader!$B$12:$D$51,2,FALSE)</f>
        <v>#N/A</v>
      </c>
      <c r="D724" s="24"/>
      <c r="E724" s="26"/>
      <c r="F724" s="29" t="e">
        <f t="shared" si="11"/>
        <v>#NUM!</v>
      </c>
      <c r="G724" s="27"/>
      <c r="H724" s="10"/>
      <c r="I724" s="10"/>
      <c r="J724" s="10"/>
      <c r="K724" s="10"/>
      <c r="L724" s="10"/>
      <c r="M724" s="4"/>
      <c r="N724" s="10"/>
      <c r="O724" s="10"/>
      <c r="P724" s="10"/>
      <c r="Q724" s="4"/>
      <c r="R724" s="10"/>
      <c r="S724" s="4"/>
      <c r="T724" s="4"/>
      <c r="U724" s="17"/>
      <c r="X724" s="110" t="e">
        <f>IF(Monitoring!D724=0,AA=0,TEXT(Monitoring!D724,"MMMM"))</f>
        <v>#NAME?</v>
      </c>
    </row>
    <row r="725" spans="2:24" x14ac:dyDescent="0.25">
      <c r="B725" s="22"/>
      <c r="C725" s="64" t="e">
        <f>VLOOKUP(B725,Kader!$B$12:$D$51,2,FALSE)</f>
        <v>#N/A</v>
      </c>
      <c r="D725" s="24"/>
      <c r="E725" s="26"/>
      <c r="F725" s="29" t="e">
        <f t="shared" si="11"/>
        <v>#NUM!</v>
      </c>
      <c r="G725" s="27"/>
      <c r="H725" s="10"/>
      <c r="I725" s="10"/>
      <c r="J725" s="10"/>
      <c r="K725" s="10"/>
      <c r="L725" s="10"/>
      <c r="M725" s="4"/>
      <c r="N725" s="10"/>
      <c r="O725" s="10"/>
      <c r="P725" s="10"/>
      <c r="Q725" s="4"/>
      <c r="R725" s="10"/>
      <c r="S725" s="4"/>
      <c r="T725" s="4"/>
      <c r="U725" s="17"/>
      <c r="X725" s="110" t="e">
        <f>IF(Monitoring!D725=0,AA=0,TEXT(Monitoring!D725,"MMMM"))</f>
        <v>#NAME?</v>
      </c>
    </row>
    <row r="726" spans="2:24" x14ac:dyDescent="0.25">
      <c r="B726" s="22"/>
      <c r="C726" s="64" t="e">
        <f>VLOOKUP(B726,Kader!$B$12:$D$51,2,FALSE)</f>
        <v>#N/A</v>
      </c>
      <c r="D726" s="24"/>
      <c r="E726" s="26"/>
      <c r="F726" s="29" t="e">
        <f t="shared" si="11"/>
        <v>#NUM!</v>
      </c>
      <c r="G726" s="27"/>
      <c r="H726" s="10"/>
      <c r="I726" s="10"/>
      <c r="J726" s="10"/>
      <c r="K726" s="10"/>
      <c r="L726" s="10"/>
      <c r="M726" s="4"/>
      <c r="N726" s="10"/>
      <c r="O726" s="10"/>
      <c r="P726" s="10"/>
      <c r="Q726" s="4"/>
      <c r="R726" s="10"/>
      <c r="S726" s="4"/>
      <c r="T726" s="4"/>
      <c r="U726" s="17"/>
      <c r="X726" s="110" t="e">
        <f>IF(Monitoring!D726=0,AA=0,TEXT(Monitoring!D726,"MMMM"))</f>
        <v>#NAME?</v>
      </c>
    </row>
    <row r="727" spans="2:24" x14ac:dyDescent="0.25">
      <c r="B727" s="22"/>
      <c r="C727" s="64" t="e">
        <f>VLOOKUP(B727,Kader!$B$12:$D$51,2,FALSE)</f>
        <v>#N/A</v>
      </c>
      <c r="D727" s="24"/>
      <c r="E727" s="26"/>
      <c r="F727" s="29" t="e">
        <f t="shared" si="11"/>
        <v>#NUM!</v>
      </c>
      <c r="G727" s="27"/>
      <c r="H727" s="10"/>
      <c r="I727" s="10"/>
      <c r="J727" s="10"/>
      <c r="K727" s="10"/>
      <c r="L727" s="10"/>
      <c r="M727" s="4"/>
      <c r="N727" s="10"/>
      <c r="O727" s="10"/>
      <c r="P727" s="10"/>
      <c r="Q727" s="4"/>
      <c r="R727" s="10"/>
      <c r="S727" s="4"/>
      <c r="T727" s="4"/>
      <c r="U727" s="17"/>
      <c r="X727" s="110" t="e">
        <f>IF(Monitoring!D727=0,AA=0,TEXT(Monitoring!D727,"MMMM"))</f>
        <v>#NAME?</v>
      </c>
    </row>
    <row r="728" spans="2:24" x14ac:dyDescent="0.25">
      <c r="B728" s="22"/>
      <c r="C728" s="64" t="e">
        <f>VLOOKUP(B728,Kader!$B$12:$D$51,2,FALSE)</f>
        <v>#N/A</v>
      </c>
      <c r="D728" s="24"/>
      <c r="E728" s="26"/>
      <c r="F728" s="29" t="e">
        <f t="shared" si="11"/>
        <v>#NUM!</v>
      </c>
      <c r="G728" s="27"/>
      <c r="H728" s="10"/>
      <c r="I728" s="10"/>
      <c r="J728" s="10"/>
      <c r="K728" s="10"/>
      <c r="L728" s="10"/>
      <c r="M728" s="4"/>
      <c r="N728" s="10"/>
      <c r="O728" s="10"/>
      <c r="P728" s="10"/>
      <c r="Q728" s="4"/>
      <c r="R728" s="10"/>
      <c r="S728" s="4"/>
      <c r="T728" s="4"/>
      <c r="U728" s="17"/>
      <c r="X728" s="110" t="e">
        <f>IF(Monitoring!D728=0,AA=0,TEXT(Monitoring!D728,"MMMM"))</f>
        <v>#NAME?</v>
      </c>
    </row>
    <row r="729" spans="2:24" x14ac:dyDescent="0.25">
      <c r="B729" s="22"/>
      <c r="C729" s="64" t="e">
        <f>VLOOKUP(B729,Kader!$B$12:$D$51,2,FALSE)</f>
        <v>#N/A</v>
      </c>
      <c r="D729" s="24"/>
      <c r="E729" s="26"/>
      <c r="F729" s="29" t="e">
        <f t="shared" si="11"/>
        <v>#NUM!</v>
      </c>
      <c r="G729" s="27"/>
      <c r="H729" s="10"/>
      <c r="I729" s="10"/>
      <c r="J729" s="10"/>
      <c r="K729" s="10"/>
      <c r="L729" s="10"/>
      <c r="M729" s="4"/>
      <c r="N729" s="10"/>
      <c r="O729" s="10"/>
      <c r="P729" s="10"/>
      <c r="Q729" s="4"/>
      <c r="R729" s="10"/>
      <c r="S729" s="4"/>
      <c r="T729" s="4"/>
      <c r="U729" s="17"/>
      <c r="X729" s="110" t="e">
        <f>IF(Monitoring!D729=0,AA=0,TEXT(Monitoring!D729,"MMMM"))</f>
        <v>#NAME?</v>
      </c>
    </row>
    <row r="730" spans="2:24" x14ac:dyDescent="0.25">
      <c r="B730" s="22"/>
      <c r="C730" s="64" t="e">
        <f>VLOOKUP(B730,Kader!$B$12:$D$51,2,FALSE)</f>
        <v>#N/A</v>
      </c>
      <c r="D730" s="24"/>
      <c r="E730" s="26"/>
      <c r="F730" s="29" t="e">
        <f t="shared" si="11"/>
        <v>#NUM!</v>
      </c>
      <c r="G730" s="27"/>
      <c r="H730" s="10"/>
      <c r="I730" s="10"/>
      <c r="J730" s="10"/>
      <c r="K730" s="10"/>
      <c r="L730" s="10"/>
      <c r="M730" s="4"/>
      <c r="N730" s="10"/>
      <c r="O730" s="10"/>
      <c r="P730" s="10"/>
      <c r="Q730" s="4"/>
      <c r="R730" s="10"/>
      <c r="S730" s="4"/>
      <c r="T730" s="4"/>
      <c r="U730" s="17"/>
      <c r="X730" s="110" t="e">
        <f>IF(Monitoring!D730=0,AA=0,TEXT(Monitoring!D730,"MMMM"))</f>
        <v>#NAME?</v>
      </c>
    </row>
    <row r="731" spans="2:24" x14ac:dyDescent="0.25">
      <c r="B731" s="22"/>
      <c r="C731" s="64" t="e">
        <f>VLOOKUP(B731,Kader!$B$12:$D$51,2,FALSE)</f>
        <v>#N/A</v>
      </c>
      <c r="D731" s="24"/>
      <c r="E731" s="26"/>
      <c r="F731" s="29" t="e">
        <f t="shared" si="11"/>
        <v>#NUM!</v>
      </c>
      <c r="G731" s="27"/>
      <c r="H731" s="10"/>
      <c r="I731" s="10"/>
      <c r="J731" s="10"/>
      <c r="K731" s="10"/>
      <c r="L731" s="10"/>
      <c r="M731" s="4"/>
      <c r="N731" s="10"/>
      <c r="O731" s="10"/>
      <c r="P731" s="10"/>
      <c r="Q731" s="4"/>
      <c r="R731" s="10"/>
      <c r="S731" s="4"/>
      <c r="T731" s="4"/>
      <c r="U731" s="17"/>
      <c r="X731" s="110" t="e">
        <f>IF(Monitoring!D731=0,AA=0,TEXT(Monitoring!D731,"MMMM"))</f>
        <v>#NAME?</v>
      </c>
    </row>
    <row r="732" spans="2:24" x14ac:dyDescent="0.25">
      <c r="B732" s="22"/>
      <c r="C732" s="64" t="e">
        <f>VLOOKUP(B732,Kader!$B$12:$D$51,2,FALSE)</f>
        <v>#N/A</v>
      </c>
      <c r="D732" s="24"/>
      <c r="E732" s="26"/>
      <c r="F732" s="29" t="e">
        <f t="shared" si="11"/>
        <v>#NUM!</v>
      </c>
      <c r="G732" s="27"/>
      <c r="H732" s="10"/>
      <c r="I732" s="10"/>
      <c r="J732" s="10"/>
      <c r="K732" s="10"/>
      <c r="L732" s="10"/>
      <c r="M732" s="4"/>
      <c r="N732" s="10"/>
      <c r="O732" s="10"/>
      <c r="P732" s="10"/>
      <c r="Q732" s="4"/>
      <c r="R732" s="10"/>
      <c r="S732" s="4"/>
      <c r="T732" s="4"/>
      <c r="U732" s="17"/>
      <c r="X732" s="110" t="e">
        <f>IF(Monitoring!D732=0,AA=0,TEXT(Monitoring!D732,"MMMM"))</f>
        <v>#NAME?</v>
      </c>
    </row>
    <row r="733" spans="2:24" x14ac:dyDescent="0.25">
      <c r="B733" s="22"/>
      <c r="C733" s="64" t="e">
        <f>VLOOKUP(B733,Kader!$B$12:$D$51,2,FALSE)</f>
        <v>#N/A</v>
      </c>
      <c r="D733" s="24"/>
      <c r="E733" s="26"/>
      <c r="F733" s="29" t="e">
        <f t="shared" si="11"/>
        <v>#NUM!</v>
      </c>
      <c r="G733" s="27"/>
      <c r="H733" s="10"/>
      <c r="I733" s="10"/>
      <c r="J733" s="10"/>
      <c r="K733" s="10"/>
      <c r="L733" s="10"/>
      <c r="M733" s="4"/>
      <c r="N733" s="10"/>
      <c r="O733" s="10"/>
      <c r="P733" s="10"/>
      <c r="Q733" s="4"/>
      <c r="R733" s="10"/>
      <c r="S733" s="4"/>
      <c r="T733" s="4"/>
      <c r="U733" s="17"/>
      <c r="X733" s="110" t="e">
        <f>IF(Monitoring!D733=0,AA=0,TEXT(Monitoring!D733,"MMMM"))</f>
        <v>#NAME?</v>
      </c>
    </row>
    <row r="734" spans="2:24" x14ac:dyDescent="0.25">
      <c r="B734" s="22"/>
      <c r="C734" s="64" t="e">
        <f>VLOOKUP(B734,Kader!$B$12:$D$51,2,FALSE)</f>
        <v>#N/A</v>
      </c>
      <c r="D734" s="24"/>
      <c r="E734" s="26"/>
      <c r="F734" s="29" t="e">
        <f t="shared" si="11"/>
        <v>#NUM!</v>
      </c>
      <c r="G734" s="27"/>
      <c r="H734" s="10"/>
      <c r="I734" s="10"/>
      <c r="J734" s="10"/>
      <c r="K734" s="10"/>
      <c r="L734" s="10"/>
      <c r="M734" s="4"/>
      <c r="N734" s="10"/>
      <c r="O734" s="10"/>
      <c r="P734" s="10"/>
      <c r="Q734" s="4"/>
      <c r="R734" s="10"/>
      <c r="S734" s="4"/>
      <c r="T734" s="4"/>
      <c r="U734" s="17"/>
      <c r="X734" s="110" t="e">
        <f>IF(Monitoring!D734=0,AA=0,TEXT(Monitoring!D734,"MMMM"))</f>
        <v>#NAME?</v>
      </c>
    </row>
    <row r="735" spans="2:24" x14ac:dyDescent="0.25">
      <c r="B735" s="22"/>
      <c r="C735" s="64" t="e">
        <f>VLOOKUP(B735,Kader!$B$12:$D$51,2,FALSE)</f>
        <v>#N/A</v>
      </c>
      <c r="D735" s="24"/>
      <c r="E735" s="26"/>
      <c r="F735" s="29" t="e">
        <f t="shared" si="11"/>
        <v>#NUM!</v>
      </c>
      <c r="G735" s="27"/>
      <c r="H735" s="10"/>
      <c r="I735" s="10"/>
      <c r="J735" s="10"/>
      <c r="K735" s="10"/>
      <c r="L735" s="10"/>
      <c r="M735" s="4"/>
      <c r="N735" s="10"/>
      <c r="O735" s="10"/>
      <c r="P735" s="10"/>
      <c r="Q735" s="4"/>
      <c r="R735" s="10"/>
      <c r="S735" s="4"/>
      <c r="T735" s="4"/>
      <c r="U735" s="17"/>
      <c r="X735" s="110" t="e">
        <f>IF(Monitoring!D735=0,AA=0,TEXT(Monitoring!D735,"MMMM"))</f>
        <v>#NAME?</v>
      </c>
    </row>
    <row r="736" spans="2:24" x14ac:dyDescent="0.25">
      <c r="B736" s="22"/>
      <c r="C736" s="64" t="e">
        <f>VLOOKUP(B736,Kader!$B$12:$D$51,2,FALSE)</f>
        <v>#N/A</v>
      </c>
      <c r="D736" s="24"/>
      <c r="E736" s="26"/>
      <c r="F736" s="29" t="e">
        <f t="shared" si="11"/>
        <v>#NUM!</v>
      </c>
      <c r="G736" s="27"/>
      <c r="H736" s="10"/>
      <c r="I736" s="10"/>
      <c r="J736" s="10"/>
      <c r="K736" s="10"/>
      <c r="L736" s="10"/>
      <c r="M736" s="4"/>
      <c r="N736" s="10"/>
      <c r="O736" s="10"/>
      <c r="P736" s="10"/>
      <c r="Q736" s="4"/>
      <c r="R736" s="10"/>
      <c r="S736" s="4"/>
      <c r="T736" s="4"/>
      <c r="U736" s="17"/>
      <c r="X736" s="110" t="e">
        <f>IF(Monitoring!D736=0,AA=0,TEXT(Monitoring!D736,"MMMM"))</f>
        <v>#NAME?</v>
      </c>
    </row>
    <row r="737" spans="2:24" x14ac:dyDescent="0.25">
      <c r="B737" s="22"/>
      <c r="C737" s="64" t="e">
        <f>VLOOKUP(B737,Kader!$B$12:$D$51,2,FALSE)</f>
        <v>#N/A</v>
      </c>
      <c r="D737" s="24"/>
      <c r="E737" s="26"/>
      <c r="F737" s="29" t="e">
        <f t="shared" si="11"/>
        <v>#NUM!</v>
      </c>
      <c r="G737" s="27"/>
      <c r="H737" s="10"/>
      <c r="I737" s="10"/>
      <c r="J737" s="10"/>
      <c r="K737" s="10"/>
      <c r="L737" s="10"/>
      <c r="M737" s="4"/>
      <c r="N737" s="10"/>
      <c r="O737" s="10"/>
      <c r="P737" s="10"/>
      <c r="Q737" s="4"/>
      <c r="R737" s="10"/>
      <c r="S737" s="4"/>
      <c r="T737" s="4"/>
      <c r="U737" s="17"/>
      <c r="X737" s="110" t="e">
        <f>IF(Monitoring!D737=0,AA=0,TEXT(Monitoring!D737,"MMMM"))</f>
        <v>#NAME?</v>
      </c>
    </row>
    <row r="738" spans="2:24" x14ac:dyDescent="0.25">
      <c r="B738" s="22"/>
      <c r="C738" s="64" t="e">
        <f>VLOOKUP(B738,Kader!$B$12:$D$51,2,FALSE)</f>
        <v>#N/A</v>
      </c>
      <c r="D738" s="24"/>
      <c r="E738" s="26"/>
      <c r="F738" s="29" t="e">
        <f t="shared" si="11"/>
        <v>#NUM!</v>
      </c>
      <c r="G738" s="27"/>
      <c r="H738" s="10"/>
      <c r="I738" s="10"/>
      <c r="J738" s="10"/>
      <c r="K738" s="10"/>
      <c r="L738" s="10"/>
      <c r="M738" s="4"/>
      <c r="N738" s="10"/>
      <c r="O738" s="10"/>
      <c r="P738" s="10"/>
      <c r="Q738" s="4"/>
      <c r="R738" s="10"/>
      <c r="S738" s="4"/>
      <c r="T738" s="4"/>
      <c r="U738" s="17"/>
      <c r="X738" s="110" t="e">
        <f>IF(Monitoring!D738=0,AA=0,TEXT(Monitoring!D738,"MMMM"))</f>
        <v>#NAME?</v>
      </c>
    </row>
    <row r="739" spans="2:24" x14ac:dyDescent="0.25">
      <c r="B739" s="22"/>
      <c r="C739" s="64" t="e">
        <f>VLOOKUP(B739,Kader!$B$12:$D$51,2,FALSE)</f>
        <v>#N/A</v>
      </c>
      <c r="D739" s="24"/>
      <c r="E739" s="26"/>
      <c r="F739" s="29" t="e">
        <f t="shared" si="11"/>
        <v>#NUM!</v>
      </c>
      <c r="G739" s="27"/>
      <c r="H739" s="10"/>
      <c r="I739" s="10"/>
      <c r="J739" s="10"/>
      <c r="K739" s="10"/>
      <c r="L739" s="10"/>
      <c r="M739" s="4"/>
      <c r="N739" s="10"/>
      <c r="O739" s="10"/>
      <c r="P739" s="10"/>
      <c r="Q739" s="4"/>
      <c r="R739" s="10"/>
      <c r="S739" s="4"/>
      <c r="T739" s="4"/>
      <c r="U739" s="17"/>
      <c r="X739" s="110" t="e">
        <f>IF(Monitoring!D739=0,AA=0,TEXT(Monitoring!D739,"MMMM"))</f>
        <v>#NAME?</v>
      </c>
    </row>
    <row r="740" spans="2:24" x14ac:dyDescent="0.25">
      <c r="B740" s="22"/>
      <c r="C740" s="64" t="e">
        <f>VLOOKUP(B740,Kader!$B$12:$D$51,2,FALSE)</f>
        <v>#N/A</v>
      </c>
      <c r="D740" s="24"/>
      <c r="E740" s="26"/>
      <c r="F740" s="29" t="e">
        <f t="shared" si="11"/>
        <v>#NUM!</v>
      </c>
      <c r="G740" s="27"/>
      <c r="H740" s="10"/>
      <c r="I740" s="10"/>
      <c r="J740" s="10"/>
      <c r="K740" s="10"/>
      <c r="L740" s="10"/>
      <c r="M740" s="4"/>
      <c r="N740" s="10"/>
      <c r="O740" s="10"/>
      <c r="P740" s="10"/>
      <c r="Q740" s="4"/>
      <c r="R740" s="10"/>
      <c r="S740" s="4"/>
      <c r="T740" s="4"/>
      <c r="U740" s="17"/>
      <c r="X740" s="110" t="e">
        <f>IF(Monitoring!D740=0,AA=0,TEXT(Monitoring!D740,"MMMM"))</f>
        <v>#NAME?</v>
      </c>
    </row>
    <row r="741" spans="2:24" x14ac:dyDescent="0.25">
      <c r="B741" s="22"/>
      <c r="C741" s="64" t="e">
        <f>VLOOKUP(B741,Kader!$B$12:$D$51,2,FALSE)</f>
        <v>#N/A</v>
      </c>
      <c r="D741" s="24"/>
      <c r="E741" s="26"/>
      <c r="F741" s="29" t="e">
        <f t="shared" si="11"/>
        <v>#NUM!</v>
      </c>
      <c r="G741" s="27"/>
      <c r="H741" s="10"/>
      <c r="I741" s="10"/>
      <c r="J741" s="10"/>
      <c r="K741" s="10"/>
      <c r="L741" s="10"/>
      <c r="M741" s="4"/>
      <c r="N741" s="10"/>
      <c r="O741" s="10"/>
      <c r="P741" s="10"/>
      <c r="Q741" s="4"/>
      <c r="R741" s="10"/>
      <c r="S741" s="4"/>
      <c r="T741" s="4"/>
      <c r="U741" s="17"/>
      <c r="X741" s="110" t="e">
        <f>IF(Monitoring!D741=0,AA=0,TEXT(Monitoring!D741,"MMMM"))</f>
        <v>#NAME?</v>
      </c>
    </row>
    <row r="742" spans="2:24" x14ac:dyDescent="0.25">
      <c r="B742" s="22"/>
      <c r="C742" s="64" t="e">
        <f>VLOOKUP(B742,Kader!$B$12:$D$51,2,FALSE)</f>
        <v>#N/A</v>
      </c>
      <c r="D742" s="24"/>
      <c r="E742" s="26"/>
      <c r="F742" s="29" t="e">
        <f t="shared" si="11"/>
        <v>#NUM!</v>
      </c>
      <c r="G742" s="27"/>
      <c r="H742" s="10"/>
      <c r="I742" s="10"/>
      <c r="J742" s="10"/>
      <c r="K742" s="10"/>
      <c r="L742" s="10"/>
      <c r="M742" s="4"/>
      <c r="N742" s="10"/>
      <c r="O742" s="10"/>
      <c r="P742" s="10"/>
      <c r="Q742" s="4"/>
      <c r="R742" s="10"/>
      <c r="S742" s="4"/>
      <c r="T742" s="4"/>
      <c r="U742" s="17"/>
      <c r="X742" s="110" t="e">
        <f>IF(Monitoring!D742=0,AA=0,TEXT(Monitoring!D742,"MMMM"))</f>
        <v>#NAME?</v>
      </c>
    </row>
    <row r="743" spans="2:24" x14ac:dyDescent="0.25">
      <c r="B743" s="22"/>
      <c r="C743" s="64" t="e">
        <f>VLOOKUP(B743,Kader!$B$12:$D$51,2,FALSE)</f>
        <v>#N/A</v>
      </c>
      <c r="D743" s="24"/>
      <c r="E743" s="26"/>
      <c r="F743" s="29" t="e">
        <f t="shared" si="11"/>
        <v>#NUM!</v>
      </c>
      <c r="G743" s="27"/>
      <c r="H743" s="10"/>
      <c r="I743" s="10"/>
      <c r="J743" s="10"/>
      <c r="K743" s="10"/>
      <c r="L743" s="10"/>
      <c r="M743" s="4"/>
      <c r="N743" s="10"/>
      <c r="O743" s="10"/>
      <c r="P743" s="10"/>
      <c r="Q743" s="4"/>
      <c r="R743" s="10"/>
      <c r="S743" s="4"/>
      <c r="T743" s="4"/>
      <c r="U743" s="17"/>
      <c r="X743" s="110" t="e">
        <f>IF(Monitoring!D743=0,AA=0,TEXT(Monitoring!D743,"MMMM"))</f>
        <v>#NAME?</v>
      </c>
    </row>
    <row r="744" spans="2:24" x14ac:dyDescent="0.25">
      <c r="B744" s="22"/>
      <c r="C744" s="64" t="e">
        <f>VLOOKUP(B744,Kader!$B$12:$D$51,2,FALSE)</f>
        <v>#N/A</v>
      </c>
      <c r="D744" s="24"/>
      <c r="E744" s="26"/>
      <c r="F744" s="29" t="e">
        <f t="shared" si="11"/>
        <v>#NUM!</v>
      </c>
      <c r="G744" s="27"/>
      <c r="H744" s="10"/>
      <c r="I744" s="10"/>
      <c r="J744" s="10"/>
      <c r="K744" s="10"/>
      <c r="L744" s="10"/>
      <c r="M744" s="4"/>
      <c r="N744" s="10"/>
      <c r="O744" s="10"/>
      <c r="P744" s="10"/>
      <c r="Q744" s="4"/>
      <c r="R744" s="10"/>
      <c r="S744" s="4"/>
      <c r="T744" s="4"/>
      <c r="U744" s="17"/>
      <c r="X744" s="110" t="e">
        <f>IF(Monitoring!D744=0,AA=0,TEXT(Monitoring!D744,"MMMM"))</f>
        <v>#NAME?</v>
      </c>
    </row>
    <row r="745" spans="2:24" x14ac:dyDescent="0.25">
      <c r="B745" s="22"/>
      <c r="C745" s="64" t="e">
        <f>VLOOKUP(B745,Kader!$B$12:$D$51,2,FALSE)</f>
        <v>#N/A</v>
      </c>
      <c r="D745" s="24"/>
      <c r="E745" s="26"/>
      <c r="F745" s="29" t="e">
        <f t="shared" si="11"/>
        <v>#NUM!</v>
      </c>
      <c r="G745" s="27"/>
      <c r="H745" s="10"/>
      <c r="I745" s="10"/>
      <c r="J745" s="10"/>
      <c r="K745" s="10"/>
      <c r="L745" s="10"/>
      <c r="M745" s="4"/>
      <c r="N745" s="10"/>
      <c r="O745" s="10"/>
      <c r="P745" s="10"/>
      <c r="Q745" s="4"/>
      <c r="R745" s="10"/>
      <c r="S745" s="4"/>
      <c r="T745" s="4"/>
      <c r="U745" s="17"/>
      <c r="X745" s="110" t="e">
        <f>IF(Monitoring!D745=0,AA=0,TEXT(Monitoring!D745,"MMMM"))</f>
        <v>#NAME?</v>
      </c>
    </row>
    <row r="746" spans="2:24" x14ac:dyDescent="0.25">
      <c r="B746" s="22"/>
      <c r="C746" s="64" t="e">
        <f>VLOOKUP(B746,Kader!$B$12:$D$51,2,FALSE)</f>
        <v>#N/A</v>
      </c>
      <c r="D746" s="24"/>
      <c r="E746" s="26"/>
      <c r="F746" s="29" t="e">
        <f t="shared" si="11"/>
        <v>#NUM!</v>
      </c>
      <c r="G746" s="27"/>
      <c r="H746" s="10"/>
      <c r="I746" s="10"/>
      <c r="J746" s="10"/>
      <c r="K746" s="10"/>
      <c r="L746" s="10"/>
      <c r="M746" s="4"/>
      <c r="N746" s="10"/>
      <c r="O746" s="10"/>
      <c r="P746" s="10"/>
      <c r="Q746" s="4"/>
      <c r="R746" s="10"/>
      <c r="S746" s="4"/>
      <c r="T746" s="4"/>
      <c r="U746" s="17"/>
      <c r="X746" s="110" t="e">
        <f>IF(Monitoring!D746=0,AA=0,TEXT(Monitoring!D746,"MMMM"))</f>
        <v>#NAME?</v>
      </c>
    </row>
    <row r="747" spans="2:24" x14ac:dyDescent="0.25">
      <c r="B747" s="22"/>
      <c r="C747" s="64" t="e">
        <f>VLOOKUP(B747,Kader!$B$12:$D$51,2,FALSE)</f>
        <v>#N/A</v>
      </c>
      <c r="D747" s="24"/>
      <c r="E747" s="26"/>
      <c r="F747" s="29" t="e">
        <f t="shared" si="11"/>
        <v>#NUM!</v>
      </c>
      <c r="G747" s="27"/>
      <c r="H747" s="10"/>
      <c r="I747" s="10"/>
      <c r="J747" s="10"/>
      <c r="K747" s="10"/>
      <c r="L747" s="10"/>
      <c r="M747" s="4"/>
      <c r="N747" s="10"/>
      <c r="O747" s="10"/>
      <c r="P747" s="10"/>
      <c r="Q747" s="4"/>
      <c r="R747" s="10"/>
      <c r="S747" s="4"/>
      <c r="T747" s="4"/>
      <c r="U747" s="17"/>
      <c r="X747" s="110" t="e">
        <f>IF(Monitoring!D747=0,AA=0,TEXT(Monitoring!D747,"MMMM"))</f>
        <v>#NAME?</v>
      </c>
    </row>
    <row r="748" spans="2:24" x14ac:dyDescent="0.25">
      <c r="B748" s="22"/>
      <c r="C748" s="64" t="e">
        <f>VLOOKUP(B748,Kader!$B$12:$D$51,2,FALSE)</f>
        <v>#N/A</v>
      </c>
      <c r="D748" s="24"/>
      <c r="E748" s="26"/>
      <c r="F748" s="29" t="e">
        <f t="shared" si="11"/>
        <v>#NUM!</v>
      </c>
      <c r="G748" s="27"/>
      <c r="H748" s="10"/>
      <c r="I748" s="10"/>
      <c r="J748" s="10"/>
      <c r="K748" s="10"/>
      <c r="L748" s="10"/>
      <c r="M748" s="4"/>
      <c r="N748" s="10"/>
      <c r="O748" s="10"/>
      <c r="P748" s="10"/>
      <c r="Q748" s="4"/>
      <c r="R748" s="10"/>
      <c r="S748" s="4"/>
      <c r="T748" s="4"/>
      <c r="U748" s="17"/>
      <c r="X748" s="110" t="e">
        <f>IF(Monitoring!D748=0,AA=0,TEXT(Monitoring!D748,"MMMM"))</f>
        <v>#NAME?</v>
      </c>
    </row>
    <row r="749" spans="2:24" x14ac:dyDescent="0.25">
      <c r="B749" s="22"/>
      <c r="C749" s="64" t="e">
        <f>VLOOKUP(B749,Kader!$B$12:$D$51,2,FALSE)</f>
        <v>#N/A</v>
      </c>
      <c r="D749" s="24"/>
      <c r="E749" s="26"/>
      <c r="F749" s="29" t="e">
        <f t="shared" si="11"/>
        <v>#NUM!</v>
      </c>
      <c r="G749" s="27"/>
      <c r="H749" s="10"/>
      <c r="I749" s="10"/>
      <c r="J749" s="10"/>
      <c r="K749" s="10"/>
      <c r="L749" s="10"/>
      <c r="M749" s="4"/>
      <c r="N749" s="10"/>
      <c r="O749" s="10"/>
      <c r="P749" s="10"/>
      <c r="Q749" s="4"/>
      <c r="R749" s="10"/>
      <c r="S749" s="4"/>
      <c r="T749" s="4"/>
      <c r="U749" s="17"/>
      <c r="X749" s="110" t="e">
        <f>IF(Monitoring!D749=0,AA=0,TEXT(Monitoring!D749,"MMMM"))</f>
        <v>#NAME?</v>
      </c>
    </row>
    <row r="750" spans="2:24" x14ac:dyDescent="0.25">
      <c r="B750" s="22"/>
      <c r="C750" s="64" t="e">
        <f>VLOOKUP(B750,Kader!$B$12:$D$51,2,FALSE)</f>
        <v>#N/A</v>
      </c>
      <c r="D750" s="24"/>
      <c r="E750" s="26"/>
      <c r="F750" s="29" t="e">
        <f t="shared" si="11"/>
        <v>#NUM!</v>
      </c>
      <c r="G750" s="27"/>
      <c r="H750" s="10"/>
      <c r="I750" s="10"/>
      <c r="J750" s="10"/>
      <c r="K750" s="10"/>
      <c r="L750" s="10"/>
      <c r="M750" s="4"/>
      <c r="N750" s="10"/>
      <c r="O750" s="10"/>
      <c r="P750" s="10"/>
      <c r="Q750" s="4"/>
      <c r="R750" s="10"/>
      <c r="S750" s="4"/>
      <c r="T750" s="4"/>
      <c r="U750" s="17"/>
      <c r="X750" s="110" t="e">
        <f>IF(Monitoring!D750=0,AA=0,TEXT(Monitoring!D750,"MMMM"))</f>
        <v>#NAME?</v>
      </c>
    </row>
    <row r="751" spans="2:24" x14ac:dyDescent="0.25">
      <c r="B751" s="22"/>
      <c r="C751" s="64" t="e">
        <f>VLOOKUP(B751,Kader!$B$12:$D$51,2,FALSE)</f>
        <v>#N/A</v>
      </c>
      <c r="D751" s="24"/>
      <c r="E751" s="26"/>
      <c r="F751" s="29" t="e">
        <f t="shared" si="11"/>
        <v>#NUM!</v>
      </c>
      <c r="G751" s="27"/>
      <c r="H751" s="10"/>
      <c r="I751" s="10"/>
      <c r="J751" s="10"/>
      <c r="K751" s="10"/>
      <c r="L751" s="10"/>
      <c r="M751" s="4"/>
      <c r="N751" s="10"/>
      <c r="O751" s="10"/>
      <c r="P751" s="10"/>
      <c r="Q751" s="4"/>
      <c r="R751" s="10"/>
      <c r="S751" s="4"/>
      <c r="T751" s="4"/>
      <c r="U751" s="17"/>
      <c r="X751" s="110" t="e">
        <f>IF(Monitoring!D751=0,AA=0,TEXT(Monitoring!D751,"MMMM"))</f>
        <v>#NAME?</v>
      </c>
    </row>
    <row r="752" spans="2:24" x14ac:dyDescent="0.25">
      <c r="B752" s="22"/>
      <c r="C752" s="64" t="e">
        <f>VLOOKUP(B752,Kader!$B$12:$D$51,2,FALSE)</f>
        <v>#N/A</v>
      </c>
      <c r="D752" s="24"/>
      <c r="E752" s="26"/>
      <c r="F752" s="29" t="e">
        <f t="shared" si="11"/>
        <v>#NUM!</v>
      </c>
      <c r="G752" s="27"/>
      <c r="H752" s="10"/>
      <c r="I752" s="10"/>
      <c r="J752" s="10"/>
      <c r="K752" s="10"/>
      <c r="L752" s="10"/>
      <c r="M752" s="4"/>
      <c r="N752" s="10"/>
      <c r="O752" s="10"/>
      <c r="P752" s="10"/>
      <c r="Q752" s="4"/>
      <c r="R752" s="10"/>
      <c r="S752" s="4"/>
      <c r="T752" s="4"/>
      <c r="U752" s="17"/>
      <c r="X752" s="110" t="e">
        <f>IF(Monitoring!D752=0,AA=0,TEXT(Monitoring!D752,"MMMM"))</f>
        <v>#NAME?</v>
      </c>
    </row>
    <row r="753" spans="2:24" x14ac:dyDescent="0.25">
      <c r="B753" s="22"/>
      <c r="C753" s="64" t="e">
        <f>VLOOKUP(B753,Kader!$B$12:$D$51,2,FALSE)</f>
        <v>#N/A</v>
      </c>
      <c r="D753" s="24"/>
      <c r="E753" s="26"/>
      <c r="F753" s="29" t="e">
        <f t="shared" si="11"/>
        <v>#NUM!</v>
      </c>
      <c r="G753" s="27"/>
      <c r="H753" s="10"/>
      <c r="I753" s="10"/>
      <c r="J753" s="10"/>
      <c r="K753" s="10"/>
      <c r="L753" s="10"/>
      <c r="M753" s="4"/>
      <c r="N753" s="10"/>
      <c r="O753" s="10"/>
      <c r="P753" s="10"/>
      <c r="Q753" s="4"/>
      <c r="R753" s="10"/>
      <c r="S753" s="4"/>
      <c r="T753" s="4"/>
      <c r="U753" s="17"/>
      <c r="X753" s="110" t="e">
        <f>IF(Monitoring!D753=0,AA=0,TEXT(Monitoring!D753,"MMMM"))</f>
        <v>#NAME?</v>
      </c>
    </row>
    <row r="754" spans="2:24" x14ac:dyDescent="0.25">
      <c r="B754" s="22"/>
      <c r="C754" s="64" t="e">
        <f>VLOOKUP(B754,Kader!$B$12:$D$51,2,FALSE)</f>
        <v>#N/A</v>
      </c>
      <c r="D754" s="24"/>
      <c r="E754" s="26"/>
      <c r="F754" s="29" t="e">
        <f t="shared" si="11"/>
        <v>#NUM!</v>
      </c>
      <c r="G754" s="27"/>
      <c r="H754" s="10"/>
      <c r="I754" s="10"/>
      <c r="J754" s="10"/>
      <c r="K754" s="10"/>
      <c r="L754" s="10"/>
      <c r="M754" s="4"/>
      <c r="N754" s="10"/>
      <c r="O754" s="10"/>
      <c r="P754" s="10"/>
      <c r="Q754" s="4"/>
      <c r="R754" s="10"/>
      <c r="S754" s="4"/>
      <c r="T754" s="4"/>
      <c r="U754" s="17"/>
      <c r="X754" s="110" t="e">
        <f>IF(Monitoring!D754=0,AA=0,TEXT(Monitoring!D754,"MMMM"))</f>
        <v>#NAME?</v>
      </c>
    </row>
    <row r="755" spans="2:24" x14ac:dyDescent="0.25">
      <c r="B755" s="22"/>
      <c r="C755" s="64" t="e">
        <f>VLOOKUP(B755,Kader!$B$12:$D$51,2,FALSE)</f>
        <v>#N/A</v>
      </c>
      <c r="D755" s="24"/>
      <c r="E755" s="26"/>
      <c r="F755" s="29" t="e">
        <f t="shared" si="11"/>
        <v>#NUM!</v>
      </c>
      <c r="G755" s="27"/>
      <c r="H755" s="10"/>
      <c r="I755" s="10"/>
      <c r="J755" s="10"/>
      <c r="K755" s="10"/>
      <c r="L755" s="10"/>
      <c r="M755" s="4"/>
      <c r="N755" s="10"/>
      <c r="O755" s="10"/>
      <c r="P755" s="10"/>
      <c r="Q755" s="4"/>
      <c r="R755" s="10"/>
      <c r="S755" s="4"/>
      <c r="T755" s="4"/>
      <c r="U755" s="17"/>
      <c r="X755" s="110" t="e">
        <f>IF(Monitoring!D755=0,AA=0,TEXT(Monitoring!D755,"MMMM"))</f>
        <v>#NAME?</v>
      </c>
    </row>
    <row r="756" spans="2:24" x14ac:dyDescent="0.25">
      <c r="B756" s="22"/>
      <c r="C756" s="64" t="e">
        <f>VLOOKUP(B756,Kader!$B$12:$D$51,2,FALSE)</f>
        <v>#N/A</v>
      </c>
      <c r="D756" s="24"/>
      <c r="E756" s="26"/>
      <c r="F756" s="29" t="e">
        <f t="shared" si="11"/>
        <v>#NUM!</v>
      </c>
      <c r="G756" s="27"/>
      <c r="H756" s="10"/>
      <c r="I756" s="10"/>
      <c r="J756" s="10"/>
      <c r="K756" s="10"/>
      <c r="L756" s="10"/>
      <c r="M756" s="4"/>
      <c r="N756" s="10"/>
      <c r="O756" s="10"/>
      <c r="P756" s="10"/>
      <c r="Q756" s="4"/>
      <c r="R756" s="10"/>
      <c r="S756" s="4"/>
      <c r="T756" s="4"/>
      <c r="U756" s="17"/>
      <c r="X756" s="110" t="e">
        <f>IF(Monitoring!D756=0,AA=0,TEXT(Monitoring!D756,"MMMM"))</f>
        <v>#NAME?</v>
      </c>
    </row>
    <row r="757" spans="2:24" x14ac:dyDescent="0.25">
      <c r="B757" s="22"/>
      <c r="C757" s="64" t="e">
        <f>VLOOKUP(B757,Kader!$B$12:$D$51,2,FALSE)</f>
        <v>#N/A</v>
      </c>
      <c r="D757" s="24"/>
      <c r="E757" s="26"/>
      <c r="F757" s="29" t="e">
        <f t="shared" si="11"/>
        <v>#NUM!</v>
      </c>
      <c r="G757" s="27"/>
      <c r="H757" s="10"/>
      <c r="I757" s="10"/>
      <c r="J757" s="10"/>
      <c r="K757" s="10"/>
      <c r="L757" s="10"/>
      <c r="M757" s="4"/>
      <c r="N757" s="10"/>
      <c r="O757" s="10"/>
      <c r="P757" s="10"/>
      <c r="Q757" s="4"/>
      <c r="R757" s="10"/>
      <c r="S757" s="4"/>
      <c r="T757" s="4"/>
      <c r="U757" s="17"/>
      <c r="X757" s="110" t="e">
        <f>IF(Monitoring!D757=0,AA=0,TEXT(Monitoring!D757,"MMMM"))</f>
        <v>#NAME?</v>
      </c>
    </row>
    <row r="758" spans="2:24" x14ac:dyDescent="0.25">
      <c r="B758" s="22"/>
      <c r="C758" s="64" t="e">
        <f>VLOOKUP(B758,Kader!$B$12:$D$51,2,FALSE)</f>
        <v>#N/A</v>
      </c>
      <c r="D758" s="24"/>
      <c r="E758" s="26"/>
      <c r="F758" s="29" t="e">
        <f t="shared" si="11"/>
        <v>#NUM!</v>
      </c>
      <c r="G758" s="27"/>
      <c r="H758" s="10"/>
      <c r="I758" s="10"/>
      <c r="J758" s="10"/>
      <c r="K758" s="10"/>
      <c r="L758" s="10"/>
      <c r="M758" s="4"/>
      <c r="N758" s="10"/>
      <c r="O758" s="10"/>
      <c r="P758" s="10"/>
      <c r="Q758" s="4"/>
      <c r="R758" s="10"/>
      <c r="S758" s="4"/>
      <c r="T758" s="4"/>
      <c r="U758" s="17"/>
      <c r="X758" s="110" t="e">
        <f>IF(Monitoring!D758=0,AA=0,TEXT(Monitoring!D758,"MMMM"))</f>
        <v>#NAME?</v>
      </c>
    </row>
    <row r="759" spans="2:24" x14ac:dyDescent="0.25">
      <c r="B759" s="22"/>
      <c r="C759" s="64" t="e">
        <f>VLOOKUP(B759,Kader!$B$12:$D$51,2,FALSE)</f>
        <v>#N/A</v>
      </c>
      <c r="D759" s="24"/>
      <c r="E759" s="26"/>
      <c r="F759" s="29" t="e">
        <f t="shared" si="11"/>
        <v>#NUM!</v>
      </c>
      <c r="G759" s="27"/>
      <c r="H759" s="10"/>
      <c r="I759" s="10"/>
      <c r="J759" s="10"/>
      <c r="K759" s="10"/>
      <c r="L759" s="10"/>
      <c r="M759" s="4"/>
      <c r="N759" s="10"/>
      <c r="O759" s="10"/>
      <c r="P759" s="10"/>
      <c r="Q759" s="4"/>
      <c r="R759" s="10"/>
      <c r="S759" s="4"/>
      <c r="T759" s="4"/>
      <c r="U759" s="17"/>
      <c r="X759" s="110" t="e">
        <f>IF(Monitoring!D759=0,AA=0,TEXT(Monitoring!D759,"MMMM"))</f>
        <v>#NAME?</v>
      </c>
    </row>
    <row r="760" spans="2:24" x14ac:dyDescent="0.25">
      <c r="B760" s="22"/>
      <c r="C760" s="64" t="e">
        <f>VLOOKUP(B760,Kader!$B$12:$D$51,2,FALSE)</f>
        <v>#N/A</v>
      </c>
      <c r="D760" s="24"/>
      <c r="E760" s="26"/>
      <c r="F760" s="29" t="e">
        <f t="shared" si="11"/>
        <v>#NUM!</v>
      </c>
      <c r="G760" s="27"/>
      <c r="H760" s="10"/>
      <c r="I760" s="10"/>
      <c r="J760" s="10"/>
      <c r="K760" s="10"/>
      <c r="L760" s="10"/>
      <c r="M760" s="4"/>
      <c r="N760" s="10"/>
      <c r="O760" s="10"/>
      <c r="P760" s="10"/>
      <c r="Q760" s="4"/>
      <c r="R760" s="10"/>
      <c r="S760" s="4"/>
      <c r="T760" s="4"/>
      <c r="U760" s="17"/>
      <c r="X760" s="110" t="e">
        <f>IF(Monitoring!D760=0,AA=0,TEXT(Monitoring!D760,"MMMM"))</f>
        <v>#NAME?</v>
      </c>
    </row>
    <row r="761" spans="2:24" x14ac:dyDescent="0.25">
      <c r="B761" s="22"/>
      <c r="C761" s="64" t="e">
        <f>VLOOKUP(B761,Kader!$B$12:$D$51,2,FALSE)</f>
        <v>#N/A</v>
      </c>
      <c r="D761" s="24"/>
      <c r="E761" s="26"/>
      <c r="F761" s="29" t="e">
        <f t="shared" si="11"/>
        <v>#NUM!</v>
      </c>
      <c r="G761" s="27"/>
      <c r="H761" s="10"/>
      <c r="I761" s="10"/>
      <c r="J761" s="10"/>
      <c r="K761" s="10"/>
      <c r="L761" s="10"/>
      <c r="M761" s="4"/>
      <c r="N761" s="10"/>
      <c r="O761" s="10"/>
      <c r="P761" s="10"/>
      <c r="Q761" s="4"/>
      <c r="R761" s="10"/>
      <c r="S761" s="4"/>
      <c r="T761" s="4"/>
      <c r="U761" s="17"/>
      <c r="X761" s="110" t="e">
        <f>IF(Monitoring!D761=0,AA=0,TEXT(Monitoring!D761,"MMMM"))</f>
        <v>#NAME?</v>
      </c>
    </row>
    <row r="762" spans="2:24" x14ac:dyDescent="0.25">
      <c r="B762" s="22"/>
      <c r="C762" s="64" t="e">
        <f>VLOOKUP(B762,Kader!$B$12:$D$51,2,FALSE)</f>
        <v>#N/A</v>
      </c>
      <c r="D762" s="24"/>
      <c r="E762" s="26"/>
      <c r="F762" s="29" t="e">
        <f t="shared" si="11"/>
        <v>#NUM!</v>
      </c>
      <c r="G762" s="27"/>
      <c r="H762" s="10"/>
      <c r="I762" s="10"/>
      <c r="J762" s="10"/>
      <c r="K762" s="10"/>
      <c r="L762" s="10"/>
      <c r="M762" s="4"/>
      <c r="N762" s="10"/>
      <c r="O762" s="10"/>
      <c r="P762" s="10"/>
      <c r="Q762" s="4"/>
      <c r="R762" s="10"/>
      <c r="S762" s="4"/>
      <c r="T762" s="4"/>
      <c r="U762" s="17"/>
      <c r="X762" s="110" t="e">
        <f>IF(Monitoring!D762=0,AA=0,TEXT(Monitoring!D762,"MMMM"))</f>
        <v>#NAME?</v>
      </c>
    </row>
    <row r="763" spans="2:24" x14ac:dyDescent="0.25">
      <c r="B763" s="22"/>
      <c r="C763" s="64" t="e">
        <f>VLOOKUP(B763,Kader!$B$12:$D$51,2,FALSE)</f>
        <v>#N/A</v>
      </c>
      <c r="D763" s="24"/>
      <c r="E763" s="26"/>
      <c r="F763" s="29" t="e">
        <f t="shared" si="11"/>
        <v>#NUM!</v>
      </c>
      <c r="G763" s="27"/>
      <c r="H763" s="10"/>
      <c r="I763" s="10"/>
      <c r="J763" s="10"/>
      <c r="K763" s="10"/>
      <c r="L763" s="10"/>
      <c r="M763" s="4"/>
      <c r="N763" s="10"/>
      <c r="O763" s="10"/>
      <c r="P763" s="10"/>
      <c r="Q763" s="4"/>
      <c r="R763" s="10"/>
      <c r="S763" s="4"/>
      <c r="T763" s="4"/>
      <c r="U763" s="17"/>
      <c r="X763" s="110" t="e">
        <f>IF(Monitoring!D763=0,AA=0,TEXT(Monitoring!D763,"MMMM"))</f>
        <v>#NAME?</v>
      </c>
    </row>
    <row r="764" spans="2:24" x14ac:dyDescent="0.25">
      <c r="B764" s="22"/>
      <c r="C764" s="64" t="e">
        <f>VLOOKUP(B764,Kader!$B$12:$D$51,2,FALSE)</f>
        <v>#N/A</v>
      </c>
      <c r="D764" s="24"/>
      <c r="E764" s="26"/>
      <c r="F764" s="29" t="e">
        <f t="shared" si="11"/>
        <v>#NUM!</v>
      </c>
      <c r="G764" s="27"/>
      <c r="H764" s="10"/>
      <c r="I764" s="10"/>
      <c r="J764" s="10"/>
      <c r="K764" s="10"/>
      <c r="L764" s="10"/>
      <c r="M764" s="4"/>
      <c r="N764" s="10"/>
      <c r="O764" s="10"/>
      <c r="P764" s="10"/>
      <c r="Q764" s="4"/>
      <c r="R764" s="10"/>
      <c r="S764" s="4"/>
      <c r="T764" s="4"/>
      <c r="U764" s="17"/>
      <c r="X764" s="110" t="e">
        <f>IF(Monitoring!D764=0,AA=0,TEXT(Monitoring!D764,"MMMM"))</f>
        <v>#NAME?</v>
      </c>
    </row>
    <row r="765" spans="2:24" x14ac:dyDescent="0.25">
      <c r="B765" s="22"/>
      <c r="C765" s="64" t="e">
        <f>VLOOKUP(B765,Kader!$B$12:$D$51,2,FALSE)</f>
        <v>#N/A</v>
      </c>
      <c r="D765" s="24"/>
      <c r="E765" s="26"/>
      <c r="F765" s="29" t="e">
        <f t="shared" si="11"/>
        <v>#NUM!</v>
      </c>
      <c r="G765" s="27"/>
      <c r="H765" s="10"/>
      <c r="I765" s="10"/>
      <c r="J765" s="10"/>
      <c r="K765" s="10"/>
      <c r="L765" s="10"/>
      <c r="M765" s="4"/>
      <c r="N765" s="10"/>
      <c r="O765" s="10"/>
      <c r="P765" s="10"/>
      <c r="Q765" s="4"/>
      <c r="R765" s="10"/>
      <c r="S765" s="4"/>
      <c r="T765" s="4"/>
      <c r="U765" s="17"/>
      <c r="X765" s="110" t="e">
        <f>IF(Monitoring!D765=0,AA=0,TEXT(Monitoring!D765,"MMMM"))</f>
        <v>#NAME?</v>
      </c>
    </row>
    <row r="766" spans="2:24" x14ac:dyDescent="0.25">
      <c r="B766" s="22"/>
      <c r="C766" s="64" t="e">
        <f>VLOOKUP(B766,Kader!$B$12:$D$51,2,FALSE)</f>
        <v>#N/A</v>
      </c>
      <c r="D766" s="24"/>
      <c r="E766" s="26"/>
      <c r="F766" s="29" t="e">
        <f t="shared" si="11"/>
        <v>#NUM!</v>
      </c>
      <c r="G766" s="27"/>
      <c r="H766" s="10"/>
      <c r="I766" s="10"/>
      <c r="J766" s="10"/>
      <c r="K766" s="10"/>
      <c r="L766" s="10"/>
      <c r="M766" s="4"/>
      <c r="N766" s="10"/>
      <c r="O766" s="10"/>
      <c r="P766" s="10"/>
      <c r="Q766" s="4"/>
      <c r="R766" s="10"/>
      <c r="S766" s="4"/>
      <c r="T766" s="4"/>
      <c r="U766" s="17"/>
      <c r="X766" s="110" t="e">
        <f>IF(Monitoring!D766=0,AA=0,TEXT(Monitoring!D766,"MMMM"))</f>
        <v>#NAME?</v>
      </c>
    </row>
    <row r="767" spans="2:24" x14ac:dyDescent="0.25">
      <c r="B767" s="22"/>
      <c r="C767" s="64" t="e">
        <f>VLOOKUP(B767,Kader!$B$12:$D$51,2,FALSE)</f>
        <v>#N/A</v>
      </c>
      <c r="D767" s="24"/>
      <c r="E767" s="26"/>
      <c r="F767" s="29" t="e">
        <f t="shared" si="11"/>
        <v>#NUM!</v>
      </c>
      <c r="G767" s="27"/>
      <c r="H767" s="10"/>
      <c r="I767" s="10"/>
      <c r="J767" s="10"/>
      <c r="K767" s="10"/>
      <c r="L767" s="10"/>
      <c r="M767" s="4"/>
      <c r="N767" s="10"/>
      <c r="O767" s="10"/>
      <c r="P767" s="10"/>
      <c r="Q767" s="4"/>
      <c r="R767" s="10"/>
      <c r="S767" s="4"/>
      <c r="T767" s="4"/>
      <c r="U767" s="17"/>
      <c r="X767" s="110" t="e">
        <f>IF(Monitoring!D767=0,AA=0,TEXT(Monitoring!D767,"MMMM"))</f>
        <v>#NAME?</v>
      </c>
    </row>
    <row r="768" spans="2:24" x14ac:dyDescent="0.25">
      <c r="B768" s="22"/>
      <c r="C768" s="64" t="e">
        <f>VLOOKUP(B768,Kader!$B$12:$D$51,2,FALSE)</f>
        <v>#N/A</v>
      </c>
      <c r="D768" s="24"/>
      <c r="E768" s="26"/>
      <c r="F768" s="29" t="e">
        <f t="shared" si="11"/>
        <v>#NUM!</v>
      </c>
      <c r="G768" s="27"/>
      <c r="H768" s="10"/>
      <c r="I768" s="10"/>
      <c r="J768" s="10"/>
      <c r="K768" s="10"/>
      <c r="L768" s="10"/>
      <c r="M768" s="4"/>
      <c r="N768" s="10"/>
      <c r="O768" s="10"/>
      <c r="P768" s="10"/>
      <c r="Q768" s="4"/>
      <c r="R768" s="10"/>
      <c r="S768" s="4"/>
      <c r="T768" s="4"/>
      <c r="U768" s="17"/>
      <c r="X768" s="110" t="e">
        <f>IF(Monitoring!D768=0,AA=0,TEXT(Monitoring!D768,"MMMM"))</f>
        <v>#NAME?</v>
      </c>
    </row>
    <row r="769" spans="2:24" x14ac:dyDescent="0.25">
      <c r="B769" s="22"/>
      <c r="C769" s="64" t="e">
        <f>VLOOKUP(B769,Kader!$B$12:$D$51,2,FALSE)</f>
        <v>#N/A</v>
      </c>
      <c r="D769" s="24"/>
      <c r="E769" s="26"/>
      <c r="F769" s="29" t="e">
        <f t="shared" si="11"/>
        <v>#NUM!</v>
      </c>
      <c r="G769" s="27"/>
      <c r="H769" s="10"/>
      <c r="I769" s="10"/>
      <c r="J769" s="10"/>
      <c r="K769" s="10"/>
      <c r="L769" s="10"/>
      <c r="M769" s="4"/>
      <c r="N769" s="10"/>
      <c r="O769" s="10"/>
      <c r="P769" s="10"/>
      <c r="Q769" s="4"/>
      <c r="R769" s="10"/>
      <c r="S769" s="4"/>
      <c r="T769" s="4"/>
      <c r="U769" s="17"/>
      <c r="X769" s="110" t="e">
        <f>IF(Monitoring!D769=0,AA=0,TEXT(Monitoring!D769,"MMMM"))</f>
        <v>#NAME?</v>
      </c>
    </row>
    <row r="770" spans="2:24" x14ac:dyDescent="0.25">
      <c r="B770" s="22"/>
      <c r="C770" s="64" t="e">
        <f>VLOOKUP(B770,Kader!$B$12:$D$51,2,FALSE)</f>
        <v>#N/A</v>
      </c>
      <c r="D770" s="24"/>
      <c r="E770" s="26"/>
      <c r="F770" s="29" t="e">
        <f t="shared" si="11"/>
        <v>#NUM!</v>
      </c>
      <c r="G770" s="27"/>
      <c r="H770" s="10"/>
      <c r="I770" s="10"/>
      <c r="J770" s="10"/>
      <c r="K770" s="10"/>
      <c r="L770" s="10"/>
      <c r="M770" s="4"/>
      <c r="N770" s="10"/>
      <c r="O770" s="10"/>
      <c r="P770" s="10"/>
      <c r="Q770" s="4"/>
      <c r="R770" s="10"/>
      <c r="S770" s="4"/>
      <c r="T770" s="4"/>
      <c r="U770" s="17"/>
      <c r="X770" s="110" t="e">
        <f>IF(Monitoring!D770=0,AA=0,TEXT(Monitoring!D770,"MMMM"))</f>
        <v>#NAME?</v>
      </c>
    </row>
    <row r="771" spans="2:24" x14ac:dyDescent="0.25">
      <c r="B771" s="22"/>
      <c r="C771" s="64" t="e">
        <f>VLOOKUP(B771,Kader!$B$12:$D$51,2,FALSE)</f>
        <v>#N/A</v>
      </c>
      <c r="D771" s="24"/>
      <c r="E771" s="26"/>
      <c r="F771" s="29" t="e">
        <f t="shared" si="11"/>
        <v>#NUM!</v>
      </c>
      <c r="G771" s="27"/>
      <c r="H771" s="10"/>
      <c r="I771" s="10"/>
      <c r="J771" s="10"/>
      <c r="K771" s="10"/>
      <c r="L771" s="10"/>
      <c r="M771" s="4"/>
      <c r="N771" s="10"/>
      <c r="O771" s="10"/>
      <c r="P771" s="10"/>
      <c r="Q771" s="4"/>
      <c r="R771" s="10"/>
      <c r="S771" s="4"/>
      <c r="T771" s="4"/>
      <c r="U771" s="17"/>
      <c r="X771" s="110" t="e">
        <f>IF(Monitoring!D771=0,AA=0,TEXT(Monitoring!D771,"MMMM"))</f>
        <v>#NAME?</v>
      </c>
    </row>
    <row r="772" spans="2:24" x14ac:dyDescent="0.25">
      <c r="B772" s="22"/>
      <c r="C772" s="64" t="e">
        <f>VLOOKUP(B772,Kader!$B$12:$D$51,2,FALSE)</f>
        <v>#N/A</v>
      </c>
      <c r="D772" s="24"/>
      <c r="E772" s="26"/>
      <c r="F772" s="29" t="e">
        <f t="shared" si="11"/>
        <v>#NUM!</v>
      </c>
      <c r="G772" s="27"/>
      <c r="H772" s="10"/>
      <c r="I772" s="10"/>
      <c r="J772" s="10"/>
      <c r="K772" s="10"/>
      <c r="L772" s="10"/>
      <c r="M772" s="4"/>
      <c r="N772" s="10"/>
      <c r="O772" s="10"/>
      <c r="P772" s="10"/>
      <c r="Q772" s="4"/>
      <c r="R772" s="10"/>
      <c r="S772" s="4"/>
      <c r="T772" s="4"/>
      <c r="U772" s="17"/>
      <c r="X772" s="110" t="e">
        <f>IF(Monitoring!D772=0,AA=0,TEXT(Monitoring!D772,"MMMM"))</f>
        <v>#NAME?</v>
      </c>
    </row>
    <row r="773" spans="2:24" x14ac:dyDescent="0.25">
      <c r="B773" s="22"/>
      <c r="C773" s="64" t="e">
        <f>VLOOKUP(B773,Kader!$B$12:$D$51,2,FALSE)</f>
        <v>#N/A</v>
      </c>
      <c r="D773" s="24"/>
      <c r="E773" s="26"/>
      <c r="F773" s="29" t="e">
        <f t="shared" si="11"/>
        <v>#NUM!</v>
      </c>
      <c r="G773" s="27"/>
      <c r="H773" s="10"/>
      <c r="I773" s="10"/>
      <c r="J773" s="10"/>
      <c r="K773" s="10"/>
      <c r="L773" s="10"/>
      <c r="M773" s="4"/>
      <c r="N773" s="10"/>
      <c r="O773" s="10"/>
      <c r="P773" s="10"/>
      <c r="Q773" s="4"/>
      <c r="R773" s="10"/>
      <c r="S773" s="4"/>
      <c r="T773" s="4"/>
      <c r="U773" s="17"/>
      <c r="X773" s="110" t="e">
        <f>IF(Monitoring!D773=0,AA=0,TEXT(Monitoring!D773,"MMMM"))</f>
        <v>#NAME?</v>
      </c>
    </row>
    <row r="774" spans="2:24" x14ac:dyDescent="0.25">
      <c r="B774" s="22"/>
      <c r="C774" s="64" t="e">
        <f>VLOOKUP(B774,Kader!$B$12:$D$51,2,FALSE)</f>
        <v>#N/A</v>
      </c>
      <c r="D774" s="24"/>
      <c r="E774" s="26"/>
      <c r="F774" s="29" t="e">
        <f t="shared" si="11"/>
        <v>#NUM!</v>
      </c>
      <c r="G774" s="27"/>
      <c r="H774" s="10"/>
      <c r="I774" s="10"/>
      <c r="J774" s="10"/>
      <c r="K774" s="10"/>
      <c r="L774" s="10"/>
      <c r="M774" s="4"/>
      <c r="N774" s="10"/>
      <c r="O774" s="10"/>
      <c r="P774" s="10"/>
      <c r="Q774" s="4"/>
      <c r="R774" s="10"/>
      <c r="S774" s="4"/>
      <c r="T774" s="4"/>
      <c r="U774" s="17"/>
      <c r="X774" s="110" t="e">
        <f>IF(Monitoring!D774=0,AA=0,TEXT(Monitoring!D774,"MMMM"))</f>
        <v>#NAME?</v>
      </c>
    </row>
    <row r="775" spans="2:24" x14ac:dyDescent="0.25">
      <c r="B775" s="22"/>
      <c r="C775" s="64" t="e">
        <f>VLOOKUP(B775,Kader!$B$12:$D$51,2,FALSE)</f>
        <v>#N/A</v>
      </c>
      <c r="D775" s="24"/>
      <c r="E775" s="26"/>
      <c r="F775" s="29" t="e">
        <f t="shared" si="11"/>
        <v>#NUM!</v>
      </c>
      <c r="G775" s="27"/>
      <c r="H775" s="10"/>
      <c r="I775" s="10"/>
      <c r="J775" s="10"/>
      <c r="K775" s="10"/>
      <c r="L775" s="10"/>
      <c r="M775" s="4"/>
      <c r="N775" s="10"/>
      <c r="O775" s="10"/>
      <c r="P775" s="10"/>
      <c r="Q775" s="4"/>
      <c r="R775" s="10"/>
      <c r="S775" s="4"/>
      <c r="T775" s="4"/>
      <c r="U775" s="17"/>
      <c r="X775" s="110" t="e">
        <f>IF(Monitoring!D775=0,AA=0,TEXT(Monitoring!D775,"MMMM"))</f>
        <v>#NAME?</v>
      </c>
    </row>
    <row r="776" spans="2:24" x14ac:dyDescent="0.25">
      <c r="B776" s="22"/>
      <c r="C776" s="64" t="e">
        <f>VLOOKUP(B776,Kader!$B$12:$D$51,2,FALSE)</f>
        <v>#N/A</v>
      </c>
      <c r="D776" s="24"/>
      <c r="E776" s="26"/>
      <c r="F776" s="29" t="e">
        <f t="shared" si="11"/>
        <v>#NUM!</v>
      </c>
      <c r="G776" s="27"/>
      <c r="H776" s="10"/>
      <c r="I776" s="10"/>
      <c r="J776" s="10"/>
      <c r="K776" s="10"/>
      <c r="L776" s="10"/>
      <c r="M776" s="4"/>
      <c r="N776" s="10"/>
      <c r="O776" s="10"/>
      <c r="P776" s="10"/>
      <c r="Q776" s="4"/>
      <c r="R776" s="10"/>
      <c r="S776" s="4"/>
      <c r="T776" s="4"/>
      <c r="U776" s="17"/>
      <c r="X776" s="110" t="e">
        <f>IF(Monitoring!D776=0,AA=0,TEXT(Monitoring!D776,"MMMM"))</f>
        <v>#NAME?</v>
      </c>
    </row>
    <row r="777" spans="2:24" x14ac:dyDescent="0.25">
      <c r="B777" s="22"/>
      <c r="C777" s="64" t="e">
        <f>VLOOKUP(B777,Kader!$B$12:$D$51,2,FALSE)</f>
        <v>#N/A</v>
      </c>
      <c r="D777" s="24"/>
      <c r="E777" s="26"/>
      <c r="F777" s="29" t="e">
        <f t="shared" si="11"/>
        <v>#NUM!</v>
      </c>
      <c r="G777" s="27"/>
      <c r="H777" s="10"/>
      <c r="I777" s="10"/>
      <c r="J777" s="10"/>
      <c r="K777" s="10"/>
      <c r="L777" s="10"/>
      <c r="M777" s="4"/>
      <c r="N777" s="10"/>
      <c r="O777" s="10"/>
      <c r="P777" s="10"/>
      <c r="Q777" s="4"/>
      <c r="R777" s="10"/>
      <c r="S777" s="4"/>
      <c r="T777" s="4"/>
      <c r="U777" s="17"/>
      <c r="X777" s="110" t="e">
        <f>IF(Monitoring!D777=0,AA=0,TEXT(Monitoring!D777,"MMMM"))</f>
        <v>#NAME?</v>
      </c>
    </row>
    <row r="778" spans="2:24" x14ac:dyDescent="0.25">
      <c r="B778" s="22"/>
      <c r="C778" s="64" t="e">
        <f>VLOOKUP(B778,Kader!$B$12:$D$51,2,FALSE)</f>
        <v>#N/A</v>
      </c>
      <c r="D778" s="24"/>
      <c r="E778" s="26"/>
      <c r="F778" s="29" t="e">
        <f t="shared" ref="F778:F841" si="12">(DATEDIF(D778+1,E778,"d"))</f>
        <v>#NUM!</v>
      </c>
      <c r="G778" s="27"/>
      <c r="H778" s="10"/>
      <c r="I778" s="10"/>
      <c r="J778" s="10"/>
      <c r="K778" s="10"/>
      <c r="L778" s="10"/>
      <c r="M778" s="4"/>
      <c r="N778" s="10"/>
      <c r="O778" s="10"/>
      <c r="P778" s="10"/>
      <c r="Q778" s="4"/>
      <c r="R778" s="10"/>
      <c r="S778" s="4"/>
      <c r="T778" s="4"/>
      <c r="U778" s="17"/>
      <c r="X778" s="110" t="e">
        <f>IF(Monitoring!D778=0,AA=0,TEXT(Monitoring!D778,"MMMM"))</f>
        <v>#NAME?</v>
      </c>
    </row>
    <row r="779" spans="2:24" x14ac:dyDescent="0.25">
      <c r="B779" s="22"/>
      <c r="C779" s="64" t="e">
        <f>VLOOKUP(B779,Kader!$B$12:$D$51,2,FALSE)</f>
        <v>#N/A</v>
      </c>
      <c r="D779" s="24"/>
      <c r="E779" s="26"/>
      <c r="F779" s="29" t="e">
        <f t="shared" si="12"/>
        <v>#NUM!</v>
      </c>
      <c r="G779" s="27"/>
      <c r="H779" s="10"/>
      <c r="I779" s="10"/>
      <c r="J779" s="10"/>
      <c r="K779" s="10"/>
      <c r="L779" s="10"/>
      <c r="M779" s="4"/>
      <c r="N779" s="10"/>
      <c r="O779" s="10"/>
      <c r="P779" s="10"/>
      <c r="Q779" s="4"/>
      <c r="R779" s="10"/>
      <c r="S779" s="4"/>
      <c r="T779" s="4"/>
      <c r="U779" s="17"/>
      <c r="X779" s="110" t="e">
        <f>IF(Monitoring!D779=0,AA=0,TEXT(Monitoring!D779,"MMMM"))</f>
        <v>#NAME?</v>
      </c>
    </row>
    <row r="780" spans="2:24" x14ac:dyDescent="0.25">
      <c r="B780" s="22"/>
      <c r="C780" s="64" t="e">
        <f>VLOOKUP(B780,Kader!$B$12:$D$51,2,FALSE)</f>
        <v>#N/A</v>
      </c>
      <c r="D780" s="24"/>
      <c r="E780" s="26"/>
      <c r="F780" s="29" t="e">
        <f t="shared" si="12"/>
        <v>#NUM!</v>
      </c>
      <c r="G780" s="27"/>
      <c r="H780" s="10"/>
      <c r="I780" s="10"/>
      <c r="J780" s="10"/>
      <c r="K780" s="10"/>
      <c r="L780" s="10"/>
      <c r="M780" s="4"/>
      <c r="N780" s="10"/>
      <c r="O780" s="10"/>
      <c r="P780" s="10"/>
      <c r="Q780" s="4"/>
      <c r="R780" s="10"/>
      <c r="S780" s="4"/>
      <c r="T780" s="4"/>
      <c r="U780" s="17"/>
      <c r="X780" s="110" t="e">
        <f>IF(Monitoring!D780=0,AA=0,TEXT(Monitoring!D780,"MMMM"))</f>
        <v>#NAME?</v>
      </c>
    </row>
    <row r="781" spans="2:24" x14ac:dyDescent="0.25">
      <c r="B781" s="22"/>
      <c r="C781" s="64" t="e">
        <f>VLOOKUP(B781,Kader!$B$12:$D$51,2,FALSE)</f>
        <v>#N/A</v>
      </c>
      <c r="D781" s="24"/>
      <c r="E781" s="26"/>
      <c r="F781" s="29" t="e">
        <f t="shared" si="12"/>
        <v>#NUM!</v>
      </c>
      <c r="G781" s="27"/>
      <c r="H781" s="10"/>
      <c r="I781" s="10"/>
      <c r="J781" s="10"/>
      <c r="K781" s="10"/>
      <c r="L781" s="10"/>
      <c r="M781" s="4"/>
      <c r="N781" s="10"/>
      <c r="O781" s="10"/>
      <c r="P781" s="10"/>
      <c r="Q781" s="4"/>
      <c r="R781" s="10"/>
      <c r="S781" s="4"/>
      <c r="T781" s="4"/>
      <c r="U781" s="17"/>
      <c r="X781" s="110" t="e">
        <f>IF(Monitoring!D781=0,AA=0,TEXT(Monitoring!D781,"MMMM"))</f>
        <v>#NAME?</v>
      </c>
    </row>
    <row r="782" spans="2:24" x14ac:dyDescent="0.25">
      <c r="B782" s="22"/>
      <c r="C782" s="64" t="e">
        <f>VLOOKUP(B782,Kader!$B$12:$D$51,2,FALSE)</f>
        <v>#N/A</v>
      </c>
      <c r="D782" s="24"/>
      <c r="E782" s="26"/>
      <c r="F782" s="29" t="e">
        <f t="shared" si="12"/>
        <v>#NUM!</v>
      </c>
      <c r="G782" s="27"/>
      <c r="H782" s="10"/>
      <c r="I782" s="10"/>
      <c r="J782" s="10"/>
      <c r="K782" s="10"/>
      <c r="L782" s="10"/>
      <c r="M782" s="4"/>
      <c r="N782" s="10"/>
      <c r="O782" s="10"/>
      <c r="P782" s="10"/>
      <c r="Q782" s="4"/>
      <c r="R782" s="10"/>
      <c r="S782" s="4"/>
      <c r="T782" s="4"/>
      <c r="U782" s="17"/>
      <c r="X782" s="110" t="e">
        <f>IF(Monitoring!D782=0,AA=0,TEXT(Monitoring!D782,"MMMM"))</f>
        <v>#NAME?</v>
      </c>
    </row>
    <row r="783" spans="2:24" x14ac:dyDescent="0.25">
      <c r="B783" s="22"/>
      <c r="C783" s="64" t="e">
        <f>VLOOKUP(B783,Kader!$B$12:$D$51,2,FALSE)</f>
        <v>#N/A</v>
      </c>
      <c r="D783" s="24"/>
      <c r="E783" s="26"/>
      <c r="F783" s="29" t="e">
        <f t="shared" si="12"/>
        <v>#NUM!</v>
      </c>
      <c r="G783" s="27"/>
      <c r="H783" s="10"/>
      <c r="I783" s="10"/>
      <c r="J783" s="10"/>
      <c r="K783" s="10"/>
      <c r="L783" s="10"/>
      <c r="M783" s="4"/>
      <c r="N783" s="10"/>
      <c r="O783" s="10"/>
      <c r="P783" s="10"/>
      <c r="Q783" s="4"/>
      <c r="R783" s="10"/>
      <c r="S783" s="4"/>
      <c r="T783" s="4"/>
      <c r="U783" s="17"/>
      <c r="X783" s="110" t="e">
        <f>IF(Monitoring!D783=0,AA=0,TEXT(Monitoring!D783,"MMMM"))</f>
        <v>#NAME?</v>
      </c>
    </row>
    <row r="784" spans="2:24" x14ac:dyDescent="0.25">
      <c r="B784" s="22"/>
      <c r="C784" s="64" t="e">
        <f>VLOOKUP(B784,Kader!$B$12:$D$51,2,FALSE)</f>
        <v>#N/A</v>
      </c>
      <c r="D784" s="24"/>
      <c r="E784" s="26"/>
      <c r="F784" s="29" t="e">
        <f t="shared" si="12"/>
        <v>#NUM!</v>
      </c>
      <c r="G784" s="27"/>
      <c r="H784" s="10"/>
      <c r="I784" s="10"/>
      <c r="J784" s="10"/>
      <c r="K784" s="10"/>
      <c r="L784" s="10"/>
      <c r="M784" s="4"/>
      <c r="N784" s="10"/>
      <c r="O784" s="10"/>
      <c r="P784" s="10"/>
      <c r="Q784" s="4"/>
      <c r="R784" s="10"/>
      <c r="S784" s="4"/>
      <c r="T784" s="4"/>
      <c r="U784" s="17"/>
      <c r="X784" s="110" t="e">
        <f>IF(Monitoring!D784=0,AA=0,TEXT(Monitoring!D784,"MMMM"))</f>
        <v>#NAME?</v>
      </c>
    </row>
    <row r="785" spans="2:24" x14ac:dyDescent="0.25">
      <c r="B785" s="22"/>
      <c r="C785" s="64" t="e">
        <f>VLOOKUP(B785,Kader!$B$12:$D$51,2,FALSE)</f>
        <v>#N/A</v>
      </c>
      <c r="D785" s="24"/>
      <c r="E785" s="26"/>
      <c r="F785" s="29" t="e">
        <f t="shared" si="12"/>
        <v>#NUM!</v>
      </c>
      <c r="G785" s="27"/>
      <c r="H785" s="10"/>
      <c r="I785" s="10"/>
      <c r="J785" s="10"/>
      <c r="K785" s="10"/>
      <c r="L785" s="10"/>
      <c r="M785" s="4"/>
      <c r="N785" s="10"/>
      <c r="O785" s="10"/>
      <c r="P785" s="10"/>
      <c r="Q785" s="4"/>
      <c r="R785" s="10"/>
      <c r="S785" s="4"/>
      <c r="T785" s="4"/>
      <c r="U785" s="17"/>
      <c r="X785" s="110" t="e">
        <f>IF(Monitoring!D785=0,AA=0,TEXT(Monitoring!D785,"MMMM"))</f>
        <v>#NAME?</v>
      </c>
    </row>
    <row r="786" spans="2:24" x14ac:dyDescent="0.25">
      <c r="B786" s="22"/>
      <c r="C786" s="64" t="e">
        <f>VLOOKUP(B786,Kader!$B$12:$D$51,2,FALSE)</f>
        <v>#N/A</v>
      </c>
      <c r="D786" s="24"/>
      <c r="E786" s="26"/>
      <c r="F786" s="29" t="e">
        <f t="shared" si="12"/>
        <v>#NUM!</v>
      </c>
      <c r="G786" s="27"/>
      <c r="H786" s="10"/>
      <c r="I786" s="10"/>
      <c r="J786" s="10"/>
      <c r="K786" s="10"/>
      <c r="L786" s="10"/>
      <c r="M786" s="4"/>
      <c r="N786" s="10"/>
      <c r="O786" s="10"/>
      <c r="P786" s="10"/>
      <c r="Q786" s="4"/>
      <c r="R786" s="10"/>
      <c r="S786" s="4"/>
      <c r="T786" s="4"/>
      <c r="U786" s="17"/>
      <c r="X786" s="110" t="e">
        <f>IF(Monitoring!D786=0,AA=0,TEXT(Monitoring!D786,"MMMM"))</f>
        <v>#NAME?</v>
      </c>
    </row>
    <row r="787" spans="2:24" x14ac:dyDescent="0.25">
      <c r="B787" s="22"/>
      <c r="C787" s="64" t="e">
        <f>VLOOKUP(B787,Kader!$B$12:$D$51,2,FALSE)</f>
        <v>#N/A</v>
      </c>
      <c r="D787" s="24"/>
      <c r="E787" s="26"/>
      <c r="F787" s="29" t="e">
        <f t="shared" si="12"/>
        <v>#NUM!</v>
      </c>
      <c r="G787" s="27"/>
      <c r="H787" s="10"/>
      <c r="I787" s="10"/>
      <c r="J787" s="10"/>
      <c r="K787" s="10"/>
      <c r="L787" s="10"/>
      <c r="M787" s="4"/>
      <c r="N787" s="10"/>
      <c r="O787" s="10"/>
      <c r="P787" s="10"/>
      <c r="Q787" s="4"/>
      <c r="R787" s="10"/>
      <c r="S787" s="4"/>
      <c r="T787" s="4"/>
      <c r="U787" s="17"/>
      <c r="X787" s="110" t="e">
        <f>IF(Monitoring!D787=0,AA=0,TEXT(Monitoring!D787,"MMMM"))</f>
        <v>#NAME?</v>
      </c>
    </row>
    <row r="788" spans="2:24" x14ac:dyDescent="0.25">
      <c r="B788" s="22"/>
      <c r="C788" s="64" t="e">
        <f>VLOOKUP(B788,Kader!$B$12:$D$51,2,FALSE)</f>
        <v>#N/A</v>
      </c>
      <c r="D788" s="24"/>
      <c r="E788" s="26"/>
      <c r="F788" s="29" t="e">
        <f t="shared" si="12"/>
        <v>#NUM!</v>
      </c>
      <c r="G788" s="27"/>
      <c r="H788" s="10"/>
      <c r="I788" s="10"/>
      <c r="J788" s="10"/>
      <c r="K788" s="10"/>
      <c r="L788" s="10"/>
      <c r="M788" s="4"/>
      <c r="N788" s="10"/>
      <c r="O788" s="10"/>
      <c r="P788" s="10"/>
      <c r="Q788" s="4"/>
      <c r="R788" s="10"/>
      <c r="S788" s="4"/>
      <c r="T788" s="4"/>
      <c r="U788" s="17"/>
      <c r="X788" s="110" t="e">
        <f>IF(Monitoring!D788=0,AA=0,TEXT(Monitoring!D788,"MMMM"))</f>
        <v>#NAME?</v>
      </c>
    </row>
    <row r="789" spans="2:24" x14ac:dyDescent="0.25">
      <c r="B789" s="22"/>
      <c r="C789" s="64" t="e">
        <f>VLOOKUP(B789,Kader!$B$12:$D$51,2,FALSE)</f>
        <v>#N/A</v>
      </c>
      <c r="D789" s="24"/>
      <c r="E789" s="26"/>
      <c r="F789" s="29" t="e">
        <f t="shared" si="12"/>
        <v>#NUM!</v>
      </c>
      <c r="G789" s="27"/>
      <c r="H789" s="10"/>
      <c r="I789" s="10"/>
      <c r="J789" s="10"/>
      <c r="K789" s="10"/>
      <c r="L789" s="10"/>
      <c r="M789" s="4"/>
      <c r="N789" s="10"/>
      <c r="O789" s="10"/>
      <c r="P789" s="10"/>
      <c r="Q789" s="4"/>
      <c r="R789" s="10"/>
      <c r="S789" s="4"/>
      <c r="T789" s="4"/>
      <c r="U789" s="17"/>
      <c r="X789" s="110" t="e">
        <f>IF(Monitoring!D789=0,AA=0,TEXT(Monitoring!D789,"MMMM"))</f>
        <v>#NAME?</v>
      </c>
    </row>
    <row r="790" spans="2:24" x14ac:dyDescent="0.25">
      <c r="B790" s="22"/>
      <c r="C790" s="64" t="e">
        <f>VLOOKUP(B790,Kader!$B$12:$D$51,2,FALSE)</f>
        <v>#N/A</v>
      </c>
      <c r="D790" s="24"/>
      <c r="E790" s="26"/>
      <c r="F790" s="29" t="e">
        <f t="shared" si="12"/>
        <v>#NUM!</v>
      </c>
      <c r="G790" s="27"/>
      <c r="H790" s="10"/>
      <c r="I790" s="10"/>
      <c r="J790" s="10"/>
      <c r="K790" s="10"/>
      <c r="L790" s="10"/>
      <c r="M790" s="4"/>
      <c r="N790" s="10"/>
      <c r="O790" s="10"/>
      <c r="P790" s="10"/>
      <c r="Q790" s="4"/>
      <c r="R790" s="10"/>
      <c r="S790" s="4"/>
      <c r="T790" s="4"/>
      <c r="U790" s="17"/>
      <c r="X790" s="110" t="e">
        <f>IF(Monitoring!D790=0,AA=0,TEXT(Monitoring!D790,"MMMM"))</f>
        <v>#NAME?</v>
      </c>
    </row>
    <row r="791" spans="2:24" x14ac:dyDescent="0.25">
      <c r="B791" s="22"/>
      <c r="C791" s="64" t="e">
        <f>VLOOKUP(B791,Kader!$B$12:$D$51,2,FALSE)</f>
        <v>#N/A</v>
      </c>
      <c r="D791" s="24"/>
      <c r="E791" s="26"/>
      <c r="F791" s="29" t="e">
        <f t="shared" si="12"/>
        <v>#NUM!</v>
      </c>
      <c r="G791" s="27"/>
      <c r="H791" s="10"/>
      <c r="I791" s="10"/>
      <c r="J791" s="10"/>
      <c r="K791" s="10"/>
      <c r="L791" s="10"/>
      <c r="M791" s="4"/>
      <c r="N791" s="10"/>
      <c r="O791" s="10"/>
      <c r="P791" s="10"/>
      <c r="Q791" s="4"/>
      <c r="R791" s="10"/>
      <c r="S791" s="4"/>
      <c r="T791" s="4"/>
      <c r="U791" s="17"/>
      <c r="X791" s="110" t="e">
        <f>IF(Monitoring!D791=0,AA=0,TEXT(Monitoring!D791,"MMMM"))</f>
        <v>#NAME?</v>
      </c>
    </row>
    <row r="792" spans="2:24" x14ac:dyDescent="0.25">
      <c r="B792" s="22"/>
      <c r="C792" s="64" t="e">
        <f>VLOOKUP(B792,Kader!$B$12:$D$51,2,FALSE)</f>
        <v>#N/A</v>
      </c>
      <c r="D792" s="24"/>
      <c r="E792" s="26"/>
      <c r="F792" s="29" t="e">
        <f t="shared" si="12"/>
        <v>#NUM!</v>
      </c>
      <c r="G792" s="27"/>
      <c r="H792" s="10"/>
      <c r="I792" s="10"/>
      <c r="J792" s="10"/>
      <c r="K792" s="10"/>
      <c r="L792" s="10"/>
      <c r="M792" s="4"/>
      <c r="N792" s="10"/>
      <c r="O792" s="10"/>
      <c r="P792" s="10"/>
      <c r="Q792" s="4"/>
      <c r="R792" s="10"/>
      <c r="S792" s="4"/>
      <c r="T792" s="4"/>
      <c r="U792" s="17"/>
      <c r="X792" s="110" t="e">
        <f>IF(Monitoring!D792=0,AA=0,TEXT(Monitoring!D792,"MMMM"))</f>
        <v>#NAME?</v>
      </c>
    </row>
    <row r="793" spans="2:24" x14ac:dyDescent="0.25">
      <c r="B793" s="22"/>
      <c r="C793" s="64" t="e">
        <f>VLOOKUP(B793,Kader!$B$12:$D$51,2,FALSE)</f>
        <v>#N/A</v>
      </c>
      <c r="D793" s="24"/>
      <c r="E793" s="26"/>
      <c r="F793" s="29" t="e">
        <f t="shared" si="12"/>
        <v>#NUM!</v>
      </c>
      <c r="G793" s="27"/>
      <c r="H793" s="10"/>
      <c r="I793" s="10"/>
      <c r="J793" s="10"/>
      <c r="K793" s="10"/>
      <c r="L793" s="10"/>
      <c r="M793" s="4"/>
      <c r="N793" s="10"/>
      <c r="O793" s="10"/>
      <c r="P793" s="10"/>
      <c r="Q793" s="4"/>
      <c r="R793" s="10"/>
      <c r="S793" s="4"/>
      <c r="T793" s="4"/>
      <c r="U793" s="17"/>
      <c r="X793" s="110" t="e">
        <f>IF(Monitoring!D793=0,AA=0,TEXT(Monitoring!D793,"MMMM"))</f>
        <v>#NAME?</v>
      </c>
    </row>
    <row r="794" spans="2:24" x14ac:dyDescent="0.25">
      <c r="B794" s="22"/>
      <c r="C794" s="64" t="e">
        <f>VLOOKUP(B794,Kader!$B$12:$D$51,2,FALSE)</f>
        <v>#N/A</v>
      </c>
      <c r="D794" s="24"/>
      <c r="E794" s="26"/>
      <c r="F794" s="29" t="e">
        <f t="shared" si="12"/>
        <v>#NUM!</v>
      </c>
      <c r="G794" s="27"/>
      <c r="H794" s="10"/>
      <c r="I794" s="10"/>
      <c r="J794" s="10"/>
      <c r="K794" s="10"/>
      <c r="L794" s="10"/>
      <c r="M794" s="4"/>
      <c r="N794" s="10"/>
      <c r="O794" s="10"/>
      <c r="P794" s="10"/>
      <c r="Q794" s="4"/>
      <c r="R794" s="10"/>
      <c r="S794" s="4"/>
      <c r="T794" s="4"/>
      <c r="U794" s="17"/>
      <c r="X794" s="110" t="e">
        <f>IF(Monitoring!D794=0,AA=0,TEXT(Monitoring!D794,"MMMM"))</f>
        <v>#NAME?</v>
      </c>
    </row>
    <row r="795" spans="2:24" x14ac:dyDescent="0.25">
      <c r="B795" s="22"/>
      <c r="C795" s="64" t="e">
        <f>VLOOKUP(B795,Kader!$B$12:$D$51,2,FALSE)</f>
        <v>#N/A</v>
      </c>
      <c r="D795" s="24"/>
      <c r="E795" s="26"/>
      <c r="F795" s="29" t="e">
        <f t="shared" si="12"/>
        <v>#NUM!</v>
      </c>
      <c r="G795" s="27"/>
      <c r="H795" s="10"/>
      <c r="I795" s="10"/>
      <c r="J795" s="10"/>
      <c r="K795" s="10"/>
      <c r="L795" s="10"/>
      <c r="M795" s="4"/>
      <c r="N795" s="10"/>
      <c r="O795" s="10"/>
      <c r="P795" s="10"/>
      <c r="Q795" s="4"/>
      <c r="R795" s="10"/>
      <c r="S795" s="4"/>
      <c r="T795" s="4"/>
      <c r="U795" s="17"/>
      <c r="X795" s="110" t="e">
        <f>IF(Monitoring!D795=0,AA=0,TEXT(Monitoring!D795,"MMMM"))</f>
        <v>#NAME?</v>
      </c>
    </row>
    <row r="796" spans="2:24" x14ac:dyDescent="0.25">
      <c r="B796" s="22"/>
      <c r="C796" s="64" t="e">
        <f>VLOOKUP(B796,Kader!$B$12:$D$51,2,FALSE)</f>
        <v>#N/A</v>
      </c>
      <c r="D796" s="24"/>
      <c r="E796" s="26"/>
      <c r="F796" s="29" t="e">
        <f t="shared" si="12"/>
        <v>#NUM!</v>
      </c>
      <c r="G796" s="27"/>
      <c r="H796" s="10"/>
      <c r="I796" s="10"/>
      <c r="J796" s="10"/>
      <c r="K796" s="10"/>
      <c r="L796" s="10"/>
      <c r="M796" s="4"/>
      <c r="N796" s="10"/>
      <c r="O796" s="10"/>
      <c r="P796" s="10"/>
      <c r="Q796" s="4"/>
      <c r="R796" s="10"/>
      <c r="S796" s="4"/>
      <c r="T796" s="4"/>
      <c r="U796" s="17"/>
      <c r="X796" s="110" t="e">
        <f>IF(Monitoring!D796=0,AA=0,TEXT(Monitoring!D796,"MMMM"))</f>
        <v>#NAME?</v>
      </c>
    </row>
    <row r="797" spans="2:24" x14ac:dyDescent="0.25">
      <c r="B797" s="22"/>
      <c r="C797" s="64" t="e">
        <f>VLOOKUP(B797,Kader!$B$12:$D$51,2,FALSE)</f>
        <v>#N/A</v>
      </c>
      <c r="D797" s="24"/>
      <c r="E797" s="26"/>
      <c r="F797" s="29" t="e">
        <f t="shared" si="12"/>
        <v>#NUM!</v>
      </c>
      <c r="G797" s="27"/>
      <c r="H797" s="10"/>
      <c r="I797" s="10"/>
      <c r="J797" s="10"/>
      <c r="K797" s="10"/>
      <c r="L797" s="10"/>
      <c r="M797" s="4"/>
      <c r="N797" s="10"/>
      <c r="O797" s="10"/>
      <c r="P797" s="10"/>
      <c r="Q797" s="4"/>
      <c r="R797" s="10"/>
      <c r="S797" s="4"/>
      <c r="T797" s="4"/>
      <c r="U797" s="17"/>
      <c r="X797" s="110" t="e">
        <f>IF(Monitoring!D797=0,AA=0,TEXT(Monitoring!D797,"MMMM"))</f>
        <v>#NAME?</v>
      </c>
    </row>
    <row r="798" spans="2:24" x14ac:dyDescent="0.25">
      <c r="B798" s="22"/>
      <c r="C798" s="64" t="e">
        <f>VLOOKUP(B798,Kader!$B$12:$D$51,2,FALSE)</f>
        <v>#N/A</v>
      </c>
      <c r="D798" s="24"/>
      <c r="E798" s="26"/>
      <c r="F798" s="29" t="e">
        <f t="shared" si="12"/>
        <v>#NUM!</v>
      </c>
      <c r="G798" s="27"/>
      <c r="H798" s="10"/>
      <c r="I798" s="10"/>
      <c r="J798" s="10"/>
      <c r="K798" s="10"/>
      <c r="L798" s="10"/>
      <c r="M798" s="4"/>
      <c r="N798" s="10"/>
      <c r="O798" s="10"/>
      <c r="P798" s="10"/>
      <c r="Q798" s="4"/>
      <c r="R798" s="10"/>
      <c r="S798" s="4"/>
      <c r="T798" s="4"/>
      <c r="U798" s="17"/>
      <c r="X798" s="110" t="e">
        <f>IF(Monitoring!D798=0,AA=0,TEXT(Monitoring!D798,"MMMM"))</f>
        <v>#NAME?</v>
      </c>
    </row>
    <row r="799" spans="2:24" x14ac:dyDescent="0.25">
      <c r="B799" s="22"/>
      <c r="C799" s="64" t="e">
        <f>VLOOKUP(B799,Kader!$B$12:$D$51,2,FALSE)</f>
        <v>#N/A</v>
      </c>
      <c r="D799" s="24"/>
      <c r="E799" s="26"/>
      <c r="F799" s="29" t="e">
        <f t="shared" si="12"/>
        <v>#NUM!</v>
      </c>
      <c r="G799" s="27"/>
      <c r="H799" s="10"/>
      <c r="I799" s="10"/>
      <c r="J799" s="10"/>
      <c r="K799" s="10"/>
      <c r="L799" s="10"/>
      <c r="M799" s="4"/>
      <c r="N799" s="10"/>
      <c r="O799" s="10"/>
      <c r="P799" s="10"/>
      <c r="Q799" s="4"/>
      <c r="R799" s="10"/>
      <c r="S799" s="4"/>
      <c r="T799" s="4"/>
      <c r="U799" s="17"/>
      <c r="X799" s="110" t="e">
        <f>IF(Monitoring!D799=0,AA=0,TEXT(Monitoring!D799,"MMMM"))</f>
        <v>#NAME?</v>
      </c>
    </row>
    <row r="800" spans="2:24" x14ac:dyDescent="0.25">
      <c r="B800" s="22"/>
      <c r="C800" s="64" t="e">
        <f>VLOOKUP(B800,Kader!$B$12:$D$51,2,FALSE)</f>
        <v>#N/A</v>
      </c>
      <c r="D800" s="24"/>
      <c r="E800" s="26"/>
      <c r="F800" s="29" t="e">
        <f t="shared" si="12"/>
        <v>#NUM!</v>
      </c>
      <c r="G800" s="27"/>
      <c r="H800" s="10"/>
      <c r="I800" s="10"/>
      <c r="J800" s="10"/>
      <c r="K800" s="10"/>
      <c r="L800" s="10"/>
      <c r="M800" s="4"/>
      <c r="N800" s="10"/>
      <c r="O800" s="10"/>
      <c r="P800" s="10"/>
      <c r="Q800" s="4"/>
      <c r="R800" s="10"/>
      <c r="S800" s="4"/>
      <c r="T800" s="4"/>
      <c r="U800" s="17"/>
      <c r="X800" s="110" t="e">
        <f>IF(Monitoring!D800=0,AA=0,TEXT(Monitoring!D800,"MMMM"))</f>
        <v>#NAME?</v>
      </c>
    </row>
    <row r="801" spans="2:24" x14ac:dyDescent="0.25">
      <c r="B801" s="22"/>
      <c r="C801" s="64" t="e">
        <f>VLOOKUP(B801,Kader!$B$12:$D$51,2,FALSE)</f>
        <v>#N/A</v>
      </c>
      <c r="D801" s="24"/>
      <c r="E801" s="26"/>
      <c r="F801" s="29" t="e">
        <f t="shared" si="12"/>
        <v>#NUM!</v>
      </c>
      <c r="G801" s="27"/>
      <c r="H801" s="10"/>
      <c r="I801" s="10"/>
      <c r="J801" s="10"/>
      <c r="K801" s="10"/>
      <c r="L801" s="10"/>
      <c r="M801" s="4"/>
      <c r="N801" s="10"/>
      <c r="O801" s="10"/>
      <c r="P801" s="10"/>
      <c r="Q801" s="4"/>
      <c r="R801" s="10"/>
      <c r="S801" s="4"/>
      <c r="T801" s="4"/>
      <c r="U801" s="17"/>
      <c r="X801" s="110" t="e">
        <f>IF(Monitoring!D801=0,AA=0,TEXT(Monitoring!D801,"MMMM"))</f>
        <v>#NAME?</v>
      </c>
    </row>
    <row r="802" spans="2:24" x14ac:dyDescent="0.25">
      <c r="B802" s="22"/>
      <c r="C802" s="64" t="e">
        <f>VLOOKUP(B802,Kader!$B$12:$D$51,2,FALSE)</f>
        <v>#N/A</v>
      </c>
      <c r="D802" s="24"/>
      <c r="E802" s="26"/>
      <c r="F802" s="29" t="e">
        <f t="shared" si="12"/>
        <v>#NUM!</v>
      </c>
      <c r="G802" s="27"/>
      <c r="H802" s="10"/>
      <c r="I802" s="10"/>
      <c r="J802" s="10"/>
      <c r="K802" s="10"/>
      <c r="L802" s="10"/>
      <c r="M802" s="4"/>
      <c r="N802" s="10"/>
      <c r="O802" s="10"/>
      <c r="P802" s="10"/>
      <c r="Q802" s="4"/>
      <c r="R802" s="10"/>
      <c r="S802" s="4"/>
      <c r="T802" s="4"/>
      <c r="U802" s="17"/>
      <c r="X802" s="110" t="e">
        <f>IF(Monitoring!D802=0,AA=0,TEXT(Monitoring!D802,"MMMM"))</f>
        <v>#NAME?</v>
      </c>
    </row>
    <row r="803" spans="2:24" x14ac:dyDescent="0.25">
      <c r="B803" s="22"/>
      <c r="C803" s="64" t="e">
        <f>VLOOKUP(B803,Kader!$B$12:$D$51,2,FALSE)</f>
        <v>#N/A</v>
      </c>
      <c r="D803" s="24"/>
      <c r="E803" s="26"/>
      <c r="F803" s="29" t="e">
        <f t="shared" si="12"/>
        <v>#NUM!</v>
      </c>
      <c r="G803" s="27"/>
      <c r="H803" s="10"/>
      <c r="I803" s="10"/>
      <c r="J803" s="10"/>
      <c r="K803" s="10"/>
      <c r="L803" s="10"/>
      <c r="M803" s="4"/>
      <c r="N803" s="10"/>
      <c r="O803" s="10"/>
      <c r="P803" s="10"/>
      <c r="Q803" s="4"/>
      <c r="R803" s="10"/>
      <c r="S803" s="4"/>
      <c r="T803" s="4"/>
      <c r="U803" s="17"/>
      <c r="X803" s="110" t="e">
        <f>IF(Monitoring!D803=0,AA=0,TEXT(Monitoring!D803,"MMMM"))</f>
        <v>#NAME?</v>
      </c>
    </row>
    <row r="804" spans="2:24" x14ac:dyDescent="0.25">
      <c r="B804" s="22"/>
      <c r="C804" s="64" t="e">
        <f>VLOOKUP(B804,Kader!$B$12:$D$51,2,FALSE)</f>
        <v>#N/A</v>
      </c>
      <c r="D804" s="24"/>
      <c r="E804" s="26"/>
      <c r="F804" s="29" t="e">
        <f t="shared" si="12"/>
        <v>#NUM!</v>
      </c>
      <c r="G804" s="27"/>
      <c r="H804" s="10"/>
      <c r="I804" s="10"/>
      <c r="J804" s="10"/>
      <c r="K804" s="10"/>
      <c r="L804" s="10"/>
      <c r="M804" s="4"/>
      <c r="N804" s="10"/>
      <c r="O804" s="10"/>
      <c r="P804" s="10"/>
      <c r="Q804" s="4"/>
      <c r="R804" s="10"/>
      <c r="S804" s="4"/>
      <c r="T804" s="4"/>
      <c r="U804" s="17"/>
      <c r="X804" s="110" t="e">
        <f>IF(Monitoring!D804=0,AA=0,TEXT(Monitoring!D804,"MMMM"))</f>
        <v>#NAME?</v>
      </c>
    </row>
    <row r="805" spans="2:24" x14ac:dyDescent="0.25">
      <c r="B805" s="22"/>
      <c r="C805" s="64" t="e">
        <f>VLOOKUP(B805,Kader!$B$12:$D$51,2,FALSE)</f>
        <v>#N/A</v>
      </c>
      <c r="D805" s="24"/>
      <c r="E805" s="26"/>
      <c r="F805" s="29" t="e">
        <f t="shared" si="12"/>
        <v>#NUM!</v>
      </c>
      <c r="G805" s="27"/>
      <c r="H805" s="10"/>
      <c r="I805" s="10"/>
      <c r="J805" s="10"/>
      <c r="K805" s="10"/>
      <c r="L805" s="10"/>
      <c r="M805" s="4"/>
      <c r="N805" s="10"/>
      <c r="O805" s="10"/>
      <c r="P805" s="10"/>
      <c r="Q805" s="4"/>
      <c r="R805" s="10"/>
      <c r="S805" s="4"/>
      <c r="T805" s="4"/>
      <c r="U805" s="17"/>
      <c r="X805" s="110" t="e">
        <f>IF(Monitoring!D805=0,AA=0,TEXT(Monitoring!D805,"MMMM"))</f>
        <v>#NAME?</v>
      </c>
    </row>
    <row r="806" spans="2:24" x14ac:dyDescent="0.25">
      <c r="B806" s="22"/>
      <c r="C806" s="64" t="e">
        <f>VLOOKUP(B806,Kader!$B$12:$D$51,2,FALSE)</f>
        <v>#N/A</v>
      </c>
      <c r="D806" s="24"/>
      <c r="E806" s="26"/>
      <c r="F806" s="29" t="e">
        <f t="shared" si="12"/>
        <v>#NUM!</v>
      </c>
      <c r="G806" s="27"/>
      <c r="H806" s="10"/>
      <c r="I806" s="10"/>
      <c r="J806" s="10"/>
      <c r="K806" s="10"/>
      <c r="L806" s="10"/>
      <c r="M806" s="4"/>
      <c r="N806" s="10"/>
      <c r="O806" s="10"/>
      <c r="P806" s="10"/>
      <c r="Q806" s="4"/>
      <c r="R806" s="10"/>
      <c r="S806" s="4"/>
      <c r="T806" s="4"/>
      <c r="U806" s="17"/>
      <c r="X806" s="110" t="e">
        <f>IF(Monitoring!D806=0,AA=0,TEXT(Monitoring!D806,"MMMM"))</f>
        <v>#NAME?</v>
      </c>
    </row>
    <row r="807" spans="2:24" x14ac:dyDescent="0.25">
      <c r="B807" s="22"/>
      <c r="C807" s="64" t="e">
        <f>VLOOKUP(B807,Kader!$B$12:$D$51,2,FALSE)</f>
        <v>#N/A</v>
      </c>
      <c r="D807" s="24"/>
      <c r="E807" s="26"/>
      <c r="F807" s="29" t="e">
        <f t="shared" si="12"/>
        <v>#NUM!</v>
      </c>
      <c r="G807" s="27"/>
      <c r="H807" s="10"/>
      <c r="I807" s="10"/>
      <c r="J807" s="10"/>
      <c r="K807" s="10"/>
      <c r="L807" s="10"/>
      <c r="M807" s="4"/>
      <c r="N807" s="10"/>
      <c r="O807" s="10"/>
      <c r="P807" s="10"/>
      <c r="Q807" s="4"/>
      <c r="R807" s="10"/>
      <c r="S807" s="4"/>
      <c r="T807" s="4"/>
      <c r="U807" s="17"/>
      <c r="X807" s="110" t="e">
        <f>IF(Monitoring!D807=0,AA=0,TEXT(Monitoring!D807,"MMMM"))</f>
        <v>#NAME?</v>
      </c>
    </row>
    <row r="808" spans="2:24" x14ac:dyDescent="0.25">
      <c r="B808" s="22"/>
      <c r="C808" s="64" t="e">
        <f>VLOOKUP(B808,Kader!$B$12:$D$51,2,FALSE)</f>
        <v>#N/A</v>
      </c>
      <c r="D808" s="24"/>
      <c r="E808" s="26"/>
      <c r="F808" s="29" t="e">
        <f t="shared" si="12"/>
        <v>#NUM!</v>
      </c>
      <c r="G808" s="27"/>
      <c r="H808" s="10"/>
      <c r="I808" s="10"/>
      <c r="J808" s="10"/>
      <c r="K808" s="10"/>
      <c r="L808" s="10"/>
      <c r="M808" s="4"/>
      <c r="N808" s="10"/>
      <c r="O808" s="10"/>
      <c r="P808" s="10"/>
      <c r="Q808" s="4"/>
      <c r="R808" s="10"/>
      <c r="S808" s="4"/>
      <c r="T808" s="4"/>
      <c r="U808" s="17"/>
      <c r="X808" s="110" t="e">
        <f>IF(Monitoring!D808=0,AA=0,TEXT(Monitoring!D808,"MMMM"))</f>
        <v>#NAME?</v>
      </c>
    </row>
    <row r="809" spans="2:24" x14ac:dyDescent="0.25">
      <c r="B809" s="22"/>
      <c r="C809" s="64" t="e">
        <f>VLOOKUP(B809,Kader!$B$12:$D$51,2,FALSE)</f>
        <v>#N/A</v>
      </c>
      <c r="D809" s="24"/>
      <c r="E809" s="26"/>
      <c r="F809" s="29" t="e">
        <f t="shared" si="12"/>
        <v>#NUM!</v>
      </c>
      <c r="G809" s="27"/>
      <c r="H809" s="10"/>
      <c r="I809" s="10"/>
      <c r="J809" s="10"/>
      <c r="K809" s="10"/>
      <c r="L809" s="10"/>
      <c r="M809" s="4"/>
      <c r="N809" s="10"/>
      <c r="O809" s="10"/>
      <c r="P809" s="10"/>
      <c r="Q809" s="4"/>
      <c r="R809" s="10"/>
      <c r="S809" s="4"/>
      <c r="T809" s="4"/>
      <c r="U809" s="17"/>
      <c r="X809" s="110" t="e">
        <f>IF(Monitoring!D809=0,AA=0,TEXT(Monitoring!D809,"MMMM"))</f>
        <v>#NAME?</v>
      </c>
    </row>
    <row r="810" spans="2:24" x14ac:dyDescent="0.25">
      <c r="B810" s="22"/>
      <c r="C810" s="64" t="e">
        <f>VLOOKUP(B810,Kader!$B$12:$D$51,2,FALSE)</f>
        <v>#N/A</v>
      </c>
      <c r="D810" s="24"/>
      <c r="E810" s="26"/>
      <c r="F810" s="29" t="e">
        <f t="shared" si="12"/>
        <v>#NUM!</v>
      </c>
      <c r="G810" s="27"/>
      <c r="H810" s="10"/>
      <c r="I810" s="10"/>
      <c r="J810" s="10"/>
      <c r="K810" s="10"/>
      <c r="L810" s="10"/>
      <c r="M810" s="4"/>
      <c r="N810" s="10"/>
      <c r="O810" s="10"/>
      <c r="P810" s="10"/>
      <c r="Q810" s="4"/>
      <c r="R810" s="10"/>
      <c r="S810" s="4"/>
      <c r="T810" s="4"/>
      <c r="U810" s="17"/>
      <c r="X810" s="110" t="e">
        <f>IF(Monitoring!D810=0,AA=0,TEXT(Monitoring!D810,"MMMM"))</f>
        <v>#NAME?</v>
      </c>
    </row>
    <row r="811" spans="2:24" x14ac:dyDescent="0.25">
      <c r="B811" s="22"/>
      <c r="C811" s="64" t="e">
        <f>VLOOKUP(B811,Kader!$B$12:$D$51,2,FALSE)</f>
        <v>#N/A</v>
      </c>
      <c r="D811" s="24"/>
      <c r="E811" s="26"/>
      <c r="F811" s="29" t="e">
        <f t="shared" si="12"/>
        <v>#NUM!</v>
      </c>
      <c r="G811" s="27"/>
      <c r="H811" s="10"/>
      <c r="I811" s="10"/>
      <c r="J811" s="10"/>
      <c r="K811" s="10"/>
      <c r="L811" s="10"/>
      <c r="M811" s="4"/>
      <c r="N811" s="10"/>
      <c r="O811" s="10"/>
      <c r="P811" s="10"/>
      <c r="Q811" s="4"/>
      <c r="R811" s="10"/>
      <c r="S811" s="4"/>
      <c r="T811" s="4"/>
      <c r="U811" s="17"/>
      <c r="X811" s="110" t="e">
        <f>IF(Monitoring!D811=0,AA=0,TEXT(Monitoring!D811,"MMMM"))</f>
        <v>#NAME?</v>
      </c>
    </row>
    <row r="812" spans="2:24" x14ac:dyDescent="0.25">
      <c r="B812" s="22"/>
      <c r="C812" s="64" t="e">
        <f>VLOOKUP(B812,Kader!$B$12:$D$51,2,FALSE)</f>
        <v>#N/A</v>
      </c>
      <c r="D812" s="24"/>
      <c r="E812" s="26"/>
      <c r="F812" s="29" t="e">
        <f t="shared" si="12"/>
        <v>#NUM!</v>
      </c>
      <c r="G812" s="27"/>
      <c r="H812" s="10"/>
      <c r="I812" s="10"/>
      <c r="J812" s="10"/>
      <c r="K812" s="10"/>
      <c r="L812" s="10"/>
      <c r="M812" s="4"/>
      <c r="N812" s="10"/>
      <c r="O812" s="10"/>
      <c r="P812" s="10"/>
      <c r="Q812" s="4"/>
      <c r="R812" s="10"/>
      <c r="S812" s="4"/>
      <c r="T812" s="4"/>
      <c r="U812" s="17"/>
      <c r="X812" s="110" t="e">
        <f>IF(Monitoring!D812=0,AA=0,TEXT(Monitoring!D812,"MMMM"))</f>
        <v>#NAME?</v>
      </c>
    </row>
    <row r="813" spans="2:24" x14ac:dyDescent="0.25">
      <c r="B813" s="22"/>
      <c r="C813" s="64" t="e">
        <f>VLOOKUP(B813,Kader!$B$12:$D$51,2,FALSE)</f>
        <v>#N/A</v>
      </c>
      <c r="D813" s="24"/>
      <c r="E813" s="26"/>
      <c r="F813" s="29" t="e">
        <f t="shared" si="12"/>
        <v>#NUM!</v>
      </c>
      <c r="G813" s="27"/>
      <c r="H813" s="10"/>
      <c r="I813" s="10"/>
      <c r="J813" s="10"/>
      <c r="K813" s="10"/>
      <c r="L813" s="10"/>
      <c r="M813" s="4"/>
      <c r="N813" s="10"/>
      <c r="O813" s="10"/>
      <c r="P813" s="10"/>
      <c r="Q813" s="4"/>
      <c r="R813" s="10"/>
      <c r="S813" s="4"/>
      <c r="T813" s="4"/>
      <c r="U813" s="17"/>
      <c r="X813" s="110" t="e">
        <f>IF(Monitoring!D813=0,AA=0,TEXT(Monitoring!D813,"MMMM"))</f>
        <v>#NAME?</v>
      </c>
    </row>
    <row r="814" spans="2:24" x14ac:dyDescent="0.25">
      <c r="B814" s="22"/>
      <c r="C814" s="64" t="e">
        <f>VLOOKUP(B814,Kader!$B$12:$D$51,2,FALSE)</f>
        <v>#N/A</v>
      </c>
      <c r="D814" s="24"/>
      <c r="E814" s="26"/>
      <c r="F814" s="29" t="e">
        <f t="shared" si="12"/>
        <v>#NUM!</v>
      </c>
      <c r="G814" s="27"/>
      <c r="H814" s="10"/>
      <c r="I814" s="10"/>
      <c r="J814" s="10"/>
      <c r="K814" s="10"/>
      <c r="L814" s="10"/>
      <c r="M814" s="4"/>
      <c r="N814" s="10"/>
      <c r="O814" s="10"/>
      <c r="P814" s="10"/>
      <c r="Q814" s="4"/>
      <c r="R814" s="10"/>
      <c r="S814" s="4"/>
      <c r="T814" s="4"/>
      <c r="U814" s="17"/>
      <c r="X814" s="110" t="e">
        <f>IF(Monitoring!D814=0,AA=0,TEXT(Monitoring!D814,"MMMM"))</f>
        <v>#NAME?</v>
      </c>
    </row>
    <row r="815" spans="2:24" x14ac:dyDescent="0.25">
      <c r="B815" s="22"/>
      <c r="C815" s="64" t="e">
        <f>VLOOKUP(B815,Kader!$B$12:$D$51,2,FALSE)</f>
        <v>#N/A</v>
      </c>
      <c r="D815" s="24"/>
      <c r="E815" s="26"/>
      <c r="F815" s="29" t="e">
        <f t="shared" si="12"/>
        <v>#NUM!</v>
      </c>
      <c r="G815" s="27"/>
      <c r="H815" s="10"/>
      <c r="I815" s="10"/>
      <c r="J815" s="10"/>
      <c r="K815" s="10"/>
      <c r="L815" s="10"/>
      <c r="M815" s="4"/>
      <c r="N815" s="10"/>
      <c r="O815" s="10"/>
      <c r="P815" s="10"/>
      <c r="Q815" s="4"/>
      <c r="R815" s="10"/>
      <c r="S815" s="4"/>
      <c r="T815" s="4"/>
      <c r="U815" s="17"/>
      <c r="X815" s="110" t="e">
        <f>IF(Monitoring!D815=0,AA=0,TEXT(Monitoring!D815,"MMMM"))</f>
        <v>#NAME?</v>
      </c>
    </row>
    <row r="816" spans="2:24" x14ac:dyDescent="0.25">
      <c r="B816" s="22"/>
      <c r="C816" s="64" t="e">
        <f>VLOOKUP(B816,Kader!$B$12:$D$51,2,FALSE)</f>
        <v>#N/A</v>
      </c>
      <c r="D816" s="24"/>
      <c r="E816" s="26"/>
      <c r="F816" s="29" t="e">
        <f t="shared" si="12"/>
        <v>#NUM!</v>
      </c>
      <c r="G816" s="27"/>
      <c r="H816" s="10"/>
      <c r="I816" s="10"/>
      <c r="J816" s="10"/>
      <c r="K816" s="10"/>
      <c r="L816" s="10"/>
      <c r="M816" s="4"/>
      <c r="N816" s="10"/>
      <c r="O816" s="10"/>
      <c r="P816" s="10"/>
      <c r="Q816" s="4"/>
      <c r="R816" s="10"/>
      <c r="S816" s="4"/>
      <c r="T816" s="4"/>
      <c r="U816" s="17"/>
      <c r="X816" s="110" t="e">
        <f>IF(Monitoring!D816=0,AA=0,TEXT(Monitoring!D816,"MMMM"))</f>
        <v>#NAME?</v>
      </c>
    </row>
    <row r="817" spans="2:24" x14ac:dyDescent="0.25">
      <c r="B817" s="22"/>
      <c r="C817" s="64" t="e">
        <f>VLOOKUP(B817,Kader!$B$12:$D$51,2,FALSE)</f>
        <v>#N/A</v>
      </c>
      <c r="D817" s="24"/>
      <c r="E817" s="26"/>
      <c r="F817" s="29" t="e">
        <f t="shared" si="12"/>
        <v>#NUM!</v>
      </c>
      <c r="G817" s="27"/>
      <c r="H817" s="10"/>
      <c r="I817" s="10"/>
      <c r="J817" s="10"/>
      <c r="K817" s="10"/>
      <c r="L817" s="10"/>
      <c r="M817" s="4"/>
      <c r="N817" s="10"/>
      <c r="O817" s="10"/>
      <c r="P817" s="10"/>
      <c r="Q817" s="4"/>
      <c r="R817" s="10"/>
      <c r="S817" s="4"/>
      <c r="T817" s="4"/>
      <c r="U817" s="17"/>
      <c r="X817" s="110" t="e">
        <f>IF(Monitoring!D817=0,AA=0,TEXT(Monitoring!D817,"MMMM"))</f>
        <v>#NAME?</v>
      </c>
    </row>
    <row r="818" spans="2:24" x14ac:dyDescent="0.25">
      <c r="B818" s="22"/>
      <c r="C818" s="64" t="e">
        <f>VLOOKUP(B818,Kader!$B$12:$D$51,2,FALSE)</f>
        <v>#N/A</v>
      </c>
      <c r="D818" s="24"/>
      <c r="E818" s="26"/>
      <c r="F818" s="29" t="e">
        <f t="shared" si="12"/>
        <v>#NUM!</v>
      </c>
      <c r="G818" s="27"/>
      <c r="H818" s="10"/>
      <c r="I818" s="10"/>
      <c r="J818" s="10"/>
      <c r="K818" s="10"/>
      <c r="L818" s="10"/>
      <c r="M818" s="4"/>
      <c r="N818" s="10"/>
      <c r="O818" s="10"/>
      <c r="P818" s="10"/>
      <c r="Q818" s="4"/>
      <c r="R818" s="10"/>
      <c r="S818" s="4"/>
      <c r="T818" s="4"/>
      <c r="U818" s="17"/>
      <c r="X818" s="110" t="e">
        <f>IF(Monitoring!D818=0,AA=0,TEXT(Monitoring!D818,"MMMM"))</f>
        <v>#NAME?</v>
      </c>
    </row>
    <row r="819" spans="2:24" x14ac:dyDescent="0.25">
      <c r="B819" s="22"/>
      <c r="C819" s="64" t="e">
        <f>VLOOKUP(B819,Kader!$B$12:$D$51,2,FALSE)</f>
        <v>#N/A</v>
      </c>
      <c r="D819" s="24"/>
      <c r="E819" s="26"/>
      <c r="F819" s="29" t="e">
        <f t="shared" si="12"/>
        <v>#NUM!</v>
      </c>
      <c r="G819" s="27"/>
      <c r="H819" s="10"/>
      <c r="I819" s="10"/>
      <c r="J819" s="10"/>
      <c r="K819" s="10"/>
      <c r="L819" s="10"/>
      <c r="M819" s="4"/>
      <c r="N819" s="10"/>
      <c r="O819" s="10"/>
      <c r="P819" s="10"/>
      <c r="Q819" s="4"/>
      <c r="R819" s="10"/>
      <c r="S819" s="4"/>
      <c r="T819" s="4"/>
      <c r="U819" s="17"/>
      <c r="X819" s="110" t="e">
        <f>IF(Monitoring!D819=0,AA=0,TEXT(Monitoring!D819,"MMMM"))</f>
        <v>#NAME?</v>
      </c>
    </row>
    <row r="820" spans="2:24" x14ac:dyDescent="0.25">
      <c r="B820" s="22"/>
      <c r="C820" s="64" t="e">
        <f>VLOOKUP(B820,Kader!$B$12:$D$51,2,FALSE)</f>
        <v>#N/A</v>
      </c>
      <c r="D820" s="24"/>
      <c r="E820" s="26"/>
      <c r="F820" s="29" t="e">
        <f t="shared" si="12"/>
        <v>#NUM!</v>
      </c>
      <c r="G820" s="27"/>
      <c r="H820" s="10"/>
      <c r="I820" s="10"/>
      <c r="J820" s="10"/>
      <c r="K820" s="10"/>
      <c r="L820" s="10"/>
      <c r="M820" s="4"/>
      <c r="N820" s="10"/>
      <c r="O820" s="10"/>
      <c r="P820" s="10"/>
      <c r="Q820" s="4"/>
      <c r="R820" s="10"/>
      <c r="S820" s="4"/>
      <c r="T820" s="4"/>
      <c r="U820" s="17"/>
      <c r="X820" s="110" t="e">
        <f>IF(Monitoring!D820=0,AA=0,TEXT(Monitoring!D820,"MMMM"))</f>
        <v>#NAME?</v>
      </c>
    </row>
    <row r="821" spans="2:24" x14ac:dyDescent="0.25">
      <c r="B821" s="22"/>
      <c r="C821" s="64" t="e">
        <f>VLOOKUP(B821,Kader!$B$12:$D$51,2,FALSE)</f>
        <v>#N/A</v>
      </c>
      <c r="D821" s="24"/>
      <c r="E821" s="26"/>
      <c r="F821" s="29" t="e">
        <f t="shared" si="12"/>
        <v>#NUM!</v>
      </c>
      <c r="G821" s="27"/>
      <c r="H821" s="10"/>
      <c r="I821" s="10"/>
      <c r="J821" s="10"/>
      <c r="K821" s="10"/>
      <c r="L821" s="10"/>
      <c r="M821" s="4"/>
      <c r="N821" s="10"/>
      <c r="O821" s="10"/>
      <c r="P821" s="10"/>
      <c r="Q821" s="4"/>
      <c r="R821" s="10"/>
      <c r="S821" s="4"/>
      <c r="T821" s="4"/>
      <c r="U821" s="17"/>
      <c r="X821" s="110" t="e">
        <f>IF(Monitoring!D821=0,AA=0,TEXT(Monitoring!D821,"MMMM"))</f>
        <v>#NAME?</v>
      </c>
    </row>
    <row r="822" spans="2:24" x14ac:dyDescent="0.25">
      <c r="B822" s="22"/>
      <c r="C822" s="64" t="e">
        <f>VLOOKUP(B822,Kader!$B$12:$D$51,2,FALSE)</f>
        <v>#N/A</v>
      </c>
      <c r="D822" s="24"/>
      <c r="E822" s="26"/>
      <c r="F822" s="29" t="e">
        <f t="shared" si="12"/>
        <v>#NUM!</v>
      </c>
      <c r="G822" s="27"/>
      <c r="H822" s="10"/>
      <c r="I822" s="10"/>
      <c r="J822" s="10"/>
      <c r="K822" s="10"/>
      <c r="L822" s="10"/>
      <c r="M822" s="4"/>
      <c r="N822" s="10"/>
      <c r="O822" s="10"/>
      <c r="P822" s="10"/>
      <c r="Q822" s="4"/>
      <c r="R822" s="10"/>
      <c r="S822" s="4"/>
      <c r="T822" s="4"/>
      <c r="U822" s="17"/>
      <c r="X822" s="110" t="e">
        <f>IF(Monitoring!D822=0,AA=0,TEXT(Monitoring!D822,"MMMM"))</f>
        <v>#NAME?</v>
      </c>
    </row>
    <row r="823" spans="2:24" x14ac:dyDescent="0.25">
      <c r="B823" s="22"/>
      <c r="C823" s="64" t="e">
        <f>VLOOKUP(B823,Kader!$B$12:$D$51,2,FALSE)</f>
        <v>#N/A</v>
      </c>
      <c r="D823" s="24"/>
      <c r="E823" s="26"/>
      <c r="F823" s="29" t="e">
        <f t="shared" si="12"/>
        <v>#NUM!</v>
      </c>
      <c r="G823" s="27"/>
      <c r="H823" s="10"/>
      <c r="I823" s="10"/>
      <c r="J823" s="10"/>
      <c r="K823" s="10"/>
      <c r="L823" s="10"/>
      <c r="M823" s="4"/>
      <c r="N823" s="10"/>
      <c r="O823" s="10"/>
      <c r="P823" s="10"/>
      <c r="Q823" s="4"/>
      <c r="R823" s="10"/>
      <c r="S823" s="4"/>
      <c r="T823" s="4"/>
      <c r="U823" s="17"/>
      <c r="X823" s="110" t="e">
        <f>IF(Monitoring!D823=0,AA=0,TEXT(Monitoring!D823,"MMMM"))</f>
        <v>#NAME?</v>
      </c>
    </row>
    <row r="824" spans="2:24" x14ac:dyDescent="0.25">
      <c r="B824" s="22"/>
      <c r="C824" s="64" t="e">
        <f>VLOOKUP(B824,Kader!$B$12:$D$51,2,FALSE)</f>
        <v>#N/A</v>
      </c>
      <c r="D824" s="24"/>
      <c r="E824" s="26"/>
      <c r="F824" s="29" t="e">
        <f t="shared" si="12"/>
        <v>#NUM!</v>
      </c>
      <c r="G824" s="27"/>
      <c r="H824" s="10"/>
      <c r="I824" s="10"/>
      <c r="J824" s="10"/>
      <c r="K824" s="10"/>
      <c r="L824" s="10"/>
      <c r="M824" s="4"/>
      <c r="N824" s="10"/>
      <c r="O824" s="10"/>
      <c r="P824" s="10"/>
      <c r="Q824" s="4"/>
      <c r="R824" s="10"/>
      <c r="S824" s="4"/>
      <c r="T824" s="4"/>
      <c r="U824" s="17"/>
      <c r="X824" s="110" t="e">
        <f>IF(Monitoring!D824=0,AA=0,TEXT(Monitoring!D824,"MMMM"))</f>
        <v>#NAME?</v>
      </c>
    </row>
    <row r="825" spans="2:24" x14ac:dyDescent="0.25">
      <c r="B825" s="22"/>
      <c r="C825" s="64" t="e">
        <f>VLOOKUP(B825,Kader!$B$12:$D$51,2,FALSE)</f>
        <v>#N/A</v>
      </c>
      <c r="D825" s="24"/>
      <c r="E825" s="26"/>
      <c r="F825" s="29" t="e">
        <f t="shared" si="12"/>
        <v>#NUM!</v>
      </c>
      <c r="G825" s="27"/>
      <c r="H825" s="10"/>
      <c r="I825" s="10"/>
      <c r="J825" s="10"/>
      <c r="K825" s="10"/>
      <c r="L825" s="10"/>
      <c r="M825" s="4"/>
      <c r="N825" s="10"/>
      <c r="O825" s="10"/>
      <c r="P825" s="10"/>
      <c r="Q825" s="4"/>
      <c r="R825" s="10"/>
      <c r="S825" s="4"/>
      <c r="T825" s="4"/>
      <c r="U825" s="17"/>
      <c r="X825" s="110" t="e">
        <f>IF(Monitoring!D825=0,AA=0,TEXT(Monitoring!D825,"MMMM"))</f>
        <v>#NAME?</v>
      </c>
    </row>
    <row r="826" spans="2:24" x14ac:dyDescent="0.25">
      <c r="B826" s="22"/>
      <c r="C826" s="64" t="e">
        <f>VLOOKUP(B826,Kader!$B$12:$D$51,2,FALSE)</f>
        <v>#N/A</v>
      </c>
      <c r="D826" s="24"/>
      <c r="E826" s="26"/>
      <c r="F826" s="29" t="e">
        <f t="shared" si="12"/>
        <v>#NUM!</v>
      </c>
      <c r="G826" s="27"/>
      <c r="H826" s="10"/>
      <c r="I826" s="10"/>
      <c r="J826" s="10"/>
      <c r="K826" s="10"/>
      <c r="L826" s="10"/>
      <c r="M826" s="4"/>
      <c r="N826" s="10"/>
      <c r="O826" s="10"/>
      <c r="P826" s="10"/>
      <c r="Q826" s="4"/>
      <c r="R826" s="10"/>
      <c r="S826" s="4"/>
      <c r="T826" s="4"/>
      <c r="U826" s="17"/>
      <c r="X826" s="110" t="e">
        <f>IF(Monitoring!D826=0,AA=0,TEXT(Monitoring!D826,"MMMM"))</f>
        <v>#NAME?</v>
      </c>
    </row>
    <row r="827" spans="2:24" x14ac:dyDescent="0.25">
      <c r="B827" s="22"/>
      <c r="C827" s="64" t="e">
        <f>VLOOKUP(B827,Kader!$B$12:$D$51,2,FALSE)</f>
        <v>#N/A</v>
      </c>
      <c r="D827" s="24"/>
      <c r="E827" s="26"/>
      <c r="F827" s="29" t="e">
        <f t="shared" si="12"/>
        <v>#NUM!</v>
      </c>
      <c r="G827" s="27"/>
      <c r="H827" s="10"/>
      <c r="I827" s="10"/>
      <c r="J827" s="10"/>
      <c r="K827" s="10"/>
      <c r="L827" s="10"/>
      <c r="M827" s="4"/>
      <c r="N827" s="10"/>
      <c r="O827" s="10"/>
      <c r="P827" s="10"/>
      <c r="Q827" s="4"/>
      <c r="R827" s="10"/>
      <c r="S827" s="4"/>
      <c r="T827" s="4"/>
      <c r="U827" s="17"/>
      <c r="X827" s="110" t="e">
        <f>IF(Monitoring!D827=0,AA=0,TEXT(Monitoring!D827,"MMMM"))</f>
        <v>#NAME?</v>
      </c>
    </row>
    <row r="828" spans="2:24" x14ac:dyDescent="0.25">
      <c r="B828" s="22"/>
      <c r="C828" s="64" t="e">
        <f>VLOOKUP(B828,Kader!$B$12:$D$51,2,FALSE)</f>
        <v>#N/A</v>
      </c>
      <c r="D828" s="24"/>
      <c r="E828" s="26"/>
      <c r="F828" s="29" t="e">
        <f t="shared" si="12"/>
        <v>#NUM!</v>
      </c>
      <c r="G828" s="27"/>
      <c r="H828" s="10"/>
      <c r="I828" s="10"/>
      <c r="J828" s="10"/>
      <c r="K828" s="10"/>
      <c r="L828" s="10"/>
      <c r="M828" s="4"/>
      <c r="N828" s="10"/>
      <c r="O828" s="10"/>
      <c r="P828" s="10"/>
      <c r="Q828" s="4"/>
      <c r="R828" s="10"/>
      <c r="S828" s="4"/>
      <c r="T828" s="4"/>
      <c r="U828" s="17"/>
      <c r="X828" s="110" t="e">
        <f>IF(Monitoring!D828=0,AA=0,TEXT(Monitoring!D828,"MMMM"))</f>
        <v>#NAME?</v>
      </c>
    </row>
    <row r="829" spans="2:24" x14ac:dyDescent="0.25">
      <c r="B829" s="22"/>
      <c r="C829" s="64" t="e">
        <f>VLOOKUP(B829,Kader!$B$12:$D$51,2,FALSE)</f>
        <v>#N/A</v>
      </c>
      <c r="D829" s="24"/>
      <c r="E829" s="26"/>
      <c r="F829" s="29" t="e">
        <f t="shared" si="12"/>
        <v>#NUM!</v>
      </c>
      <c r="G829" s="27"/>
      <c r="H829" s="10"/>
      <c r="I829" s="10"/>
      <c r="J829" s="10"/>
      <c r="K829" s="10"/>
      <c r="L829" s="10"/>
      <c r="M829" s="4"/>
      <c r="N829" s="10"/>
      <c r="O829" s="10"/>
      <c r="P829" s="10"/>
      <c r="Q829" s="4"/>
      <c r="R829" s="10"/>
      <c r="S829" s="4"/>
      <c r="T829" s="4"/>
      <c r="U829" s="17"/>
      <c r="X829" s="110" t="e">
        <f>IF(Monitoring!D829=0,AA=0,TEXT(Monitoring!D829,"MMMM"))</f>
        <v>#NAME?</v>
      </c>
    </row>
    <row r="830" spans="2:24" x14ac:dyDescent="0.25">
      <c r="B830" s="22"/>
      <c r="C830" s="64" t="e">
        <f>VLOOKUP(B830,Kader!$B$12:$D$51,2,FALSE)</f>
        <v>#N/A</v>
      </c>
      <c r="D830" s="24"/>
      <c r="E830" s="26"/>
      <c r="F830" s="29" t="e">
        <f t="shared" si="12"/>
        <v>#NUM!</v>
      </c>
      <c r="G830" s="27"/>
      <c r="H830" s="10"/>
      <c r="I830" s="10"/>
      <c r="J830" s="10"/>
      <c r="K830" s="10"/>
      <c r="L830" s="10"/>
      <c r="M830" s="4"/>
      <c r="N830" s="10"/>
      <c r="O830" s="10"/>
      <c r="P830" s="10"/>
      <c r="Q830" s="4"/>
      <c r="R830" s="10"/>
      <c r="S830" s="4"/>
      <c r="T830" s="4"/>
      <c r="U830" s="17"/>
      <c r="X830" s="110" t="e">
        <f>IF(Monitoring!D830=0,AA=0,TEXT(Monitoring!D830,"MMMM"))</f>
        <v>#NAME?</v>
      </c>
    </row>
    <row r="831" spans="2:24" x14ac:dyDescent="0.25">
      <c r="B831" s="22"/>
      <c r="C831" s="64" t="e">
        <f>VLOOKUP(B831,Kader!$B$12:$D$51,2,FALSE)</f>
        <v>#N/A</v>
      </c>
      <c r="D831" s="24"/>
      <c r="E831" s="26"/>
      <c r="F831" s="29" t="e">
        <f t="shared" si="12"/>
        <v>#NUM!</v>
      </c>
      <c r="G831" s="27"/>
      <c r="H831" s="10"/>
      <c r="I831" s="10"/>
      <c r="J831" s="10"/>
      <c r="K831" s="10"/>
      <c r="L831" s="10"/>
      <c r="M831" s="4"/>
      <c r="N831" s="10"/>
      <c r="O831" s="10"/>
      <c r="P831" s="10"/>
      <c r="Q831" s="4"/>
      <c r="R831" s="10"/>
      <c r="S831" s="4"/>
      <c r="T831" s="4"/>
      <c r="U831" s="17"/>
      <c r="X831" s="110" t="e">
        <f>IF(Monitoring!D831=0,AA=0,TEXT(Monitoring!D831,"MMMM"))</f>
        <v>#NAME?</v>
      </c>
    </row>
    <row r="832" spans="2:24" x14ac:dyDescent="0.25">
      <c r="B832" s="22"/>
      <c r="C832" s="64" t="e">
        <f>VLOOKUP(B832,Kader!$B$12:$D$51,2,FALSE)</f>
        <v>#N/A</v>
      </c>
      <c r="D832" s="24"/>
      <c r="E832" s="26"/>
      <c r="F832" s="29" t="e">
        <f t="shared" si="12"/>
        <v>#NUM!</v>
      </c>
      <c r="G832" s="27"/>
      <c r="H832" s="10"/>
      <c r="I832" s="10"/>
      <c r="J832" s="10"/>
      <c r="K832" s="10"/>
      <c r="L832" s="10"/>
      <c r="M832" s="4"/>
      <c r="N832" s="10"/>
      <c r="O832" s="10"/>
      <c r="P832" s="10"/>
      <c r="Q832" s="4"/>
      <c r="R832" s="10"/>
      <c r="S832" s="4"/>
      <c r="T832" s="4"/>
      <c r="U832" s="17"/>
      <c r="X832" s="110" t="e">
        <f>IF(Monitoring!D832=0,AA=0,TEXT(Monitoring!D832,"MMMM"))</f>
        <v>#NAME?</v>
      </c>
    </row>
    <row r="833" spans="2:24" x14ac:dyDescent="0.25">
      <c r="B833" s="22"/>
      <c r="C833" s="64" t="e">
        <f>VLOOKUP(B833,Kader!$B$12:$D$51,2,FALSE)</f>
        <v>#N/A</v>
      </c>
      <c r="D833" s="24"/>
      <c r="E833" s="26"/>
      <c r="F833" s="29" t="e">
        <f t="shared" si="12"/>
        <v>#NUM!</v>
      </c>
      <c r="G833" s="27"/>
      <c r="H833" s="10"/>
      <c r="I833" s="10"/>
      <c r="J833" s="10"/>
      <c r="K833" s="10"/>
      <c r="L833" s="10"/>
      <c r="M833" s="4"/>
      <c r="N833" s="10"/>
      <c r="O833" s="10"/>
      <c r="P833" s="10"/>
      <c r="Q833" s="4"/>
      <c r="R833" s="10"/>
      <c r="S833" s="4"/>
      <c r="T833" s="4"/>
      <c r="U833" s="17"/>
      <c r="X833" s="110" t="e">
        <f>IF(Monitoring!D833=0,AA=0,TEXT(Monitoring!D833,"MMMM"))</f>
        <v>#NAME?</v>
      </c>
    </row>
    <row r="834" spans="2:24" x14ac:dyDescent="0.25">
      <c r="B834" s="22"/>
      <c r="C834" s="64" t="e">
        <f>VLOOKUP(B834,Kader!$B$12:$D$51,2,FALSE)</f>
        <v>#N/A</v>
      </c>
      <c r="D834" s="24"/>
      <c r="E834" s="26"/>
      <c r="F834" s="29" t="e">
        <f t="shared" si="12"/>
        <v>#NUM!</v>
      </c>
      <c r="G834" s="27"/>
      <c r="H834" s="10"/>
      <c r="I834" s="10"/>
      <c r="J834" s="10"/>
      <c r="K834" s="10"/>
      <c r="L834" s="10"/>
      <c r="M834" s="4"/>
      <c r="N834" s="10"/>
      <c r="O834" s="10"/>
      <c r="P834" s="10"/>
      <c r="Q834" s="4"/>
      <c r="R834" s="10"/>
      <c r="S834" s="4"/>
      <c r="T834" s="4"/>
      <c r="U834" s="17"/>
      <c r="X834" s="110" t="e">
        <f>IF(Monitoring!D834=0,AA=0,TEXT(Monitoring!D834,"MMMM"))</f>
        <v>#NAME?</v>
      </c>
    </row>
    <row r="835" spans="2:24" x14ac:dyDescent="0.25">
      <c r="B835" s="22"/>
      <c r="C835" s="64" t="e">
        <f>VLOOKUP(B835,Kader!$B$12:$D$51,2,FALSE)</f>
        <v>#N/A</v>
      </c>
      <c r="D835" s="24"/>
      <c r="E835" s="26"/>
      <c r="F835" s="29" t="e">
        <f t="shared" si="12"/>
        <v>#NUM!</v>
      </c>
      <c r="G835" s="27"/>
      <c r="H835" s="10"/>
      <c r="I835" s="10"/>
      <c r="J835" s="10"/>
      <c r="K835" s="10"/>
      <c r="L835" s="10"/>
      <c r="M835" s="4"/>
      <c r="N835" s="10"/>
      <c r="O835" s="10"/>
      <c r="P835" s="10"/>
      <c r="Q835" s="4"/>
      <c r="R835" s="10"/>
      <c r="S835" s="4"/>
      <c r="T835" s="4"/>
      <c r="U835" s="17"/>
      <c r="X835" s="110" t="e">
        <f>IF(Monitoring!D835=0,AA=0,TEXT(Monitoring!D835,"MMMM"))</f>
        <v>#NAME?</v>
      </c>
    </row>
    <row r="836" spans="2:24" x14ac:dyDescent="0.25">
      <c r="B836" s="22"/>
      <c r="C836" s="64" t="e">
        <f>VLOOKUP(B836,Kader!$B$12:$D$51,2,FALSE)</f>
        <v>#N/A</v>
      </c>
      <c r="D836" s="24"/>
      <c r="E836" s="26"/>
      <c r="F836" s="29" t="e">
        <f t="shared" si="12"/>
        <v>#NUM!</v>
      </c>
      <c r="G836" s="27"/>
      <c r="H836" s="10"/>
      <c r="I836" s="10"/>
      <c r="J836" s="10"/>
      <c r="K836" s="10"/>
      <c r="L836" s="10"/>
      <c r="M836" s="4"/>
      <c r="N836" s="10"/>
      <c r="O836" s="10"/>
      <c r="P836" s="10"/>
      <c r="Q836" s="4"/>
      <c r="R836" s="10"/>
      <c r="S836" s="4"/>
      <c r="T836" s="4"/>
      <c r="U836" s="17"/>
      <c r="X836" s="110" t="e">
        <f>IF(Monitoring!D836=0,AA=0,TEXT(Monitoring!D836,"MMMM"))</f>
        <v>#NAME?</v>
      </c>
    </row>
    <row r="837" spans="2:24" x14ac:dyDescent="0.25">
      <c r="B837" s="22"/>
      <c r="C837" s="64" t="e">
        <f>VLOOKUP(B837,Kader!$B$12:$D$51,2,FALSE)</f>
        <v>#N/A</v>
      </c>
      <c r="D837" s="24"/>
      <c r="E837" s="26"/>
      <c r="F837" s="29" t="e">
        <f t="shared" si="12"/>
        <v>#NUM!</v>
      </c>
      <c r="G837" s="27"/>
      <c r="H837" s="10"/>
      <c r="I837" s="10"/>
      <c r="J837" s="10"/>
      <c r="K837" s="10"/>
      <c r="L837" s="10"/>
      <c r="M837" s="4"/>
      <c r="N837" s="10"/>
      <c r="O837" s="10"/>
      <c r="P837" s="10"/>
      <c r="Q837" s="4"/>
      <c r="R837" s="10"/>
      <c r="S837" s="4"/>
      <c r="T837" s="4"/>
      <c r="U837" s="17"/>
      <c r="X837" s="110" t="e">
        <f>IF(Monitoring!D837=0,AA=0,TEXT(Monitoring!D837,"MMMM"))</f>
        <v>#NAME?</v>
      </c>
    </row>
    <row r="838" spans="2:24" x14ac:dyDescent="0.25">
      <c r="B838" s="22"/>
      <c r="C838" s="64" t="e">
        <f>VLOOKUP(B838,Kader!$B$12:$D$51,2,FALSE)</f>
        <v>#N/A</v>
      </c>
      <c r="D838" s="24"/>
      <c r="E838" s="26"/>
      <c r="F838" s="29" t="e">
        <f t="shared" si="12"/>
        <v>#NUM!</v>
      </c>
      <c r="G838" s="27"/>
      <c r="H838" s="10"/>
      <c r="I838" s="10"/>
      <c r="J838" s="10"/>
      <c r="K838" s="10"/>
      <c r="L838" s="10"/>
      <c r="M838" s="4"/>
      <c r="N838" s="10"/>
      <c r="O838" s="10"/>
      <c r="P838" s="10"/>
      <c r="Q838" s="4"/>
      <c r="R838" s="10"/>
      <c r="S838" s="4"/>
      <c r="T838" s="4"/>
      <c r="U838" s="17"/>
      <c r="X838" s="110" t="e">
        <f>IF(Monitoring!D838=0,AA=0,TEXT(Monitoring!D838,"MMMM"))</f>
        <v>#NAME?</v>
      </c>
    </row>
    <row r="839" spans="2:24" x14ac:dyDescent="0.25">
      <c r="B839" s="22"/>
      <c r="C839" s="64" t="e">
        <f>VLOOKUP(B839,Kader!$B$12:$D$51,2,FALSE)</f>
        <v>#N/A</v>
      </c>
      <c r="D839" s="24"/>
      <c r="E839" s="26"/>
      <c r="F839" s="29" t="e">
        <f t="shared" si="12"/>
        <v>#NUM!</v>
      </c>
      <c r="G839" s="27"/>
      <c r="H839" s="10"/>
      <c r="I839" s="10"/>
      <c r="J839" s="10"/>
      <c r="K839" s="10"/>
      <c r="L839" s="10"/>
      <c r="M839" s="4"/>
      <c r="N839" s="10"/>
      <c r="O839" s="10"/>
      <c r="P839" s="10"/>
      <c r="Q839" s="4"/>
      <c r="R839" s="10"/>
      <c r="S839" s="4"/>
      <c r="T839" s="4"/>
      <c r="U839" s="17"/>
      <c r="X839" s="110" t="e">
        <f>IF(Monitoring!D839=0,AA=0,TEXT(Monitoring!D839,"MMMM"))</f>
        <v>#NAME?</v>
      </c>
    </row>
    <row r="840" spans="2:24" x14ac:dyDescent="0.25">
      <c r="B840" s="22"/>
      <c r="C840" s="64" t="e">
        <f>VLOOKUP(B840,Kader!$B$12:$D$51,2,FALSE)</f>
        <v>#N/A</v>
      </c>
      <c r="D840" s="24"/>
      <c r="E840" s="26"/>
      <c r="F840" s="29" t="e">
        <f t="shared" si="12"/>
        <v>#NUM!</v>
      </c>
      <c r="G840" s="27"/>
      <c r="H840" s="10"/>
      <c r="I840" s="10"/>
      <c r="J840" s="10"/>
      <c r="K840" s="10"/>
      <c r="L840" s="10"/>
      <c r="M840" s="4"/>
      <c r="N840" s="10"/>
      <c r="O840" s="10"/>
      <c r="P840" s="10"/>
      <c r="Q840" s="4"/>
      <c r="R840" s="10"/>
      <c r="S840" s="4"/>
      <c r="T840" s="4"/>
      <c r="U840" s="17"/>
      <c r="X840" s="110" t="e">
        <f>IF(Monitoring!D840=0,AA=0,TEXT(Monitoring!D840,"MMMM"))</f>
        <v>#NAME?</v>
      </c>
    </row>
    <row r="841" spans="2:24" x14ac:dyDescent="0.25">
      <c r="B841" s="22"/>
      <c r="C841" s="64" t="e">
        <f>VLOOKUP(B841,Kader!$B$12:$D$51,2,FALSE)</f>
        <v>#N/A</v>
      </c>
      <c r="D841" s="24"/>
      <c r="E841" s="26"/>
      <c r="F841" s="29" t="e">
        <f t="shared" si="12"/>
        <v>#NUM!</v>
      </c>
      <c r="G841" s="27"/>
      <c r="H841" s="10"/>
      <c r="I841" s="10"/>
      <c r="J841" s="10"/>
      <c r="K841" s="10"/>
      <c r="L841" s="10"/>
      <c r="M841" s="4"/>
      <c r="N841" s="10"/>
      <c r="O841" s="10"/>
      <c r="P841" s="10"/>
      <c r="Q841" s="4"/>
      <c r="R841" s="10"/>
      <c r="S841" s="4"/>
      <c r="T841" s="4"/>
      <c r="U841" s="17"/>
      <c r="X841" s="110" t="e">
        <f>IF(Monitoring!D841=0,AA=0,TEXT(Monitoring!D841,"MMMM"))</f>
        <v>#NAME?</v>
      </c>
    </row>
    <row r="842" spans="2:24" x14ac:dyDescent="0.25">
      <c r="B842" s="22"/>
      <c r="C842" s="64" t="e">
        <f>VLOOKUP(B842,Kader!$B$12:$D$51,2,FALSE)</f>
        <v>#N/A</v>
      </c>
      <c r="D842" s="24"/>
      <c r="E842" s="26"/>
      <c r="F842" s="29" t="e">
        <f t="shared" ref="F842:F905" si="13">(DATEDIF(D842+1,E842,"d"))</f>
        <v>#NUM!</v>
      </c>
      <c r="G842" s="27"/>
      <c r="H842" s="10"/>
      <c r="I842" s="10"/>
      <c r="J842" s="10"/>
      <c r="K842" s="10"/>
      <c r="L842" s="10"/>
      <c r="M842" s="4"/>
      <c r="N842" s="10"/>
      <c r="O842" s="10"/>
      <c r="P842" s="10"/>
      <c r="Q842" s="4"/>
      <c r="R842" s="10"/>
      <c r="S842" s="4"/>
      <c r="T842" s="4"/>
      <c r="U842" s="17"/>
      <c r="X842" s="110" t="e">
        <f>IF(Monitoring!D842=0,AA=0,TEXT(Monitoring!D842,"MMMM"))</f>
        <v>#NAME?</v>
      </c>
    </row>
    <row r="843" spans="2:24" x14ac:dyDescent="0.25">
      <c r="B843" s="22"/>
      <c r="C843" s="64" t="e">
        <f>VLOOKUP(B843,Kader!$B$12:$D$51,2,FALSE)</f>
        <v>#N/A</v>
      </c>
      <c r="D843" s="24"/>
      <c r="E843" s="26"/>
      <c r="F843" s="29" t="e">
        <f t="shared" si="13"/>
        <v>#NUM!</v>
      </c>
      <c r="G843" s="27"/>
      <c r="H843" s="10"/>
      <c r="I843" s="10"/>
      <c r="J843" s="10"/>
      <c r="K843" s="10"/>
      <c r="L843" s="10"/>
      <c r="M843" s="4"/>
      <c r="N843" s="10"/>
      <c r="O843" s="10"/>
      <c r="P843" s="10"/>
      <c r="Q843" s="4"/>
      <c r="R843" s="10"/>
      <c r="S843" s="4"/>
      <c r="T843" s="4"/>
      <c r="U843" s="17"/>
      <c r="X843" s="110" t="e">
        <f>IF(Monitoring!D843=0,AA=0,TEXT(Monitoring!D843,"MMMM"))</f>
        <v>#NAME?</v>
      </c>
    </row>
    <row r="844" spans="2:24" x14ac:dyDescent="0.25">
      <c r="B844" s="22"/>
      <c r="C844" s="64" t="e">
        <f>VLOOKUP(B844,Kader!$B$12:$D$51,2,FALSE)</f>
        <v>#N/A</v>
      </c>
      <c r="D844" s="24"/>
      <c r="E844" s="26"/>
      <c r="F844" s="29" t="e">
        <f t="shared" si="13"/>
        <v>#NUM!</v>
      </c>
      <c r="G844" s="27"/>
      <c r="H844" s="10"/>
      <c r="I844" s="10"/>
      <c r="J844" s="10"/>
      <c r="K844" s="10"/>
      <c r="L844" s="10"/>
      <c r="M844" s="4"/>
      <c r="N844" s="10"/>
      <c r="O844" s="10"/>
      <c r="P844" s="10"/>
      <c r="Q844" s="4"/>
      <c r="R844" s="10"/>
      <c r="S844" s="4"/>
      <c r="T844" s="4"/>
      <c r="U844" s="17"/>
      <c r="X844" s="110" t="e">
        <f>IF(Monitoring!D844=0,AA=0,TEXT(Monitoring!D844,"MMMM"))</f>
        <v>#NAME?</v>
      </c>
    </row>
    <row r="845" spans="2:24" x14ac:dyDescent="0.25">
      <c r="B845" s="22"/>
      <c r="C845" s="64" t="e">
        <f>VLOOKUP(B845,Kader!$B$12:$D$51,2,FALSE)</f>
        <v>#N/A</v>
      </c>
      <c r="D845" s="24"/>
      <c r="E845" s="26"/>
      <c r="F845" s="29" t="e">
        <f t="shared" si="13"/>
        <v>#NUM!</v>
      </c>
      <c r="G845" s="27"/>
      <c r="H845" s="10"/>
      <c r="I845" s="10"/>
      <c r="J845" s="10"/>
      <c r="K845" s="10"/>
      <c r="L845" s="10"/>
      <c r="M845" s="4"/>
      <c r="N845" s="10"/>
      <c r="O845" s="10"/>
      <c r="P845" s="10"/>
      <c r="Q845" s="4"/>
      <c r="R845" s="10"/>
      <c r="S845" s="4"/>
      <c r="T845" s="4"/>
      <c r="U845" s="17"/>
      <c r="X845" s="110" t="e">
        <f>IF(Monitoring!D845=0,AA=0,TEXT(Monitoring!D845,"MMMM"))</f>
        <v>#NAME?</v>
      </c>
    </row>
    <row r="846" spans="2:24" x14ac:dyDescent="0.25">
      <c r="B846" s="22"/>
      <c r="C846" s="64" t="e">
        <f>VLOOKUP(B846,Kader!$B$12:$D$51,2,FALSE)</f>
        <v>#N/A</v>
      </c>
      <c r="D846" s="24"/>
      <c r="E846" s="26"/>
      <c r="F846" s="29" t="e">
        <f t="shared" si="13"/>
        <v>#NUM!</v>
      </c>
      <c r="G846" s="27"/>
      <c r="H846" s="10"/>
      <c r="I846" s="10"/>
      <c r="J846" s="10"/>
      <c r="K846" s="10"/>
      <c r="L846" s="10"/>
      <c r="M846" s="4"/>
      <c r="N846" s="10"/>
      <c r="O846" s="10"/>
      <c r="P846" s="10"/>
      <c r="Q846" s="4"/>
      <c r="R846" s="10"/>
      <c r="S846" s="4"/>
      <c r="T846" s="4"/>
      <c r="U846" s="17"/>
      <c r="X846" s="110" t="e">
        <f>IF(Monitoring!D846=0,AA=0,TEXT(Monitoring!D846,"MMMM"))</f>
        <v>#NAME?</v>
      </c>
    </row>
    <row r="847" spans="2:24" x14ac:dyDescent="0.25">
      <c r="B847" s="22"/>
      <c r="C847" s="64" t="e">
        <f>VLOOKUP(B847,Kader!$B$12:$D$51,2,FALSE)</f>
        <v>#N/A</v>
      </c>
      <c r="D847" s="24"/>
      <c r="E847" s="26"/>
      <c r="F847" s="29" t="e">
        <f t="shared" si="13"/>
        <v>#NUM!</v>
      </c>
      <c r="G847" s="27"/>
      <c r="H847" s="10"/>
      <c r="I847" s="10"/>
      <c r="J847" s="10"/>
      <c r="K847" s="10"/>
      <c r="L847" s="10"/>
      <c r="M847" s="4"/>
      <c r="N847" s="10"/>
      <c r="O847" s="10"/>
      <c r="P847" s="10"/>
      <c r="Q847" s="4"/>
      <c r="R847" s="10"/>
      <c r="S847" s="4"/>
      <c r="T847" s="4"/>
      <c r="U847" s="17"/>
      <c r="X847" s="110" t="e">
        <f>IF(Monitoring!D847=0,AA=0,TEXT(Monitoring!D847,"MMMM"))</f>
        <v>#NAME?</v>
      </c>
    </row>
    <row r="848" spans="2:24" x14ac:dyDescent="0.25">
      <c r="B848" s="22"/>
      <c r="C848" s="64" t="e">
        <f>VLOOKUP(B848,Kader!$B$12:$D$51,2,FALSE)</f>
        <v>#N/A</v>
      </c>
      <c r="D848" s="24"/>
      <c r="E848" s="26"/>
      <c r="F848" s="29" t="e">
        <f t="shared" si="13"/>
        <v>#NUM!</v>
      </c>
      <c r="G848" s="27"/>
      <c r="H848" s="10"/>
      <c r="I848" s="10"/>
      <c r="J848" s="10"/>
      <c r="K848" s="10"/>
      <c r="L848" s="10"/>
      <c r="M848" s="4"/>
      <c r="N848" s="10"/>
      <c r="O848" s="10"/>
      <c r="P848" s="10"/>
      <c r="Q848" s="4"/>
      <c r="R848" s="10"/>
      <c r="S848" s="4"/>
      <c r="T848" s="4"/>
      <c r="U848" s="17"/>
      <c r="X848" s="110" t="e">
        <f>IF(Monitoring!D848=0,AA=0,TEXT(Monitoring!D848,"MMMM"))</f>
        <v>#NAME?</v>
      </c>
    </row>
    <row r="849" spans="2:24" x14ac:dyDescent="0.25">
      <c r="B849" s="22"/>
      <c r="C849" s="64" t="e">
        <f>VLOOKUP(B849,Kader!$B$12:$D$51,2,FALSE)</f>
        <v>#N/A</v>
      </c>
      <c r="D849" s="24"/>
      <c r="E849" s="26"/>
      <c r="F849" s="29" t="e">
        <f t="shared" si="13"/>
        <v>#NUM!</v>
      </c>
      <c r="G849" s="27"/>
      <c r="H849" s="10"/>
      <c r="I849" s="10"/>
      <c r="J849" s="10"/>
      <c r="K849" s="10"/>
      <c r="L849" s="10"/>
      <c r="M849" s="4"/>
      <c r="N849" s="10"/>
      <c r="O849" s="10"/>
      <c r="P849" s="10"/>
      <c r="Q849" s="4"/>
      <c r="R849" s="10"/>
      <c r="S849" s="4"/>
      <c r="T849" s="4"/>
      <c r="U849" s="17"/>
      <c r="X849" s="110" t="e">
        <f>IF(Monitoring!D849=0,AA=0,TEXT(Monitoring!D849,"MMMM"))</f>
        <v>#NAME?</v>
      </c>
    </row>
    <row r="850" spans="2:24" x14ac:dyDescent="0.25">
      <c r="B850" s="22"/>
      <c r="C850" s="64" t="e">
        <f>VLOOKUP(B850,Kader!$B$12:$D$51,2,FALSE)</f>
        <v>#N/A</v>
      </c>
      <c r="D850" s="24"/>
      <c r="E850" s="26"/>
      <c r="F850" s="29" t="e">
        <f t="shared" si="13"/>
        <v>#NUM!</v>
      </c>
      <c r="G850" s="27"/>
      <c r="H850" s="10"/>
      <c r="I850" s="10"/>
      <c r="J850" s="10"/>
      <c r="K850" s="10"/>
      <c r="L850" s="10"/>
      <c r="M850" s="4"/>
      <c r="N850" s="10"/>
      <c r="O850" s="10"/>
      <c r="P850" s="10"/>
      <c r="Q850" s="4"/>
      <c r="R850" s="10"/>
      <c r="S850" s="4"/>
      <c r="T850" s="4"/>
      <c r="U850" s="17"/>
      <c r="X850" s="110" t="e">
        <f>IF(Monitoring!D850=0,AA=0,TEXT(Monitoring!D850,"MMMM"))</f>
        <v>#NAME?</v>
      </c>
    </row>
    <row r="851" spans="2:24" x14ac:dyDescent="0.25">
      <c r="B851" s="22"/>
      <c r="C851" s="64" t="e">
        <f>VLOOKUP(B851,Kader!$B$12:$D$51,2,FALSE)</f>
        <v>#N/A</v>
      </c>
      <c r="D851" s="24"/>
      <c r="E851" s="26"/>
      <c r="F851" s="29" t="e">
        <f t="shared" si="13"/>
        <v>#NUM!</v>
      </c>
      <c r="G851" s="27"/>
      <c r="H851" s="10"/>
      <c r="I851" s="10"/>
      <c r="J851" s="10"/>
      <c r="K851" s="10"/>
      <c r="L851" s="10"/>
      <c r="M851" s="4"/>
      <c r="N851" s="10"/>
      <c r="O851" s="10"/>
      <c r="P851" s="10"/>
      <c r="Q851" s="4"/>
      <c r="R851" s="10"/>
      <c r="S851" s="4"/>
      <c r="T851" s="4"/>
      <c r="U851" s="17"/>
      <c r="X851" s="110" t="e">
        <f>IF(Monitoring!D851=0,AA=0,TEXT(Monitoring!D851,"MMMM"))</f>
        <v>#NAME?</v>
      </c>
    </row>
    <row r="852" spans="2:24" x14ac:dyDescent="0.25">
      <c r="B852" s="22"/>
      <c r="C852" s="64" t="e">
        <f>VLOOKUP(B852,Kader!$B$12:$D$51,2,FALSE)</f>
        <v>#N/A</v>
      </c>
      <c r="D852" s="24"/>
      <c r="E852" s="26"/>
      <c r="F852" s="29" t="e">
        <f t="shared" si="13"/>
        <v>#NUM!</v>
      </c>
      <c r="G852" s="27"/>
      <c r="H852" s="10"/>
      <c r="I852" s="10"/>
      <c r="J852" s="10"/>
      <c r="K852" s="10"/>
      <c r="L852" s="10"/>
      <c r="M852" s="4"/>
      <c r="N852" s="10"/>
      <c r="O852" s="10"/>
      <c r="P852" s="10"/>
      <c r="Q852" s="4"/>
      <c r="R852" s="10"/>
      <c r="S852" s="4"/>
      <c r="T852" s="4"/>
      <c r="U852" s="17"/>
      <c r="X852" s="110" t="e">
        <f>IF(Monitoring!D852=0,AA=0,TEXT(Monitoring!D852,"MMMM"))</f>
        <v>#NAME?</v>
      </c>
    </row>
    <row r="853" spans="2:24" x14ac:dyDescent="0.25">
      <c r="B853" s="22"/>
      <c r="C853" s="64" t="e">
        <f>VLOOKUP(B853,Kader!$B$12:$D$51,2,FALSE)</f>
        <v>#N/A</v>
      </c>
      <c r="D853" s="24"/>
      <c r="E853" s="26"/>
      <c r="F853" s="29" t="e">
        <f t="shared" si="13"/>
        <v>#NUM!</v>
      </c>
      <c r="G853" s="27"/>
      <c r="H853" s="10"/>
      <c r="I853" s="10"/>
      <c r="J853" s="10"/>
      <c r="K853" s="10"/>
      <c r="L853" s="10"/>
      <c r="M853" s="4"/>
      <c r="N853" s="10"/>
      <c r="O853" s="10"/>
      <c r="P853" s="10"/>
      <c r="Q853" s="4"/>
      <c r="R853" s="10"/>
      <c r="S853" s="4"/>
      <c r="T853" s="4"/>
      <c r="U853" s="17"/>
      <c r="X853" s="110" t="e">
        <f>IF(Monitoring!D853=0,AA=0,TEXT(Monitoring!D853,"MMMM"))</f>
        <v>#NAME?</v>
      </c>
    </row>
    <row r="854" spans="2:24" x14ac:dyDescent="0.25">
      <c r="B854" s="22"/>
      <c r="C854" s="64" t="e">
        <f>VLOOKUP(B854,Kader!$B$12:$D$51,2,FALSE)</f>
        <v>#N/A</v>
      </c>
      <c r="D854" s="24"/>
      <c r="E854" s="26"/>
      <c r="F854" s="29" t="e">
        <f t="shared" si="13"/>
        <v>#NUM!</v>
      </c>
      <c r="G854" s="27"/>
      <c r="H854" s="10"/>
      <c r="I854" s="10"/>
      <c r="J854" s="10"/>
      <c r="K854" s="10"/>
      <c r="L854" s="10"/>
      <c r="M854" s="4"/>
      <c r="N854" s="10"/>
      <c r="O854" s="10"/>
      <c r="P854" s="10"/>
      <c r="Q854" s="4"/>
      <c r="R854" s="10"/>
      <c r="S854" s="4"/>
      <c r="T854" s="4"/>
      <c r="U854" s="17"/>
      <c r="X854" s="110" t="e">
        <f>IF(Monitoring!D854=0,AA=0,TEXT(Monitoring!D854,"MMMM"))</f>
        <v>#NAME?</v>
      </c>
    </row>
    <row r="855" spans="2:24" x14ac:dyDescent="0.25">
      <c r="B855" s="22"/>
      <c r="C855" s="64" t="e">
        <f>VLOOKUP(B855,Kader!$B$12:$D$51,2,FALSE)</f>
        <v>#N/A</v>
      </c>
      <c r="D855" s="24"/>
      <c r="E855" s="26"/>
      <c r="F855" s="29" t="e">
        <f t="shared" si="13"/>
        <v>#NUM!</v>
      </c>
      <c r="G855" s="27"/>
      <c r="H855" s="10"/>
      <c r="I855" s="10"/>
      <c r="J855" s="10"/>
      <c r="K855" s="10"/>
      <c r="L855" s="10"/>
      <c r="M855" s="4"/>
      <c r="N855" s="10"/>
      <c r="O855" s="10"/>
      <c r="P855" s="10"/>
      <c r="Q855" s="4"/>
      <c r="R855" s="10"/>
      <c r="S855" s="4"/>
      <c r="T855" s="4"/>
      <c r="U855" s="17"/>
      <c r="X855" s="110" t="e">
        <f>IF(Monitoring!D855=0,AA=0,TEXT(Monitoring!D855,"MMMM"))</f>
        <v>#NAME?</v>
      </c>
    </row>
    <row r="856" spans="2:24" x14ac:dyDescent="0.25">
      <c r="B856" s="22"/>
      <c r="C856" s="64" t="e">
        <f>VLOOKUP(B856,Kader!$B$12:$D$51,2,FALSE)</f>
        <v>#N/A</v>
      </c>
      <c r="D856" s="24"/>
      <c r="E856" s="26"/>
      <c r="F856" s="29" t="e">
        <f t="shared" si="13"/>
        <v>#NUM!</v>
      </c>
      <c r="G856" s="27"/>
      <c r="H856" s="10"/>
      <c r="I856" s="10"/>
      <c r="J856" s="10"/>
      <c r="K856" s="10"/>
      <c r="L856" s="10"/>
      <c r="M856" s="4"/>
      <c r="N856" s="10"/>
      <c r="O856" s="10"/>
      <c r="P856" s="10"/>
      <c r="Q856" s="4"/>
      <c r="R856" s="10"/>
      <c r="S856" s="4"/>
      <c r="T856" s="4"/>
      <c r="U856" s="17"/>
      <c r="X856" s="110" t="e">
        <f>IF(Monitoring!D856=0,AA=0,TEXT(Monitoring!D856,"MMMM"))</f>
        <v>#NAME?</v>
      </c>
    </row>
    <row r="857" spans="2:24" x14ac:dyDescent="0.25">
      <c r="B857" s="22"/>
      <c r="C857" s="64" t="e">
        <f>VLOOKUP(B857,Kader!$B$12:$D$51,2,FALSE)</f>
        <v>#N/A</v>
      </c>
      <c r="D857" s="24"/>
      <c r="E857" s="26"/>
      <c r="F857" s="29" t="e">
        <f t="shared" si="13"/>
        <v>#NUM!</v>
      </c>
      <c r="G857" s="27"/>
      <c r="H857" s="10"/>
      <c r="I857" s="10"/>
      <c r="J857" s="10"/>
      <c r="K857" s="10"/>
      <c r="L857" s="10"/>
      <c r="M857" s="4"/>
      <c r="N857" s="10"/>
      <c r="O857" s="10"/>
      <c r="P857" s="10"/>
      <c r="Q857" s="4"/>
      <c r="R857" s="10"/>
      <c r="S857" s="4"/>
      <c r="T857" s="4"/>
      <c r="U857" s="17"/>
      <c r="X857" s="110" t="e">
        <f>IF(Monitoring!D857=0,AA=0,TEXT(Monitoring!D857,"MMMM"))</f>
        <v>#NAME?</v>
      </c>
    </row>
    <row r="858" spans="2:24" x14ac:dyDescent="0.25">
      <c r="B858" s="22"/>
      <c r="C858" s="64" t="e">
        <f>VLOOKUP(B858,Kader!$B$12:$D$51,2,FALSE)</f>
        <v>#N/A</v>
      </c>
      <c r="D858" s="24"/>
      <c r="E858" s="26"/>
      <c r="F858" s="29" t="e">
        <f t="shared" si="13"/>
        <v>#NUM!</v>
      </c>
      <c r="G858" s="27"/>
      <c r="H858" s="10"/>
      <c r="I858" s="10"/>
      <c r="J858" s="10"/>
      <c r="K858" s="10"/>
      <c r="L858" s="10"/>
      <c r="M858" s="4"/>
      <c r="N858" s="10"/>
      <c r="O858" s="10"/>
      <c r="P858" s="10"/>
      <c r="Q858" s="4"/>
      <c r="R858" s="10"/>
      <c r="S858" s="4"/>
      <c r="T858" s="4"/>
      <c r="U858" s="17"/>
      <c r="X858" s="110" t="e">
        <f>IF(Monitoring!D858=0,AA=0,TEXT(Monitoring!D858,"MMMM"))</f>
        <v>#NAME?</v>
      </c>
    </row>
    <row r="859" spans="2:24" x14ac:dyDescent="0.25">
      <c r="B859" s="22"/>
      <c r="C859" s="64" t="e">
        <f>VLOOKUP(B859,Kader!$B$12:$D$51,2,FALSE)</f>
        <v>#N/A</v>
      </c>
      <c r="D859" s="24"/>
      <c r="E859" s="26"/>
      <c r="F859" s="29" t="e">
        <f t="shared" si="13"/>
        <v>#NUM!</v>
      </c>
      <c r="G859" s="27"/>
      <c r="H859" s="10"/>
      <c r="I859" s="10"/>
      <c r="J859" s="10"/>
      <c r="K859" s="10"/>
      <c r="L859" s="10"/>
      <c r="M859" s="4"/>
      <c r="N859" s="10"/>
      <c r="O859" s="10"/>
      <c r="P859" s="10"/>
      <c r="Q859" s="4"/>
      <c r="R859" s="10"/>
      <c r="S859" s="4"/>
      <c r="T859" s="4"/>
      <c r="U859" s="17"/>
      <c r="X859" s="110" t="e">
        <f>IF(Monitoring!D859=0,AA=0,TEXT(Monitoring!D859,"MMMM"))</f>
        <v>#NAME?</v>
      </c>
    </row>
    <row r="860" spans="2:24" x14ac:dyDescent="0.25">
      <c r="B860" s="22"/>
      <c r="C860" s="64" t="e">
        <f>VLOOKUP(B860,Kader!$B$12:$D$51,2,FALSE)</f>
        <v>#N/A</v>
      </c>
      <c r="D860" s="24"/>
      <c r="E860" s="26"/>
      <c r="F860" s="29" t="e">
        <f t="shared" si="13"/>
        <v>#NUM!</v>
      </c>
      <c r="G860" s="27"/>
      <c r="H860" s="10"/>
      <c r="I860" s="10"/>
      <c r="J860" s="10"/>
      <c r="K860" s="10"/>
      <c r="L860" s="10"/>
      <c r="M860" s="4"/>
      <c r="N860" s="10"/>
      <c r="O860" s="10"/>
      <c r="P860" s="10"/>
      <c r="Q860" s="4"/>
      <c r="R860" s="10"/>
      <c r="S860" s="4"/>
      <c r="T860" s="4"/>
      <c r="U860" s="17"/>
      <c r="X860" s="110" t="e">
        <f>IF(Monitoring!D860=0,AA=0,TEXT(Monitoring!D860,"MMMM"))</f>
        <v>#NAME?</v>
      </c>
    </row>
    <row r="861" spans="2:24" x14ac:dyDescent="0.25">
      <c r="B861" s="22"/>
      <c r="C861" s="64" t="e">
        <f>VLOOKUP(B861,Kader!$B$12:$D$51,2,FALSE)</f>
        <v>#N/A</v>
      </c>
      <c r="D861" s="24"/>
      <c r="E861" s="26"/>
      <c r="F861" s="29" t="e">
        <f t="shared" si="13"/>
        <v>#NUM!</v>
      </c>
      <c r="G861" s="27"/>
      <c r="H861" s="10"/>
      <c r="I861" s="10"/>
      <c r="J861" s="10"/>
      <c r="K861" s="10"/>
      <c r="L861" s="10"/>
      <c r="M861" s="4"/>
      <c r="N861" s="10"/>
      <c r="O861" s="10"/>
      <c r="P861" s="10"/>
      <c r="Q861" s="4"/>
      <c r="R861" s="10"/>
      <c r="S861" s="4"/>
      <c r="T861" s="4"/>
      <c r="U861" s="17"/>
      <c r="X861" s="110" t="e">
        <f>IF(Monitoring!D861=0,AA=0,TEXT(Monitoring!D861,"MMMM"))</f>
        <v>#NAME?</v>
      </c>
    </row>
    <row r="862" spans="2:24" x14ac:dyDescent="0.25">
      <c r="B862" s="22"/>
      <c r="C862" s="64" t="e">
        <f>VLOOKUP(B862,Kader!$B$12:$D$51,2,FALSE)</f>
        <v>#N/A</v>
      </c>
      <c r="D862" s="24"/>
      <c r="E862" s="26"/>
      <c r="F862" s="29" t="e">
        <f t="shared" si="13"/>
        <v>#NUM!</v>
      </c>
      <c r="G862" s="27"/>
      <c r="H862" s="10"/>
      <c r="I862" s="10"/>
      <c r="J862" s="10"/>
      <c r="K862" s="10"/>
      <c r="L862" s="10"/>
      <c r="M862" s="4"/>
      <c r="N862" s="10"/>
      <c r="O862" s="10"/>
      <c r="P862" s="10"/>
      <c r="Q862" s="4"/>
      <c r="R862" s="10"/>
      <c r="S862" s="4"/>
      <c r="T862" s="4"/>
      <c r="U862" s="17"/>
      <c r="X862" s="110" t="e">
        <f>IF(Monitoring!D862=0,AA=0,TEXT(Monitoring!D862,"MMMM"))</f>
        <v>#NAME?</v>
      </c>
    </row>
    <row r="863" spans="2:24" x14ac:dyDescent="0.25">
      <c r="B863" s="22"/>
      <c r="C863" s="64" t="e">
        <f>VLOOKUP(B863,Kader!$B$12:$D$51,2,FALSE)</f>
        <v>#N/A</v>
      </c>
      <c r="D863" s="24"/>
      <c r="E863" s="26"/>
      <c r="F863" s="29" t="e">
        <f t="shared" si="13"/>
        <v>#NUM!</v>
      </c>
      <c r="G863" s="27"/>
      <c r="H863" s="10"/>
      <c r="I863" s="10"/>
      <c r="J863" s="10"/>
      <c r="K863" s="10"/>
      <c r="L863" s="10"/>
      <c r="M863" s="4"/>
      <c r="N863" s="10"/>
      <c r="O863" s="10"/>
      <c r="P863" s="10"/>
      <c r="Q863" s="4"/>
      <c r="R863" s="10"/>
      <c r="S863" s="4"/>
      <c r="T863" s="4"/>
      <c r="U863" s="17"/>
      <c r="X863" s="110" t="e">
        <f>IF(Monitoring!D863=0,AA=0,TEXT(Monitoring!D863,"MMMM"))</f>
        <v>#NAME?</v>
      </c>
    </row>
    <row r="864" spans="2:24" x14ac:dyDescent="0.25">
      <c r="B864" s="22"/>
      <c r="C864" s="64" t="e">
        <f>VLOOKUP(B864,Kader!$B$12:$D$51,2,FALSE)</f>
        <v>#N/A</v>
      </c>
      <c r="D864" s="24"/>
      <c r="E864" s="26"/>
      <c r="F864" s="29" t="e">
        <f t="shared" si="13"/>
        <v>#NUM!</v>
      </c>
      <c r="G864" s="27"/>
      <c r="H864" s="10"/>
      <c r="I864" s="10"/>
      <c r="J864" s="10"/>
      <c r="K864" s="10"/>
      <c r="L864" s="10"/>
      <c r="M864" s="4"/>
      <c r="N864" s="10"/>
      <c r="O864" s="10"/>
      <c r="P864" s="10"/>
      <c r="Q864" s="4"/>
      <c r="R864" s="10"/>
      <c r="S864" s="4"/>
      <c r="T864" s="4"/>
      <c r="U864" s="17"/>
      <c r="X864" s="110" t="e">
        <f>IF(Monitoring!D864=0,AA=0,TEXT(Monitoring!D864,"MMMM"))</f>
        <v>#NAME?</v>
      </c>
    </row>
    <row r="865" spans="2:24" x14ac:dyDescent="0.25">
      <c r="B865" s="22"/>
      <c r="C865" s="64" t="e">
        <f>VLOOKUP(B865,Kader!$B$12:$D$51,2,FALSE)</f>
        <v>#N/A</v>
      </c>
      <c r="D865" s="24"/>
      <c r="E865" s="26"/>
      <c r="F865" s="29" t="e">
        <f t="shared" si="13"/>
        <v>#NUM!</v>
      </c>
      <c r="G865" s="27"/>
      <c r="H865" s="10"/>
      <c r="I865" s="10"/>
      <c r="J865" s="10"/>
      <c r="K865" s="10"/>
      <c r="L865" s="10"/>
      <c r="M865" s="4"/>
      <c r="N865" s="10"/>
      <c r="O865" s="10"/>
      <c r="P865" s="10"/>
      <c r="Q865" s="4"/>
      <c r="R865" s="10"/>
      <c r="S865" s="4"/>
      <c r="T865" s="4"/>
      <c r="U865" s="17"/>
      <c r="X865" s="110" t="e">
        <f>IF(Monitoring!D865=0,AA=0,TEXT(Monitoring!D865,"MMMM"))</f>
        <v>#NAME?</v>
      </c>
    </row>
    <row r="866" spans="2:24" x14ac:dyDescent="0.25">
      <c r="B866" s="22"/>
      <c r="C866" s="64" t="e">
        <f>VLOOKUP(B866,Kader!$B$12:$D$51,2,FALSE)</f>
        <v>#N/A</v>
      </c>
      <c r="D866" s="24"/>
      <c r="E866" s="26"/>
      <c r="F866" s="29" t="e">
        <f t="shared" si="13"/>
        <v>#NUM!</v>
      </c>
      <c r="G866" s="27"/>
      <c r="H866" s="10"/>
      <c r="I866" s="10"/>
      <c r="J866" s="10"/>
      <c r="K866" s="10"/>
      <c r="L866" s="10"/>
      <c r="M866" s="4"/>
      <c r="N866" s="10"/>
      <c r="O866" s="10"/>
      <c r="P866" s="10"/>
      <c r="Q866" s="4"/>
      <c r="R866" s="10"/>
      <c r="S866" s="4"/>
      <c r="T866" s="4"/>
      <c r="U866" s="17"/>
      <c r="X866" s="110" t="e">
        <f>IF(Monitoring!D866=0,AA=0,TEXT(Monitoring!D866,"MMMM"))</f>
        <v>#NAME?</v>
      </c>
    </row>
    <row r="867" spans="2:24" x14ac:dyDescent="0.25">
      <c r="B867" s="22"/>
      <c r="C867" s="64" t="e">
        <f>VLOOKUP(B867,Kader!$B$12:$D$51,2,FALSE)</f>
        <v>#N/A</v>
      </c>
      <c r="D867" s="24"/>
      <c r="E867" s="26"/>
      <c r="F867" s="29" t="e">
        <f t="shared" si="13"/>
        <v>#NUM!</v>
      </c>
      <c r="G867" s="27"/>
      <c r="H867" s="10"/>
      <c r="I867" s="10"/>
      <c r="J867" s="10"/>
      <c r="K867" s="10"/>
      <c r="L867" s="10"/>
      <c r="M867" s="4"/>
      <c r="N867" s="10"/>
      <c r="O867" s="10"/>
      <c r="P867" s="10"/>
      <c r="Q867" s="4"/>
      <c r="R867" s="10"/>
      <c r="S867" s="4"/>
      <c r="T867" s="4"/>
      <c r="U867" s="17"/>
      <c r="X867" s="110" t="e">
        <f>IF(Monitoring!D867=0,AA=0,TEXT(Monitoring!D867,"MMMM"))</f>
        <v>#NAME?</v>
      </c>
    </row>
    <row r="868" spans="2:24" x14ac:dyDescent="0.25">
      <c r="B868" s="22"/>
      <c r="C868" s="64" t="e">
        <f>VLOOKUP(B868,Kader!$B$12:$D$51,2,FALSE)</f>
        <v>#N/A</v>
      </c>
      <c r="D868" s="24"/>
      <c r="E868" s="26"/>
      <c r="F868" s="29" t="e">
        <f t="shared" si="13"/>
        <v>#NUM!</v>
      </c>
      <c r="G868" s="27"/>
      <c r="H868" s="10"/>
      <c r="I868" s="10"/>
      <c r="J868" s="10"/>
      <c r="K868" s="10"/>
      <c r="L868" s="10"/>
      <c r="M868" s="4"/>
      <c r="N868" s="10"/>
      <c r="O868" s="10"/>
      <c r="P868" s="10"/>
      <c r="Q868" s="4"/>
      <c r="R868" s="10"/>
      <c r="S868" s="4"/>
      <c r="T868" s="4"/>
      <c r="U868" s="17"/>
      <c r="X868" s="110" t="e">
        <f>IF(Monitoring!D868=0,AA=0,TEXT(Monitoring!D868,"MMMM"))</f>
        <v>#NAME?</v>
      </c>
    </row>
    <row r="869" spans="2:24" x14ac:dyDescent="0.25">
      <c r="B869" s="22"/>
      <c r="C869" s="64" t="e">
        <f>VLOOKUP(B869,Kader!$B$12:$D$51,2,FALSE)</f>
        <v>#N/A</v>
      </c>
      <c r="D869" s="24"/>
      <c r="E869" s="26"/>
      <c r="F869" s="29" t="e">
        <f t="shared" si="13"/>
        <v>#NUM!</v>
      </c>
      <c r="G869" s="27"/>
      <c r="H869" s="10"/>
      <c r="I869" s="10"/>
      <c r="J869" s="10"/>
      <c r="K869" s="10"/>
      <c r="L869" s="10"/>
      <c r="M869" s="4"/>
      <c r="N869" s="10"/>
      <c r="O869" s="10"/>
      <c r="P869" s="10"/>
      <c r="Q869" s="4"/>
      <c r="R869" s="10"/>
      <c r="S869" s="4"/>
      <c r="T869" s="4"/>
      <c r="U869" s="17"/>
      <c r="X869" s="110" t="e">
        <f>IF(Monitoring!D869=0,AA=0,TEXT(Monitoring!D869,"MMMM"))</f>
        <v>#NAME?</v>
      </c>
    </row>
    <row r="870" spans="2:24" x14ac:dyDescent="0.25">
      <c r="B870" s="22"/>
      <c r="C870" s="64" t="e">
        <f>VLOOKUP(B870,Kader!$B$12:$D$51,2,FALSE)</f>
        <v>#N/A</v>
      </c>
      <c r="D870" s="24"/>
      <c r="E870" s="26"/>
      <c r="F870" s="29" t="e">
        <f t="shared" si="13"/>
        <v>#NUM!</v>
      </c>
      <c r="G870" s="27"/>
      <c r="H870" s="10"/>
      <c r="I870" s="10"/>
      <c r="J870" s="10"/>
      <c r="K870" s="10"/>
      <c r="L870" s="10"/>
      <c r="M870" s="4"/>
      <c r="N870" s="10"/>
      <c r="O870" s="10"/>
      <c r="P870" s="10"/>
      <c r="Q870" s="4"/>
      <c r="R870" s="10"/>
      <c r="S870" s="4"/>
      <c r="T870" s="4"/>
      <c r="U870" s="17"/>
      <c r="X870" s="110" t="e">
        <f>IF(Monitoring!D870=0,AA=0,TEXT(Monitoring!D870,"MMMM"))</f>
        <v>#NAME?</v>
      </c>
    </row>
    <row r="871" spans="2:24" x14ac:dyDescent="0.25">
      <c r="B871" s="22"/>
      <c r="C871" s="64" t="e">
        <f>VLOOKUP(B871,Kader!$B$12:$D$51,2,FALSE)</f>
        <v>#N/A</v>
      </c>
      <c r="D871" s="24"/>
      <c r="E871" s="26"/>
      <c r="F871" s="29" t="e">
        <f t="shared" si="13"/>
        <v>#NUM!</v>
      </c>
      <c r="G871" s="27"/>
      <c r="H871" s="10"/>
      <c r="I871" s="10"/>
      <c r="J871" s="10"/>
      <c r="K871" s="10"/>
      <c r="L871" s="10"/>
      <c r="M871" s="4"/>
      <c r="N871" s="10"/>
      <c r="O871" s="10"/>
      <c r="P871" s="10"/>
      <c r="Q871" s="4"/>
      <c r="R871" s="10"/>
      <c r="S871" s="4"/>
      <c r="T871" s="4"/>
      <c r="U871" s="17"/>
      <c r="X871" s="110" t="e">
        <f>IF(Monitoring!D871=0,AA=0,TEXT(Monitoring!D871,"MMMM"))</f>
        <v>#NAME?</v>
      </c>
    </row>
    <row r="872" spans="2:24" x14ac:dyDescent="0.25">
      <c r="B872" s="22"/>
      <c r="C872" s="64" t="e">
        <f>VLOOKUP(B872,Kader!$B$12:$D$51,2,FALSE)</f>
        <v>#N/A</v>
      </c>
      <c r="D872" s="24"/>
      <c r="E872" s="26"/>
      <c r="F872" s="29" t="e">
        <f t="shared" si="13"/>
        <v>#NUM!</v>
      </c>
      <c r="G872" s="27"/>
      <c r="H872" s="10"/>
      <c r="I872" s="10"/>
      <c r="J872" s="10"/>
      <c r="K872" s="10"/>
      <c r="L872" s="10"/>
      <c r="M872" s="4"/>
      <c r="N872" s="10"/>
      <c r="O872" s="10"/>
      <c r="P872" s="10"/>
      <c r="Q872" s="4"/>
      <c r="R872" s="10"/>
      <c r="S872" s="4"/>
      <c r="T872" s="4"/>
      <c r="U872" s="17"/>
      <c r="X872" s="110" t="e">
        <f>IF(Monitoring!D872=0,AA=0,TEXT(Monitoring!D872,"MMMM"))</f>
        <v>#NAME?</v>
      </c>
    </row>
    <row r="873" spans="2:24" x14ac:dyDescent="0.25">
      <c r="B873" s="22"/>
      <c r="C873" s="64" t="e">
        <f>VLOOKUP(B873,Kader!$B$12:$D$51,2,FALSE)</f>
        <v>#N/A</v>
      </c>
      <c r="D873" s="24"/>
      <c r="E873" s="26"/>
      <c r="F873" s="29" t="e">
        <f t="shared" si="13"/>
        <v>#NUM!</v>
      </c>
      <c r="G873" s="27"/>
      <c r="H873" s="10"/>
      <c r="I873" s="10"/>
      <c r="J873" s="10"/>
      <c r="K873" s="10"/>
      <c r="L873" s="10"/>
      <c r="M873" s="4"/>
      <c r="N873" s="10"/>
      <c r="O873" s="10"/>
      <c r="P873" s="10"/>
      <c r="Q873" s="4"/>
      <c r="R873" s="10"/>
      <c r="S873" s="4"/>
      <c r="T873" s="4"/>
      <c r="U873" s="17"/>
      <c r="X873" s="110" t="e">
        <f>IF(Monitoring!D873=0,AA=0,TEXT(Monitoring!D873,"MMMM"))</f>
        <v>#NAME?</v>
      </c>
    </row>
    <row r="874" spans="2:24" x14ac:dyDescent="0.25">
      <c r="B874" s="22"/>
      <c r="C874" s="64" t="e">
        <f>VLOOKUP(B874,Kader!$B$12:$D$51,2,FALSE)</f>
        <v>#N/A</v>
      </c>
      <c r="D874" s="24"/>
      <c r="E874" s="26"/>
      <c r="F874" s="29" t="e">
        <f t="shared" si="13"/>
        <v>#NUM!</v>
      </c>
      <c r="G874" s="27"/>
      <c r="H874" s="10"/>
      <c r="I874" s="10"/>
      <c r="J874" s="10"/>
      <c r="K874" s="10"/>
      <c r="L874" s="10"/>
      <c r="M874" s="4"/>
      <c r="N874" s="10"/>
      <c r="O874" s="10"/>
      <c r="P874" s="10"/>
      <c r="Q874" s="4"/>
      <c r="R874" s="10"/>
      <c r="S874" s="4"/>
      <c r="T874" s="4"/>
      <c r="U874" s="17"/>
      <c r="X874" s="110" t="e">
        <f>IF(Monitoring!D874=0,AA=0,TEXT(Monitoring!D874,"MMMM"))</f>
        <v>#NAME?</v>
      </c>
    </row>
    <row r="875" spans="2:24" x14ac:dyDescent="0.25">
      <c r="B875" s="22"/>
      <c r="C875" s="64" t="e">
        <f>VLOOKUP(B875,Kader!$B$12:$D$51,2,FALSE)</f>
        <v>#N/A</v>
      </c>
      <c r="D875" s="24"/>
      <c r="E875" s="26"/>
      <c r="F875" s="29" t="e">
        <f t="shared" si="13"/>
        <v>#NUM!</v>
      </c>
      <c r="G875" s="27"/>
      <c r="H875" s="10"/>
      <c r="I875" s="10"/>
      <c r="J875" s="10"/>
      <c r="K875" s="10"/>
      <c r="L875" s="10"/>
      <c r="M875" s="4"/>
      <c r="N875" s="10"/>
      <c r="O875" s="10"/>
      <c r="P875" s="10"/>
      <c r="Q875" s="4"/>
      <c r="R875" s="10"/>
      <c r="S875" s="4"/>
      <c r="T875" s="4"/>
      <c r="U875" s="17"/>
      <c r="X875" s="110" t="e">
        <f>IF(Monitoring!D875=0,AA=0,TEXT(Monitoring!D875,"MMMM"))</f>
        <v>#NAME?</v>
      </c>
    </row>
    <row r="876" spans="2:24" x14ac:dyDescent="0.25">
      <c r="B876" s="22"/>
      <c r="C876" s="64" t="e">
        <f>VLOOKUP(B876,Kader!$B$12:$D$51,2,FALSE)</f>
        <v>#N/A</v>
      </c>
      <c r="D876" s="24"/>
      <c r="E876" s="26"/>
      <c r="F876" s="29" t="e">
        <f t="shared" si="13"/>
        <v>#NUM!</v>
      </c>
      <c r="G876" s="27"/>
      <c r="H876" s="10"/>
      <c r="I876" s="10"/>
      <c r="J876" s="10"/>
      <c r="K876" s="10"/>
      <c r="L876" s="10"/>
      <c r="M876" s="4"/>
      <c r="N876" s="10"/>
      <c r="O876" s="10"/>
      <c r="P876" s="10"/>
      <c r="Q876" s="4"/>
      <c r="R876" s="10"/>
      <c r="S876" s="4"/>
      <c r="T876" s="4"/>
      <c r="U876" s="17"/>
      <c r="X876" s="110" t="e">
        <f>IF(Monitoring!D876=0,AA=0,TEXT(Monitoring!D876,"MMMM"))</f>
        <v>#NAME?</v>
      </c>
    </row>
    <row r="877" spans="2:24" x14ac:dyDescent="0.25">
      <c r="B877" s="22"/>
      <c r="C877" s="64" t="e">
        <f>VLOOKUP(B877,Kader!$B$12:$D$51,2,FALSE)</f>
        <v>#N/A</v>
      </c>
      <c r="D877" s="24"/>
      <c r="E877" s="26"/>
      <c r="F877" s="29" t="e">
        <f t="shared" si="13"/>
        <v>#NUM!</v>
      </c>
      <c r="G877" s="27"/>
      <c r="H877" s="10"/>
      <c r="I877" s="10"/>
      <c r="J877" s="10"/>
      <c r="K877" s="10"/>
      <c r="L877" s="10"/>
      <c r="M877" s="4"/>
      <c r="N877" s="10"/>
      <c r="O877" s="10"/>
      <c r="P877" s="10"/>
      <c r="Q877" s="4"/>
      <c r="R877" s="10"/>
      <c r="S877" s="4"/>
      <c r="T877" s="4"/>
      <c r="U877" s="17"/>
      <c r="X877" s="110" t="e">
        <f>IF(Monitoring!D877=0,AA=0,TEXT(Monitoring!D877,"MMMM"))</f>
        <v>#NAME?</v>
      </c>
    </row>
    <row r="878" spans="2:24" x14ac:dyDescent="0.25">
      <c r="B878" s="22"/>
      <c r="C878" s="64" t="e">
        <f>VLOOKUP(B878,Kader!$B$12:$D$51,2,FALSE)</f>
        <v>#N/A</v>
      </c>
      <c r="D878" s="24"/>
      <c r="E878" s="26"/>
      <c r="F878" s="29" t="e">
        <f t="shared" si="13"/>
        <v>#NUM!</v>
      </c>
      <c r="G878" s="27"/>
      <c r="H878" s="10"/>
      <c r="I878" s="10"/>
      <c r="J878" s="10"/>
      <c r="K878" s="10"/>
      <c r="L878" s="10"/>
      <c r="M878" s="4"/>
      <c r="N878" s="10"/>
      <c r="O878" s="10"/>
      <c r="P878" s="10"/>
      <c r="Q878" s="4"/>
      <c r="R878" s="10"/>
      <c r="S878" s="4"/>
      <c r="T878" s="4"/>
      <c r="U878" s="17"/>
      <c r="X878" s="110" t="e">
        <f>IF(Monitoring!D878=0,AA=0,TEXT(Monitoring!D878,"MMMM"))</f>
        <v>#NAME?</v>
      </c>
    </row>
    <row r="879" spans="2:24" x14ac:dyDescent="0.25">
      <c r="B879" s="22"/>
      <c r="C879" s="64" t="e">
        <f>VLOOKUP(B879,Kader!$B$12:$D$51,2,FALSE)</f>
        <v>#N/A</v>
      </c>
      <c r="D879" s="24"/>
      <c r="E879" s="26"/>
      <c r="F879" s="29" t="e">
        <f t="shared" si="13"/>
        <v>#NUM!</v>
      </c>
      <c r="G879" s="27"/>
      <c r="H879" s="10"/>
      <c r="I879" s="10"/>
      <c r="J879" s="10"/>
      <c r="K879" s="10"/>
      <c r="L879" s="10"/>
      <c r="M879" s="4"/>
      <c r="N879" s="10"/>
      <c r="O879" s="10"/>
      <c r="P879" s="10"/>
      <c r="Q879" s="4"/>
      <c r="R879" s="10"/>
      <c r="S879" s="4"/>
      <c r="T879" s="4"/>
      <c r="U879" s="17"/>
      <c r="X879" s="110" t="e">
        <f>IF(Monitoring!D879=0,AA=0,TEXT(Monitoring!D879,"MMMM"))</f>
        <v>#NAME?</v>
      </c>
    </row>
    <row r="880" spans="2:24" x14ac:dyDescent="0.25">
      <c r="B880" s="22"/>
      <c r="C880" s="64" t="e">
        <f>VLOOKUP(B880,Kader!$B$12:$D$51,2,FALSE)</f>
        <v>#N/A</v>
      </c>
      <c r="D880" s="24"/>
      <c r="E880" s="26"/>
      <c r="F880" s="29" t="e">
        <f t="shared" si="13"/>
        <v>#NUM!</v>
      </c>
      <c r="G880" s="27"/>
      <c r="H880" s="10"/>
      <c r="I880" s="10"/>
      <c r="J880" s="10"/>
      <c r="K880" s="10"/>
      <c r="L880" s="10"/>
      <c r="M880" s="4"/>
      <c r="N880" s="10"/>
      <c r="O880" s="10"/>
      <c r="P880" s="10"/>
      <c r="Q880" s="4"/>
      <c r="R880" s="10"/>
      <c r="S880" s="4"/>
      <c r="T880" s="4"/>
      <c r="U880" s="17"/>
      <c r="X880" s="110" t="e">
        <f>IF(Monitoring!D880=0,AA=0,TEXT(Monitoring!D880,"MMMM"))</f>
        <v>#NAME?</v>
      </c>
    </row>
    <row r="881" spans="2:24" x14ac:dyDescent="0.25">
      <c r="B881" s="22"/>
      <c r="C881" s="64" t="e">
        <f>VLOOKUP(B881,Kader!$B$12:$D$51,2,FALSE)</f>
        <v>#N/A</v>
      </c>
      <c r="D881" s="24"/>
      <c r="E881" s="26"/>
      <c r="F881" s="29" t="e">
        <f t="shared" si="13"/>
        <v>#NUM!</v>
      </c>
      <c r="G881" s="27"/>
      <c r="H881" s="10"/>
      <c r="I881" s="10"/>
      <c r="J881" s="10"/>
      <c r="K881" s="10"/>
      <c r="L881" s="10"/>
      <c r="M881" s="4"/>
      <c r="N881" s="10"/>
      <c r="O881" s="10"/>
      <c r="P881" s="10"/>
      <c r="Q881" s="4"/>
      <c r="R881" s="10"/>
      <c r="S881" s="4"/>
      <c r="T881" s="4"/>
      <c r="U881" s="17"/>
      <c r="X881" s="110" t="e">
        <f>IF(Monitoring!D881=0,AA=0,TEXT(Monitoring!D881,"MMMM"))</f>
        <v>#NAME?</v>
      </c>
    </row>
    <row r="882" spans="2:24" x14ac:dyDescent="0.25">
      <c r="B882" s="22"/>
      <c r="C882" s="64" t="e">
        <f>VLOOKUP(B882,Kader!$B$12:$D$51,2,FALSE)</f>
        <v>#N/A</v>
      </c>
      <c r="D882" s="24"/>
      <c r="E882" s="26"/>
      <c r="F882" s="29" t="e">
        <f t="shared" si="13"/>
        <v>#NUM!</v>
      </c>
      <c r="G882" s="27"/>
      <c r="H882" s="10"/>
      <c r="I882" s="10"/>
      <c r="J882" s="10"/>
      <c r="K882" s="10"/>
      <c r="L882" s="10"/>
      <c r="M882" s="4"/>
      <c r="N882" s="10"/>
      <c r="O882" s="10"/>
      <c r="P882" s="10"/>
      <c r="Q882" s="4"/>
      <c r="R882" s="10"/>
      <c r="S882" s="4"/>
      <c r="T882" s="4"/>
      <c r="U882" s="17"/>
      <c r="X882" s="110" t="e">
        <f>IF(Monitoring!D882=0,AA=0,TEXT(Monitoring!D882,"MMMM"))</f>
        <v>#NAME?</v>
      </c>
    </row>
    <row r="883" spans="2:24" x14ac:dyDescent="0.25">
      <c r="B883" s="22"/>
      <c r="C883" s="64" t="e">
        <f>VLOOKUP(B883,Kader!$B$12:$D$51,2,FALSE)</f>
        <v>#N/A</v>
      </c>
      <c r="D883" s="24"/>
      <c r="E883" s="26"/>
      <c r="F883" s="29" t="e">
        <f t="shared" si="13"/>
        <v>#NUM!</v>
      </c>
      <c r="G883" s="27"/>
      <c r="H883" s="10"/>
      <c r="I883" s="10"/>
      <c r="J883" s="10"/>
      <c r="K883" s="10"/>
      <c r="L883" s="10"/>
      <c r="M883" s="4"/>
      <c r="N883" s="10"/>
      <c r="O883" s="10"/>
      <c r="P883" s="10"/>
      <c r="Q883" s="4"/>
      <c r="R883" s="10"/>
      <c r="S883" s="4"/>
      <c r="T883" s="4"/>
      <c r="U883" s="17"/>
      <c r="X883" s="110" t="e">
        <f>IF(Monitoring!D883=0,AA=0,TEXT(Monitoring!D883,"MMMM"))</f>
        <v>#NAME?</v>
      </c>
    </row>
    <row r="884" spans="2:24" x14ac:dyDescent="0.25">
      <c r="B884" s="22"/>
      <c r="C884" s="64" t="e">
        <f>VLOOKUP(B884,Kader!$B$12:$D$51,2,FALSE)</f>
        <v>#N/A</v>
      </c>
      <c r="D884" s="24"/>
      <c r="E884" s="26"/>
      <c r="F884" s="29" t="e">
        <f t="shared" si="13"/>
        <v>#NUM!</v>
      </c>
      <c r="G884" s="27"/>
      <c r="H884" s="10"/>
      <c r="I884" s="10"/>
      <c r="J884" s="10"/>
      <c r="K884" s="10"/>
      <c r="L884" s="10"/>
      <c r="M884" s="4"/>
      <c r="N884" s="10"/>
      <c r="O884" s="10"/>
      <c r="P884" s="10"/>
      <c r="Q884" s="4"/>
      <c r="R884" s="10"/>
      <c r="S884" s="4"/>
      <c r="T884" s="4"/>
      <c r="U884" s="17"/>
      <c r="X884" s="110" t="e">
        <f>IF(Monitoring!D884=0,AA=0,TEXT(Monitoring!D884,"MMMM"))</f>
        <v>#NAME?</v>
      </c>
    </row>
    <row r="885" spans="2:24" x14ac:dyDescent="0.25">
      <c r="B885" s="22"/>
      <c r="C885" s="64" t="e">
        <f>VLOOKUP(B885,Kader!$B$12:$D$51,2,FALSE)</f>
        <v>#N/A</v>
      </c>
      <c r="D885" s="24"/>
      <c r="E885" s="26"/>
      <c r="F885" s="29" t="e">
        <f t="shared" si="13"/>
        <v>#NUM!</v>
      </c>
      <c r="G885" s="27"/>
      <c r="H885" s="10"/>
      <c r="I885" s="10"/>
      <c r="J885" s="10"/>
      <c r="K885" s="10"/>
      <c r="L885" s="10"/>
      <c r="M885" s="4"/>
      <c r="N885" s="10"/>
      <c r="O885" s="10"/>
      <c r="P885" s="10"/>
      <c r="Q885" s="4"/>
      <c r="R885" s="10"/>
      <c r="S885" s="4"/>
      <c r="T885" s="4"/>
      <c r="U885" s="17"/>
      <c r="X885" s="110" t="e">
        <f>IF(Monitoring!D885=0,AA=0,TEXT(Monitoring!D885,"MMMM"))</f>
        <v>#NAME?</v>
      </c>
    </row>
    <row r="886" spans="2:24" x14ac:dyDescent="0.25">
      <c r="B886" s="22"/>
      <c r="C886" s="64" t="e">
        <f>VLOOKUP(B886,Kader!$B$12:$D$51,2,FALSE)</f>
        <v>#N/A</v>
      </c>
      <c r="D886" s="24"/>
      <c r="E886" s="26"/>
      <c r="F886" s="29" t="e">
        <f t="shared" si="13"/>
        <v>#NUM!</v>
      </c>
      <c r="G886" s="27"/>
      <c r="H886" s="10"/>
      <c r="I886" s="10"/>
      <c r="J886" s="10"/>
      <c r="K886" s="10"/>
      <c r="L886" s="10"/>
      <c r="M886" s="4"/>
      <c r="N886" s="10"/>
      <c r="O886" s="10"/>
      <c r="P886" s="10"/>
      <c r="Q886" s="4"/>
      <c r="R886" s="10"/>
      <c r="S886" s="4"/>
      <c r="T886" s="4"/>
      <c r="U886" s="17"/>
      <c r="X886" s="110" t="e">
        <f>IF(Monitoring!D886=0,AA=0,TEXT(Monitoring!D886,"MMMM"))</f>
        <v>#NAME?</v>
      </c>
    </row>
    <row r="887" spans="2:24" x14ac:dyDescent="0.25">
      <c r="B887" s="22"/>
      <c r="C887" s="64" t="e">
        <f>VLOOKUP(B887,Kader!$B$12:$D$51,2,FALSE)</f>
        <v>#N/A</v>
      </c>
      <c r="D887" s="24"/>
      <c r="E887" s="26"/>
      <c r="F887" s="29" t="e">
        <f t="shared" si="13"/>
        <v>#NUM!</v>
      </c>
      <c r="G887" s="27"/>
      <c r="H887" s="10"/>
      <c r="I887" s="10"/>
      <c r="J887" s="10"/>
      <c r="K887" s="10"/>
      <c r="L887" s="10"/>
      <c r="M887" s="4"/>
      <c r="N887" s="10"/>
      <c r="O887" s="10"/>
      <c r="P887" s="10"/>
      <c r="Q887" s="4"/>
      <c r="R887" s="10"/>
      <c r="S887" s="4"/>
      <c r="T887" s="4"/>
      <c r="U887" s="17"/>
      <c r="X887" s="110" t="e">
        <f>IF(Monitoring!D887=0,AA=0,TEXT(Monitoring!D887,"MMMM"))</f>
        <v>#NAME?</v>
      </c>
    </row>
    <row r="888" spans="2:24" x14ac:dyDescent="0.25">
      <c r="B888" s="22"/>
      <c r="C888" s="64" t="e">
        <f>VLOOKUP(B888,Kader!$B$12:$D$51,2,FALSE)</f>
        <v>#N/A</v>
      </c>
      <c r="D888" s="24"/>
      <c r="E888" s="26"/>
      <c r="F888" s="29" t="e">
        <f t="shared" si="13"/>
        <v>#NUM!</v>
      </c>
      <c r="G888" s="27"/>
      <c r="H888" s="10"/>
      <c r="I888" s="10"/>
      <c r="J888" s="10"/>
      <c r="K888" s="10"/>
      <c r="L888" s="10"/>
      <c r="M888" s="4"/>
      <c r="N888" s="10"/>
      <c r="O888" s="10"/>
      <c r="P888" s="10"/>
      <c r="Q888" s="4"/>
      <c r="R888" s="10"/>
      <c r="S888" s="4"/>
      <c r="T888" s="4"/>
      <c r="U888" s="17"/>
      <c r="X888" s="110" t="e">
        <f>IF(Monitoring!D888=0,AA=0,TEXT(Monitoring!D888,"MMMM"))</f>
        <v>#NAME?</v>
      </c>
    </row>
    <row r="889" spans="2:24" x14ac:dyDescent="0.25">
      <c r="B889" s="22"/>
      <c r="C889" s="64" t="e">
        <f>VLOOKUP(B889,Kader!$B$12:$D$51,2,FALSE)</f>
        <v>#N/A</v>
      </c>
      <c r="D889" s="24"/>
      <c r="E889" s="26"/>
      <c r="F889" s="29" t="e">
        <f t="shared" si="13"/>
        <v>#NUM!</v>
      </c>
      <c r="G889" s="27"/>
      <c r="H889" s="10"/>
      <c r="I889" s="10"/>
      <c r="J889" s="10"/>
      <c r="K889" s="10"/>
      <c r="L889" s="10"/>
      <c r="M889" s="4"/>
      <c r="N889" s="10"/>
      <c r="O889" s="10"/>
      <c r="P889" s="10"/>
      <c r="Q889" s="4"/>
      <c r="R889" s="10"/>
      <c r="S889" s="4"/>
      <c r="T889" s="4"/>
      <c r="U889" s="17"/>
      <c r="X889" s="110" t="e">
        <f>IF(Monitoring!D889=0,AA=0,TEXT(Monitoring!D889,"MMMM"))</f>
        <v>#NAME?</v>
      </c>
    </row>
    <row r="890" spans="2:24" x14ac:dyDescent="0.25">
      <c r="B890" s="22"/>
      <c r="C890" s="64" t="e">
        <f>VLOOKUP(B890,Kader!$B$12:$D$51,2,FALSE)</f>
        <v>#N/A</v>
      </c>
      <c r="D890" s="24"/>
      <c r="E890" s="26"/>
      <c r="F890" s="29" t="e">
        <f t="shared" si="13"/>
        <v>#NUM!</v>
      </c>
      <c r="G890" s="27"/>
      <c r="H890" s="10"/>
      <c r="I890" s="10"/>
      <c r="J890" s="10"/>
      <c r="K890" s="10"/>
      <c r="L890" s="10"/>
      <c r="M890" s="4"/>
      <c r="N890" s="10"/>
      <c r="O890" s="10"/>
      <c r="P890" s="10"/>
      <c r="Q890" s="4"/>
      <c r="R890" s="10"/>
      <c r="S890" s="4"/>
      <c r="T890" s="4"/>
      <c r="U890" s="17"/>
      <c r="X890" s="110" t="e">
        <f>IF(Monitoring!D890=0,AA=0,TEXT(Monitoring!D890,"MMMM"))</f>
        <v>#NAME?</v>
      </c>
    </row>
    <row r="891" spans="2:24" x14ac:dyDescent="0.25">
      <c r="B891" s="22"/>
      <c r="C891" s="64" t="e">
        <f>VLOOKUP(B891,Kader!$B$12:$D$51,2,FALSE)</f>
        <v>#N/A</v>
      </c>
      <c r="D891" s="24"/>
      <c r="E891" s="26"/>
      <c r="F891" s="29" t="e">
        <f t="shared" si="13"/>
        <v>#NUM!</v>
      </c>
      <c r="G891" s="27"/>
      <c r="H891" s="10"/>
      <c r="I891" s="10"/>
      <c r="J891" s="10"/>
      <c r="K891" s="10"/>
      <c r="L891" s="10"/>
      <c r="M891" s="4"/>
      <c r="N891" s="10"/>
      <c r="O891" s="10"/>
      <c r="P891" s="10"/>
      <c r="Q891" s="4"/>
      <c r="R891" s="10"/>
      <c r="S891" s="4"/>
      <c r="T891" s="4"/>
      <c r="U891" s="17"/>
      <c r="X891" s="110" t="e">
        <f>IF(Monitoring!D891=0,AA=0,TEXT(Monitoring!D891,"MMMM"))</f>
        <v>#NAME?</v>
      </c>
    </row>
    <row r="892" spans="2:24" x14ac:dyDescent="0.25">
      <c r="B892" s="22"/>
      <c r="C892" s="64" t="e">
        <f>VLOOKUP(B892,Kader!$B$12:$D$51,2,FALSE)</f>
        <v>#N/A</v>
      </c>
      <c r="D892" s="24"/>
      <c r="E892" s="26"/>
      <c r="F892" s="29" t="e">
        <f t="shared" si="13"/>
        <v>#NUM!</v>
      </c>
      <c r="G892" s="27"/>
      <c r="H892" s="10"/>
      <c r="I892" s="10"/>
      <c r="J892" s="10"/>
      <c r="K892" s="10"/>
      <c r="L892" s="10"/>
      <c r="M892" s="4"/>
      <c r="N892" s="10"/>
      <c r="O892" s="10"/>
      <c r="P892" s="10"/>
      <c r="Q892" s="4"/>
      <c r="R892" s="10"/>
      <c r="S892" s="4"/>
      <c r="T892" s="4"/>
      <c r="U892" s="17"/>
      <c r="X892" s="110" t="e">
        <f>IF(Monitoring!D892=0,AA=0,TEXT(Monitoring!D892,"MMMM"))</f>
        <v>#NAME?</v>
      </c>
    </row>
    <row r="893" spans="2:24" x14ac:dyDescent="0.25">
      <c r="B893" s="22"/>
      <c r="C893" s="64" t="e">
        <f>VLOOKUP(B893,Kader!$B$12:$D$51,2,FALSE)</f>
        <v>#N/A</v>
      </c>
      <c r="D893" s="24"/>
      <c r="E893" s="26"/>
      <c r="F893" s="29" t="e">
        <f t="shared" si="13"/>
        <v>#NUM!</v>
      </c>
      <c r="G893" s="27"/>
      <c r="H893" s="10"/>
      <c r="I893" s="10"/>
      <c r="J893" s="10"/>
      <c r="K893" s="10"/>
      <c r="L893" s="10"/>
      <c r="M893" s="4"/>
      <c r="N893" s="10"/>
      <c r="O893" s="10"/>
      <c r="P893" s="10"/>
      <c r="Q893" s="4"/>
      <c r="R893" s="10"/>
      <c r="S893" s="4"/>
      <c r="T893" s="4"/>
      <c r="U893" s="17"/>
      <c r="X893" s="110" t="e">
        <f>IF(Monitoring!D893=0,AA=0,TEXT(Monitoring!D893,"MMMM"))</f>
        <v>#NAME?</v>
      </c>
    </row>
    <row r="894" spans="2:24" x14ac:dyDescent="0.25">
      <c r="B894" s="22"/>
      <c r="C894" s="64" t="e">
        <f>VLOOKUP(B894,Kader!$B$12:$D$51,2,FALSE)</f>
        <v>#N/A</v>
      </c>
      <c r="D894" s="24"/>
      <c r="E894" s="26"/>
      <c r="F894" s="29" t="e">
        <f t="shared" si="13"/>
        <v>#NUM!</v>
      </c>
      <c r="G894" s="27"/>
      <c r="H894" s="10"/>
      <c r="I894" s="10"/>
      <c r="J894" s="10"/>
      <c r="K894" s="10"/>
      <c r="L894" s="10"/>
      <c r="M894" s="4"/>
      <c r="N894" s="10"/>
      <c r="O894" s="10"/>
      <c r="P894" s="10"/>
      <c r="Q894" s="4"/>
      <c r="R894" s="10"/>
      <c r="S894" s="4"/>
      <c r="T894" s="4"/>
      <c r="U894" s="17"/>
      <c r="X894" s="110" t="e">
        <f>IF(Monitoring!D894=0,AA=0,TEXT(Monitoring!D894,"MMMM"))</f>
        <v>#NAME?</v>
      </c>
    </row>
    <row r="895" spans="2:24" x14ac:dyDescent="0.25">
      <c r="B895" s="22"/>
      <c r="C895" s="64" t="e">
        <f>VLOOKUP(B895,Kader!$B$12:$D$51,2,FALSE)</f>
        <v>#N/A</v>
      </c>
      <c r="D895" s="24"/>
      <c r="E895" s="26"/>
      <c r="F895" s="29" t="e">
        <f t="shared" si="13"/>
        <v>#NUM!</v>
      </c>
      <c r="G895" s="27"/>
      <c r="H895" s="10"/>
      <c r="I895" s="10"/>
      <c r="J895" s="10"/>
      <c r="K895" s="10"/>
      <c r="L895" s="10"/>
      <c r="M895" s="4"/>
      <c r="N895" s="10"/>
      <c r="O895" s="10"/>
      <c r="P895" s="10"/>
      <c r="Q895" s="4"/>
      <c r="R895" s="10"/>
      <c r="S895" s="4"/>
      <c r="T895" s="4"/>
      <c r="U895" s="17"/>
      <c r="X895" s="110" t="e">
        <f>IF(Monitoring!D895=0,AA=0,TEXT(Monitoring!D895,"MMMM"))</f>
        <v>#NAME?</v>
      </c>
    </row>
    <row r="896" spans="2:24" x14ac:dyDescent="0.25">
      <c r="B896" s="22"/>
      <c r="C896" s="64" t="e">
        <f>VLOOKUP(B896,Kader!$B$12:$D$51,2,FALSE)</f>
        <v>#N/A</v>
      </c>
      <c r="D896" s="24"/>
      <c r="E896" s="26"/>
      <c r="F896" s="29" t="e">
        <f t="shared" si="13"/>
        <v>#NUM!</v>
      </c>
      <c r="G896" s="27"/>
      <c r="H896" s="10"/>
      <c r="I896" s="10"/>
      <c r="J896" s="10"/>
      <c r="K896" s="10"/>
      <c r="L896" s="10"/>
      <c r="M896" s="4"/>
      <c r="N896" s="10"/>
      <c r="O896" s="10"/>
      <c r="P896" s="10"/>
      <c r="Q896" s="4"/>
      <c r="R896" s="10"/>
      <c r="S896" s="4"/>
      <c r="T896" s="4"/>
      <c r="U896" s="17"/>
      <c r="X896" s="110" t="e">
        <f>IF(Monitoring!D896=0,AA=0,TEXT(Monitoring!D896,"MMMM"))</f>
        <v>#NAME?</v>
      </c>
    </row>
    <row r="897" spans="2:24" x14ac:dyDescent="0.25">
      <c r="B897" s="22"/>
      <c r="C897" s="64" t="e">
        <f>VLOOKUP(B897,Kader!$B$12:$D$51,2,FALSE)</f>
        <v>#N/A</v>
      </c>
      <c r="D897" s="24"/>
      <c r="E897" s="26"/>
      <c r="F897" s="29" t="e">
        <f t="shared" si="13"/>
        <v>#NUM!</v>
      </c>
      <c r="G897" s="27"/>
      <c r="H897" s="10"/>
      <c r="I897" s="10"/>
      <c r="J897" s="10"/>
      <c r="K897" s="10"/>
      <c r="L897" s="10"/>
      <c r="M897" s="4"/>
      <c r="N897" s="10"/>
      <c r="O897" s="10"/>
      <c r="P897" s="10"/>
      <c r="Q897" s="4"/>
      <c r="R897" s="10"/>
      <c r="S897" s="4"/>
      <c r="T897" s="4"/>
      <c r="U897" s="17"/>
      <c r="X897" s="110" t="e">
        <f>IF(Monitoring!D897=0,AA=0,TEXT(Monitoring!D897,"MMMM"))</f>
        <v>#NAME?</v>
      </c>
    </row>
    <row r="898" spans="2:24" x14ac:dyDescent="0.25">
      <c r="B898" s="22"/>
      <c r="C898" s="64" t="e">
        <f>VLOOKUP(B898,Kader!$B$12:$D$51,2,FALSE)</f>
        <v>#N/A</v>
      </c>
      <c r="D898" s="24"/>
      <c r="E898" s="26"/>
      <c r="F898" s="29" t="e">
        <f t="shared" si="13"/>
        <v>#NUM!</v>
      </c>
      <c r="G898" s="27"/>
      <c r="H898" s="10"/>
      <c r="I898" s="10"/>
      <c r="J898" s="10"/>
      <c r="K898" s="10"/>
      <c r="L898" s="10"/>
      <c r="M898" s="4"/>
      <c r="N898" s="10"/>
      <c r="O898" s="10"/>
      <c r="P898" s="10"/>
      <c r="Q898" s="4"/>
      <c r="R898" s="10"/>
      <c r="S898" s="4"/>
      <c r="T898" s="4"/>
      <c r="U898" s="17"/>
      <c r="X898" s="110" t="e">
        <f>IF(Monitoring!D898=0,AA=0,TEXT(Monitoring!D898,"MMMM"))</f>
        <v>#NAME?</v>
      </c>
    </row>
    <row r="899" spans="2:24" x14ac:dyDescent="0.25">
      <c r="B899" s="22"/>
      <c r="C899" s="64" t="e">
        <f>VLOOKUP(B899,Kader!$B$12:$D$51,2,FALSE)</f>
        <v>#N/A</v>
      </c>
      <c r="D899" s="24"/>
      <c r="E899" s="26"/>
      <c r="F899" s="29" t="e">
        <f t="shared" si="13"/>
        <v>#NUM!</v>
      </c>
      <c r="G899" s="27"/>
      <c r="H899" s="10"/>
      <c r="I899" s="10"/>
      <c r="J899" s="10"/>
      <c r="K899" s="10"/>
      <c r="L899" s="10"/>
      <c r="M899" s="4"/>
      <c r="N899" s="10"/>
      <c r="O899" s="10"/>
      <c r="P899" s="10"/>
      <c r="Q899" s="4"/>
      <c r="R899" s="10"/>
      <c r="S899" s="4"/>
      <c r="T899" s="4"/>
      <c r="U899" s="17"/>
      <c r="X899" s="110" t="e">
        <f>IF(Monitoring!D899=0,AA=0,TEXT(Monitoring!D899,"MMMM"))</f>
        <v>#NAME?</v>
      </c>
    </row>
    <row r="900" spans="2:24" x14ac:dyDescent="0.25">
      <c r="B900" s="22"/>
      <c r="C900" s="64" t="e">
        <f>VLOOKUP(B900,Kader!$B$12:$D$51,2,FALSE)</f>
        <v>#N/A</v>
      </c>
      <c r="D900" s="24"/>
      <c r="E900" s="26"/>
      <c r="F900" s="29" t="e">
        <f t="shared" si="13"/>
        <v>#NUM!</v>
      </c>
      <c r="G900" s="27"/>
      <c r="H900" s="10"/>
      <c r="I900" s="10"/>
      <c r="J900" s="10"/>
      <c r="K900" s="10"/>
      <c r="L900" s="10"/>
      <c r="M900" s="4"/>
      <c r="N900" s="10"/>
      <c r="O900" s="10"/>
      <c r="P900" s="10"/>
      <c r="Q900" s="4"/>
      <c r="R900" s="10"/>
      <c r="S900" s="4"/>
      <c r="T900" s="4"/>
      <c r="U900" s="17"/>
      <c r="X900" s="110" t="e">
        <f>IF(Monitoring!D900=0,AA=0,TEXT(Monitoring!D900,"MMMM"))</f>
        <v>#NAME?</v>
      </c>
    </row>
    <row r="901" spans="2:24" x14ac:dyDescent="0.25">
      <c r="B901" s="22"/>
      <c r="C901" s="64" t="e">
        <f>VLOOKUP(B901,Kader!$B$12:$D$51,2,FALSE)</f>
        <v>#N/A</v>
      </c>
      <c r="D901" s="24"/>
      <c r="E901" s="26"/>
      <c r="F901" s="29" t="e">
        <f t="shared" si="13"/>
        <v>#NUM!</v>
      </c>
      <c r="G901" s="27"/>
      <c r="H901" s="10"/>
      <c r="I901" s="10"/>
      <c r="J901" s="10"/>
      <c r="K901" s="10"/>
      <c r="L901" s="10"/>
      <c r="M901" s="4"/>
      <c r="N901" s="10"/>
      <c r="O901" s="10"/>
      <c r="P901" s="10"/>
      <c r="Q901" s="4"/>
      <c r="R901" s="10"/>
      <c r="S901" s="4"/>
      <c r="T901" s="4"/>
      <c r="U901" s="17"/>
      <c r="X901" s="110" t="e">
        <f>IF(Monitoring!D901=0,AA=0,TEXT(Monitoring!D901,"MMMM"))</f>
        <v>#NAME?</v>
      </c>
    </row>
    <row r="902" spans="2:24" x14ac:dyDescent="0.25">
      <c r="B902" s="22"/>
      <c r="C902" s="64" t="e">
        <f>VLOOKUP(B902,Kader!$B$12:$D$51,2,FALSE)</f>
        <v>#N/A</v>
      </c>
      <c r="D902" s="24"/>
      <c r="E902" s="26"/>
      <c r="F902" s="29" t="e">
        <f t="shared" si="13"/>
        <v>#NUM!</v>
      </c>
      <c r="G902" s="27"/>
      <c r="H902" s="10"/>
      <c r="I902" s="10"/>
      <c r="J902" s="10"/>
      <c r="K902" s="10"/>
      <c r="L902" s="10"/>
      <c r="M902" s="4"/>
      <c r="N902" s="10"/>
      <c r="O902" s="10"/>
      <c r="P902" s="10"/>
      <c r="Q902" s="4"/>
      <c r="R902" s="10"/>
      <c r="S902" s="4"/>
      <c r="T902" s="4"/>
      <c r="U902" s="17"/>
      <c r="X902" s="110" t="e">
        <f>IF(Monitoring!D902=0,AA=0,TEXT(Monitoring!D902,"MMMM"))</f>
        <v>#NAME?</v>
      </c>
    </row>
    <row r="903" spans="2:24" x14ac:dyDescent="0.25">
      <c r="B903" s="22"/>
      <c r="C903" s="64" t="e">
        <f>VLOOKUP(B903,Kader!$B$12:$D$51,2,FALSE)</f>
        <v>#N/A</v>
      </c>
      <c r="D903" s="24"/>
      <c r="E903" s="26"/>
      <c r="F903" s="29" t="e">
        <f t="shared" si="13"/>
        <v>#NUM!</v>
      </c>
      <c r="G903" s="27"/>
      <c r="H903" s="10"/>
      <c r="I903" s="10"/>
      <c r="J903" s="10"/>
      <c r="K903" s="10"/>
      <c r="L903" s="10"/>
      <c r="M903" s="4"/>
      <c r="N903" s="10"/>
      <c r="O903" s="10"/>
      <c r="P903" s="10"/>
      <c r="Q903" s="4"/>
      <c r="R903" s="10"/>
      <c r="S903" s="4"/>
      <c r="T903" s="4"/>
      <c r="U903" s="17"/>
      <c r="X903" s="110" t="e">
        <f>IF(Monitoring!D903=0,AA=0,TEXT(Monitoring!D903,"MMMM"))</f>
        <v>#NAME?</v>
      </c>
    </row>
    <row r="904" spans="2:24" x14ac:dyDescent="0.25">
      <c r="B904" s="22"/>
      <c r="C904" s="64" t="e">
        <f>VLOOKUP(B904,Kader!$B$12:$D$51,2,FALSE)</f>
        <v>#N/A</v>
      </c>
      <c r="D904" s="24"/>
      <c r="E904" s="26"/>
      <c r="F904" s="29" t="e">
        <f t="shared" si="13"/>
        <v>#NUM!</v>
      </c>
      <c r="G904" s="27"/>
      <c r="H904" s="10"/>
      <c r="I904" s="10"/>
      <c r="J904" s="10"/>
      <c r="K904" s="10"/>
      <c r="L904" s="10"/>
      <c r="M904" s="4"/>
      <c r="N904" s="10"/>
      <c r="O904" s="10"/>
      <c r="P904" s="10"/>
      <c r="Q904" s="4"/>
      <c r="R904" s="10"/>
      <c r="S904" s="4"/>
      <c r="T904" s="4"/>
      <c r="U904" s="17"/>
      <c r="X904" s="110" t="e">
        <f>IF(Monitoring!D904=0,AA=0,TEXT(Monitoring!D904,"MMMM"))</f>
        <v>#NAME?</v>
      </c>
    </row>
    <row r="905" spans="2:24" x14ac:dyDescent="0.25">
      <c r="B905" s="22"/>
      <c r="C905" s="64" t="e">
        <f>VLOOKUP(B905,Kader!$B$12:$D$51,2,FALSE)</f>
        <v>#N/A</v>
      </c>
      <c r="D905" s="24"/>
      <c r="E905" s="26"/>
      <c r="F905" s="29" t="e">
        <f t="shared" si="13"/>
        <v>#NUM!</v>
      </c>
      <c r="G905" s="27"/>
      <c r="H905" s="10"/>
      <c r="I905" s="10"/>
      <c r="J905" s="10"/>
      <c r="K905" s="10"/>
      <c r="L905" s="10"/>
      <c r="M905" s="4"/>
      <c r="N905" s="10"/>
      <c r="O905" s="10"/>
      <c r="P905" s="10"/>
      <c r="Q905" s="4"/>
      <c r="R905" s="10"/>
      <c r="S905" s="4"/>
      <c r="T905" s="4"/>
      <c r="U905" s="17"/>
      <c r="X905" s="110" t="e">
        <f>IF(Monitoring!D905=0,AA=0,TEXT(Monitoring!D905,"MMMM"))</f>
        <v>#NAME?</v>
      </c>
    </row>
    <row r="906" spans="2:24" x14ac:dyDescent="0.25">
      <c r="B906" s="22"/>
      <c r="C906" s="64" t="e">
        <f>VLOOKUP(B906,Kader!$B$12:$D$51,2,FALSE)</f>
        <v>#N/A</v>
      </c>
      <c r="D906" s="24"/>
      <c r="E906" s="26"/>
      <c r="F906" s="29" t="e">
        <f t="shared" ref="F906:F969" si="14">(DATEDIF(D906+1,E906,"d"))</f>
        <v>#NUM!</v>
      </c>
      <c r="G906" s="27"/>
      <c r="H906" s="10"/>
      <c r="I906" s="10"/>
      <c r="J906" s="10"/>
      <c r="K906" s="10"/>
      <c r="L906" s="10"/>
      <c r="M906" s="4"/>
      <c r="N906" s="10"/>
      <c r="O906" s="10"/>
      <c r="P906" s="10"/>
      <c r="Q906" s="4"/>
      <c r="R906" s="10"/>
      <c r="S906" s="4"/>
      <c r="T906" s="4"/>
      <c r="U906" s="17"/>
      <c r="X906" s="110" t="e">
        <f>IF(Monitoring!D906=0,AA=0,TEXT(Monitoring!D906,"MMMM"))</f>
        <v>#NAME?</v>
      </c>
    </row>
    <row r="907" spans="2:24" x14ac:dyDescent="0.25">
      <c r="B907" s="22"/>
      <c r="C907" s="64" t="e">
        <f>VLOOKUP(B907,Kader!$B$12:$D$51,2,FALSE)</f>
        <v>#N/A</v>
      </c>
      <c r="D907" s="24"/>
      <c r="E907" s="26"/>
      <c r="F907" s="29" t="e">
        <f t="shared" si="14"/>
        <v>#NUM!</v>
      </c>
      <c r="G907" s="27"/>
      <c r="H907" s="10"/>
      <c r="I907" s="10"/>
      <c r="J907" s="10"/>
      <c r="K907" s="10"/>
      <c r="L907" s="10"/>
      <c r="M907" s="4"/>
      <c r="N907" s="10"/>
      <c r="O907" s="10"/>
      <c r="P907" s="10"/>
      <c r="Q907" s="4"/>
      <c r="R907" s="10"/>
      <c r="S907" s="4"/>
      <c r="T907" s="4"/>
      <c r="U907" s="17"/>
      <c r="X907" s="110" t="e">
        <f>IF(Monitoring!D907=0,AA=0,TEXT(Monitoring!D907,"MMMM"))</f>
        <v>#NAME?</v>
      </c>
    </row>
    <row r="908" spans="2:24" x14ac:dyDescent="0.25">
      <c r="B908" s="22"/>
      <c r="C908" s="64" t="e">
        <f>VLOOKUP(B908,Kader!$B$12:$D$51,2,FALSE)</f>
        <v>#N/A</v>
      </c>
      <c r="D908" s="24"/>
      <c r="E908" s="26"/>
      <c r="F908" s="29" t="e">
        <f t="shared" si="14"/>
        <v>#NUM!</v>
      </c>
      <c r="G908" s="27"/>
      <c r="H908" s="10"/>
      <c r="I908" s="10"/>
      <c r="J908" s="10"/>
      <c r="K908" s="10"/>
      <c r="L908" s="10"/>
      <c r="M908" s="4"/>
      <c r="N908" s="10"/>
      <c r="O908" s="10"/>
      <c r="P908" s="10"/>
      <c r="Q908" s="4"/>
      <c r="R908" s="10"/>
      <c r="S908" s="4"/>
      <c r="T908" s="4"/>
      <c r="U908" s="17"/>
      <c r="X908" s="110" t="e">
        <f>IF(Monitoring!D908=0,AA=0,TEXT(Monitoring!D908,"MMMM"))</f>
        <v>#NAME?</v>
      </c>
    </row>
    <row r="909" spans="2:24" x14ac:dyDescent="0.25">
      <c r="B909" s="22"/>
      <c r="C909" s="64" t="e">
        <f>VLOOKUP(B909,Kader!$B$12:$D$51,2,FALSE)</f>
        <v>#N/A</v>
      </c>
      <c r="D909" s="24"/>
      <c r="E909" s="26"/>
      <c r="F909" s="29" t="e">
        <f t="shared" si="14"/>
        <v>#NUM!</v>
      </c>
      <c r="G909" s="27"/>
      <c r="H909" s="10"/>
      <c r="I909" s="10"/>
      <c r="J909" s="10"/>
      <c r="K909" s="10"/>
      <c r="L909" s="10"/>
      <c r="M909" s="4"/>
      <c r="N909" s="10"/>
      <c r="O909" s="10"/>
      <c r="P909" s="10"/>
      <c r="Q909" s="4"/>
      <c r="R909" s="10"/>
      <c r="S909" s="4"/>
      <c r="T909" s="4"/>
      <c r="U909" s="17"/>
      <c r="X909" s="110" t="e">
        <f>IF(Monitoring!D909=0,AA=0,TEXT(Monitoring!D909,"MMMM"))</f>
        <v>#NAME?</v>
      </c>
    </row>
    <row r="910" spans="2:24" x14ac:dyDescent="0.25">
      <c r="B910" s="22"/>
      <c r="C910" s="64" t="e">
        <f>VLOOKUP(B910,Kader!$B$12:$D$51,2,FALSE)</f>
        <v>#N/A</v>
      </c>
      <c r="D910" s="24"/>
      <c r="E910" s="26"/>
      <c r="F910" s="29" t="e">
        <f t="shared" si="14"/>
        <v>#NUM!</v>
      </c>
      <c r="G910" s="27"/>
      <c r="H910" s="10"/>
      <c r="I910" s="10"/>
      <c r="J910" s="10"/>
      <c r="K910" s="10"/>
      <c r="L910" s="10"/>
      <c r="M910" s="4"/>
      <c r="N910" s="10"/>
      <c r="O910" s="10"/>
      <c r="P910" s="10"/>
      <c r="Q910" s="4"/>
      <c r="R910" s="10"/>
      <c r="S910" s="4"/>
      <c r="T910" s="4"/>
      <c r="U910" s="17"/>
      <c r="X910" s="110" t="e">
        <f>IF(Monitoring!D910=0,AA=0,TEXT(Monitoring!D910,"MMMM"))</f>
        <v>#NAME?</v>
      </c>
    </row>
    <row r="911" spans="2:24" x14ac:dyDescent="0.25">
      <c r="B911" s="22"/>
      <c r="C911" s="64" t="e">
        <f>VLOOKUP(B911,Kader!$B$12:$D$51,2,FALSE)</f>
        <v>#N/A</v>
      </c>
      <c r="D911" s="24"/>
      <c r="E911" s="26"/>
      <c r="F911" s="29" t="e">
        <f t="shared" si="14"/>
        <v>#NUM!</v>
      </c>
      <c r="G911" s="27"/>
      <c r="H911" s="10"/>
      <c r="I911" s="10"/>
      <c r="J911" s="10"/>
      <c r="K911" s="10"/>
      <c r="L911" s="10"/>
      <c r="M911" s="4"/>
      <c r="N911" s="10"/>
      <c r="O911" s="10"/>
      <c r="P911" s="10"/>
      <c r="Q911" s="4"/>
      <c r="R911" s="10"/>
      <c r="S911" s="4"/>
      <c r="T911" s="4"/>
      <c r="U911" s="17"/>
      <c r="X911" s="110" t="e">
        <f>IF(Monitoring!D911=0,AA=0,TEXT(Monitoring!D911,"MMMM"))</f>
        <v>#NAME?</v>
      </c>
    </row>
    <row r="912" spans="2:24" x14ac:dyDescent="0.25">
      <c r="B912" s="22"/>
      <c r="C912" s="64" t="e">
        <f>VLOOKUP(B912,Kader!$B$12:$D$51,2,FALSE)</f>
        <v>#N/A</v>
      </c>
      <c r="D912" s="24"/>
      <c r="E912" s="26"/>
      <c r="F912" s="29" t="e">
        <f t="shared" si="14"/>
        <v>#NUM!</v>
      </c>
      <c r="G912" s="27"/>
      <c r="H912" s="10"/>
      <c r="I912" s="10"/>
      <c r="J912" s="10"/>
      <c r="K912" s="10"/>
      <c r="L912" s="10"/>
      <c r="M912" s="4"/>
      <c r="N912" s="10"/>
      <c r="O912" s="10"/>
      <c r="P912" s="10"/>
      <c r="Q912" s="4"/>
      <c r="R912" s="10"/>
      <c r="S912" s="4"/>
      <c r="T912" s="4"/>
      <c r="U912" s="17"/>
      <c r="X912" s="110" t="e">
        <f>IF(Monitoring!D912=0,AA=0,TEXT(Monitoring!D912,"MMMM"))</f>
        <v>#NAME?</v>
      </c>
    </row>
    <row r="913" spans="2:24" x14ac:dyDescent="0.25">
      <c r="B913" s="22"/>
      <c r="C913" s="64" t="e">
        <f>VLOOKUP(B913,Kader!$B$12:$D$51,2,FALSE)</f>
        <v>#N/A</v>
      </c>
      <c r="D913" s="24"/>
      <c r="E913" s="26"/>
      <c r="F913" s="29" t="e">
        <f t="shared" si="14"/>
        <v>#NUM!</v>
      </c>
      <c r="G913" s="27"/>
      <c r="H913" s="10"/>
      <c r="I913" s="10"/>
      <c r="J913" s="10"/>
      <c r="K913" s="10"/>
      <c r="L913" s="10"/>
      <c r="M913" s="4"/>
      <c r="N913" s="10"/>
      <c r="O913" s="10"/>
      <c r="P913" s="10"/>
      <c r="Q913" s="4"/>
      <c r="R913" s="10"/>
      <c r="S913" s="4"/>
      <c r="T913" s="4"/>
      <c r="U913" s="17"/>
      <c r="X913" s="110" t="e">
        <f>IF(Monitoring!D913=0,AA=0,TEXT(Monitoring!D913,"MMMM"))</f>
        <v>#NAME?</v>
      </c>
    </row>
    <row r="914" spans="2:24" x14ac:dyDescent="0.25">
      <c r="B914" s="22"/>
      <c r="C914" s="64" t="e">
        <f>VLOOKUP(B914,Kader!$B$12:$D$51,2,FALSE)</f>
        <v>#N/A</v>
      </c>
      <c r="D914" s="24"/>
      <c r="E914" s="26"/>
      <c r="F914" s="29" t="e">
        <f t="shared" si="14"/>
        <v>#NUM!</v>
      </c>
      <c r="G914" s="27"/>
      <c r="H914" s="10"/>
      <c r="I914" s="10"/>
      <c r="J914" s="10"/>
      <c r="K914" s="10"/>
      <c r="L914" s="10"/>
      <c r="M914" s="4"/>
      <c r="N914" s="10"/>
      <c r="O914" s="10"/>
      <c r="P914" s="10"/>
      <c r="Q914" s="4"/>
      <c r="R914" s="10"/>
      <c r="S914" s="4"/>
      <c r="T914" s="4"/>
      <c r="U914" s="17"/>
      <c r="X914" s="110" t="e">
        <f>IF(Monitoring!D914=0,AA=0,TEXT(Monitoring!D914,"MMMM"))</f>
        <v>#NAME?</v>
      </c>
    </row>
    <row r="915" spans="2:24" x14ac:dyDescent="0.25">
      <c r="B915" s="22"/>
      <c r="C915" s="64" t="e">
        <f>VLOOKUP(B915,Kader!$B$12:$D$51,2,FALSE)</f>
        <v>#N/A</v>
      </c>
      <c r="D915" s="24"/>
      <c r="E915" s="26"/>
      <c r="F915" s="29" t="e">
        <f t="shared" si="14"/>
        <v>#NUM!</v>
      </c>
      <c r="G915" s="27"/>
      <c r="H915" s="10"/>
      <c r="I915" s="10"/>
      <c r="J915" s="10"/>
      <c r="K915" s="10"/>
      <c r="L915" s="10"/>
      <c r="M915" s="4"/>
      <c r="N915" s="10"/>
      <c r="O915" s="10"/>
      <c r="P915" s="10"/>
      <c r="Q915" s="4"/>
      <c r="R915" s="10"/>
      <c r="S915" s="4"/>
      <c r="T915" s="4"/>
      <c r="U915" s="17"/>
      <c r="X915" s="110" t="e">
        <f>IF(Monitoring!D915=0,AA=0,TEXT(Monitoring!D915,"MMMM"))</f>
        <v>#NAME?</v>
      </c>
    </row>
    <row r="916" spans="2:24" x14ac:dyDescent="0.25">
      <c r="B916" s="22"/>
      <c r="C916" s="64" t="e">
        <f>VLOOKUP(B916,Kader!$B$12:$D$51,2,FALSE)</f>
        <v>#N/A</v>
      </c>
      <c r="D916" s="24"/>
      <c r="E916" s="26"/>
      <c r="F916" s="29" t="e">
        <f t="shared" si="14"/>
        <v>#NUM!</v>
      </c>
      <c r="G916" s="27"/>
      <c r="H916" s="10"/>
      <c r="I916" s="10"/>
      <c r="J916" s="10"/>
      <c r="K916" s="10"/>
      <c r="L916" s="10"/>
      <c r="M916" s="4"/>
      <c r="N916" s="10"/>
      <c r="O916" s="10"/>
      <c r="P916" s="10"/>
      <c r="Q916" s="4"/>
      <c r="R916" s="10"/>
      <c r="S916" s="4"/>
      <c r="T916" s="4"/>
      <c r="U916" s="17"/>
      <c r="X916" s="110" t="e">
        <f>IF(Monitoring!D916=0,AA=0,TEXT(Monitoring!D916,"MMMM"))</f>
        <v>#NAME?</v>
      </c>
    </row>
    <row r="917" spans="2:24" x14ac:dyDescent="0.25">
      <c r="B917" s="22"/>
      <c r="C917" s="64" t="e">
        <f>VLOOKUP(B917,Kader!$B$12:$D$51,2,FALSE)</f>
        <v>#N/A</v>
      </c>
      <c r="D917" s="24"/>
      <c r="E917" s="26"/>
      <c r="F917" s="29" t="e">
        <f t="shared" si="14"/>
        <v>#NUM!</v>
      </c>
      <c r="G917" s="27"/>
      <c r="H917" s="10"/>
      <c r="I917" s="10"/>
      <c r="J917" s="10"/>
      <c r="K917" s="10"/>
      <c r="L917" s="10"/>
      <c r="M917" s="4"/>
      <c r="N917" s="10"/>
      <c r="O917" s="10"/>
      <c r="P917" s="10"/>
      <c r="Q917" s="4"/>
      <c r="R917" s="10"/>
      <c r="S917" s="4"/>
      <c r="T917" s="4"/>
      <c r="U917" s="17"/>
      <c r="X917" s="110" t="e">
        <f>IF(Monitoring!D917=0,AA=0,TEXT(Monitoring!D917,"MMMM"))</f>
        <v>#NAME?</v>
      </c>
    </row>
    <row r="918" spans="2:24" x14ac:dyDescent="0.25">
      <c r="B918" s="22"/>
      <c r="C918" s="64" t="e">
        <f>VLOOKUP(B918,Kader!$B$12:$D$51,2,FALSE)</f>
        <v>#N/A</v>
      </c>
      <c r="D918" s="24"/>
      <c r="E918" s="26"/>
      <c r="F918" s="29" t="e">
        <f t="shared" si="14"/>
        <v>#NUM!</v>
      </c>
      <c r="G918" s="27"/>
      <c r="H918" s="10"/>
      <c r="I918" s="10"/>
      <c r="J918" s="10"/>
      <c r="K918" s="10"/>
      <c r="L918" s="10"/>
      <c r="M918" s="4"/>
      <c r="N918" s="10"/>
      <c r="O918" s="10"/>
      <c r="P918" s="10"/>
      <c r="Q918" s="4"/>
      <c r="R918" s="10"/>
      <c r="S918" s="4"/>
      <c r="T918" s="4"/>
      <c r="U918" s="17"/>
      <c r="X918" s="110" t="e">
        <f>IF(Monitoring!D918=0,AA=0,TEXT(Monitoring!D918,"MMMM"))</f>
        <v>#NAME?</v>
      </c>
    </row>
    <row r="919" spans="2:24" x14ac:dyDescent="0.25">
      <c r="B919" s="22"/>
      <c r="C919" s="64" t="e">
        <f>VLOOKUP(B919,Kader!$B$12:$D$51,2,FALSE)</f>
        <v>#N/A</v>
      </c>
      <c r="D919" s="24"/>
      <c r="E919" s="26"/>
      <c r="F919" s="29" t="e">
        <f t="shared" si="14"/>
        <v>#NUM!</v>
      </c>
      <c r="G919" s="27"/>
      <c r="H919" s="10"/>
      <c r="I919" s="10"/>
      <c r="J919" s="10"/>
      <c r="K919" s="10"/>
      <c r="L919" s="10"/>
      <c r="M919" s="4"/>
      <c r="N919" s="10"/>
      <c r="O919" s="10"/>
      <c r="P919" s="10"/>
      <c r="Q919" s="4"/>
      <c r="R919" s="10"/>
      <c r="S919" s="4"/>
      <c r="T919" s="4"/>
      <c r="U919" s="17"/>
      <c r="X919" s="110" t="e">
        <f>IF(Monitoring!D919=0,AA=0,TEXT(Monitoring!D919,"MMMM"))</f>
        <v>#NAME?</v>
      </c>
    </row>
    <row r="920" spans="2:24" x14ac:dyDescent="0.25">
      <c r="B920" s="22"/>
      <c r="C920" s="64" t="e">
        <f>VLOOKUP(B920,Kader!$B$12:$D$51,2,FALSE)</f>
        <v>#N/A</v>
      </c>
      <c r="D920" s="24"/>
      <c r="E920" s="26"/>
      <c r="F920" s="29" t="e">
        <f t="shared" si="14"/>
        <v>#NUM!</v>
      </c>
      <c r="G920" s="27"/>
      <c r="H920" s="10"/>
      <c r="I920" s="10"/>
      <c r="J920" s="10"/>
      <c r="K920" s="10"/>
      <c r="L920" s="10"/>
      <c r="M920" s="4"/>
      <c r="N920" s="10"/>
      <c r="O920" s="10"/>
      <c r="P920" s="10"/>
      <c r="Q920" s="4"/>
      <c r="R920" s="10"/>
      <c r="S920" s="4"/>
      <c r="T920" s="4"/>
      <c r="U920" s="17"/>
      <c r="X920" s="110" t="e">
        <f>IF(Monitoring!D920=0,AA=0,TEXT(Monitoring!D920,"MMMM"))</f>
        <v>#NAME?</v>
      </c>
    </row>
    <row r="921" spans="2:24" x14ac:dyDescent="0.25">
      <c r="B921" s="22"/>
      <c r="C921" s="64" t="e">
        <f>VLOOKUP(B921,Kader!$B$12:$D$51,2,FALSE)</f>
        <v>#N/A</v>
      </c>
      <c r="D921" s="24"/>
      <c r="E921" s="26"/>
      <c r="F921" s="29" t="e">
        <f t="shared" si="14"/>
        <v>#NUM!</v>
      </c>
      <c r="G921" s="27"/>
      <c r="H921" s="10"/>
      <c r="I921" s="10"/>
      <c r="J921" s="10"/>
      <c r="K921" s="10"/>
      <c r="L921" s="10"/>
      <c r="M921" s="4"/>
      <c r="N921" s="10"/>
      <c r="O921" s="10"/>
      <c r="P921" s="10"/>
      <c r="Q921" s="4"/>
      <c r="R921" s="10"/>
      <c r="S921" s="4"/>
      <c r="T921" s="4"/>
      <c r="U921" s="17"/>
      <c r="X921" s="110" t="e">
        <f>IF(Monitoring!D921=0,AA=0,TEXT(Monitoring!D921,"MMMM"))</f>
        <v>#NAME?</v>
      </c>
    </row>
    <row r="922" spans="2:24" x14ac:dyDescent="0.25">
      <c r="B922" s="22"/>
      <c r="C922" s="64" t="e">
        <f>VLOOKUP(B922,Kader!$B$12:$D$51,2,FALSE)</f>
        <v>#N/A</v>
      </c>
      <c r="D922" s="24"/>
      <c r="E922" s="26"/>
      <c r="F922" s="29" t="e">
        <f t="shared" si="14"/>
        <v>#NUM!</v>
      </c>
      <c r="G922" s="27"/>
      <c r="H922" s="10"/>
      <c r="I922" s="10"/>
      <c r="J922" s="10"/>
      <c r="K922" s="10"/>
      <c r="L922" s="10"/>
      <c r="M922" s="4"/>
      <c r="N922" s="10"/>
      <c r="O922" s="10"/>
      <c r="P922" s="10"/>
      <c r="Q922" s="4"/>
      <c r="R922" s="10"/>
      <c r="S922" s="4"/>
      <c r="T922" s="4"/>
      <c r="U922" s="17"/>
      <c r="X922" s="110" t="e">
        <f>IF(Monitoring!D922=0,AA=0,TEXT(Monitoring!D922,"MMMM"))</f>
        <v>#NAME?</v>
      </c>
    </row>
    <row r="923" spans="2:24" x14ac:dyDescent="0.25">
      <c r="B923" s="22"/>
      <c r="C923" s="64" t="e">
        <f>VLOOKUP(B923,Kader!$B$12:$D$51,2,FALSE)</f>
        <v>#N/A</v>
      </c>
      <c r="D923" s="24"/>
      <c r="E923" s="26"/>
      <c r="F923" s="29" t="e">
        <f t="shared" si="14"/>
        <v>#NUM!</v>
      </c>
      <c r="G923" s="27"/>
      <c r="H923" s="10"/>
      <c r="I923" s="10"/>
      <c r="J923" s="10"/>
      <c r="K923" s="10"/>
      <c r="L923" s="10"/>
      <c r="M923" s="4"/>
      <c r="N923" s="10"/>
      <c r="O923" s="10"/>
      <c r="P923" s="10"/>
      <c r="Q923" s="4"/>
      <c r="R923" s="10"/>
      <c r="S923" s="4"/>
      <c r="T923" s="4"/>
      <c r="U923" s="17"/>
      <c r="X923" s="110" t="e">
        <f>IF(Monitoring!D923=0,AA=0,TEXT(Monitoring!D923,"MMMM"))</f>
        <v>#NAME?</v>
      </c>
    </row>
    <row r="924" spans="2:24" x14ac:dyDescent="0.25">
      <c r="B924" s="22"/>
      <c r="C924" s="64" t="e">
        <f>VLOOKUP(B924,Kader!$B$12:$D$51,2,FALSE)</f>
        <v>#N/A</v>
      </c>
      <c r="D924" s="24"/>
      <c r="E924" s="26"/>
      <c r="F924" s="29" t="e">
        <f t="shared" si="14"/>
        <v>#NUM!</v>
      </c>
      <c r="G924" s="27"/>
      <c r="H924" s="10"/>
      <c r="I924" s="10"/>
      <c r="J924" s="10"/>
      <c r="K924" s="10"/>
      <c r="L924" s="10"/>
      <c r="M924" s="4"/>
      <c r="N924" s="10"/>
      <c r="O924" s="10"/>
      <c r="P924" s="10"/>
      <c r="Q924" s="4"/>
      <c r="R924" s="10"/>
      <c r="S924" s="4"/>
      <c r="T924" s="4"/>
      <c r="U924" s="17"/>
      <c r="X924" s="110" t="e">
        <f>IF(Monitoring!D924=0,AA=0,TEXT(Monitoring!D924,"MMMM"))</f>
        <v>#NAME?</v>
      </c>
    </row>
    <row r="925" spans="2:24" x14ac:dyDescent="0.25">
      <c r="B925" s="22"/>
      <c r="C925" s="64" t="e">
        <f>VLOOKUP(B925,Kader!$B$12:$D$51,2,FALSE)</f>
        <v>#N/A</v>
      </c>
      <c r="D925" s="24"/>
      <c r="E925" s="26"/>
      <c r="F925" s="29" t="e">
        <f t="shared" si="14"/>
        <v>#NUM!</v>
      </c>
      <c r="G925" s="27"/>
      <c r="H925" s="10"/>
      <c r="I925" s="10"/>
      <c r="J925" s="10"/>
      <c r="K925" s="10"/>
      <c r="L925" s="10"/>
      <c r="M925" s="4"/>
      <c r="N925" s="10"/>
      <c r="O925" s="10"/>
      <c r="P925" s="10"/>
      <c r="Q925" s="4"/>
      <c r="R925" s="10"/>
      <c r="S925" s="4"/>
      <c r="T925" s="4"/>
      <c r="U925" s="17"/>
      <c r="X925" s="110" t="e">
        <f>IF(Monitoring!D925=0,AA=0,TEXT(Monitoring!D925,"MMMM"))</f>
        <v>#NAME?</v>
      </c>
    </row>
    <row r="926" spans="2:24" x14ac:dyDescent="0.25">
      <c r="B926" s="22"/>
      <c r="C926" s="64" t="e">
        <f>VLOOKUP(B926,Kader!$B$12:$D$51,2,FALSE)</f>
        <v>#N/A</v>
      </c>
      <c r="D926" s="24"/>
      <c r="E926" s="26"/>
      <c r="F926" s="29" t="e">
        <f t="shared" si="14"/>
        <v>#NUM!</v>
      </c>
      <c r="G926" s="27"/>
      <c r="H926" s="10"/>
      <c r="I926" s="10"/>
      <c r="J926" s="10"/>
      <c r="K926" s="10"/>
      <c r="L926" s="10"/>
      <c r="M926" s="4"/>
      <c r="N926" s="10"/>
      <c r="O926" s="10"/>
      <c r="P926" s="10"/>
      <c r="Q926" s="4"/>
      <c r="R926" s="10"/>
      <c r="S926" s="4"/>
      <c r="T926" s="4"/>
      <c r="U926" s="17"/>
      <c r="X926" s="110" t="e">
        <f>IF(Monitoring!D926=0,AA=0,TEXT(Monitoring!D926,"MMMM"))</f>
        <v>#NAME?</v>
      </c>
    </row>
    <row r="927" spans="2:24" x14ac:dyDescent="0.25">
      <c r="B927" s="22"/>
      <c r="C927" s="64" t="e">
        <f>VLOOKUP(B927,Kader!$B$12:$D$51,2,FALSE)</f>
        <v>#N/A</v>
      </c>
      <c r="D927" s="24"/>
      <c r="E927" s="26"/>
      <c r="F927" s="29" t="e">
        <f t="shared" si="14"/>
        <v>#NUM!</v>
      </c>
      <c r="G927" s="27"/>
      <c r="H927" s="10"/>
      <c r="I927" s="10"/>
      <c r="J927" s="10"/>
      <c r="K927" s="10"/>
      <c r="L927" s="10"/>
      <c r="M927" s="4"/>
      <c r="N927" s="10"/>
      <c r="O927" s="10"/>
      <c r="P927" s="10"/>
      <c r="Q927" s="4"/>
      <c r="R927" s="10"/>
      <c r="S927" s="4"/>
      <c r="T927" s="4"/>
      <c r="U927" s="17"/>
      <c r="X927" s="110" t="e">
        <f>IF(Monitoring!D927=0,AA=0,TEXT(Monitoring!D927,"MMMM"))</f>
        <v>#NAME?</v>
      </c>
    </row>
    <row r="928" spans="2:24" x14ac:dyDescent="0.25">
      <c r="B928" s="22"/>
      <c r="C928" s="64" t="e">
        <f>VLOOKUP(B928,Kader!$B$12:$D$51,2,FALSE)</f>
        <v>#N/A</v>
      </c>
      <c r="D928" s="24"/>
      <c r="E928" s="26"/>
      <c r="F928" s="29" t="e">
        <f t="shared" si="14"/>
        <v>#NUM!</v>
      </c>
      <c r="G928" s="27"/>
      <c r="H928" s="10"/>
      <c r="I928" s="10"/>
      <c r="J928" s="10"/>
      <c r="K928" s="10"/>
      <c r="L928" s="10"/>
      <c r="M928" s="4"/>
      <c r="N928" s="10"/>
      <c r="O928" s="10"/>
      <c r="P928" s="10"/>
      <c r="Q928" s="4"/>
      <c r="R928" s="10"/>
      <c r="S928" s="4"/>
      <c r="T928" s="4"/>
      <c r="U928" s="17"/>
      <c r="X928" s="110" t="e">
        <f>IF(Monitoring!D928=0,AA=0,TEXT(Monitoring!D928,"MMMM"))</f>
        <v>#NAME?</v>
      </c>
    </row>
    <row r="929" spans="2:24" x14ac:dyDescent="0.25">
      <c r="B929" s="22"/>
      <c r="C929" s="64" t="e">
        <f>VLOOKUP(B929,Kader!$B$12:$D$51,2,FALSE)</f>
        <v>#N/A</v>
      </c>
      <c r="D929" s="24"/>
      <c r="E929" s="26"/>
      <c r="F929" s="29" t="e">
        <f t="shared" si="14"/>
        <v>#NUM!</v>
      </c>
      <c r="G929" s="27"/>
      <c r="H929" s="10"/>
      <c r="I929" s="10"/>
      <c r="J929" s="10"/>
      <c r="K929" s="10"/>
      <c r="L929" s="10"/>
      <c r="M929" s="4"/>
      <c r="N929" s="10"/>
      <c r="O929" s="10"/>
      <c r="P929" s="10"/>
      <c r="Q929" s="4"/>
      <c r="R929" s="10"/>
      <c r="S929" s="4"/>
      <c r="T929" s="4"/>
      <c r="U929" s="17"/>
      <c r="X929" s="110" t="e">
        <f>IF(Monitoring!D929=0,AA=0,TEXT(Monitoring!D929,"MMMM"))</f>
        <v>#NAME?</v>
      </c>
    </row>
    <row r="930" spans="2:24" x14ac:dyDescent="0.25">
      <c r="B930" s="22"/>
      <c r="C930" s="64" t="e">
        <f>VLOOKUP(B930,Kader!$B$12:$D$51,2,FALSE)</f>
        <v>#N/A</v>
      </c>
      <c r="D930" s="24"/>
      <c r="E930" s="26"/>
      <c r="F930" s="29" t="e">
        <f t="shared" si="14"/>
        <v>#NUM!</v>
      </c>
      <c r="G930" s="27"/>
      <c r="H930" s="10"/>
      <c r="I930" s="10"/>
      <c r="J930" s="10"/>
      <c r="K930" s="10"/>
      <c r="L930" s="10"/>
      <c r="M930" s="4"/>
      <c r="N930" s="10"/>
      <c r="O930" s="10"/>
      <c r="P930" s="10"/>
      <c r="Q930" s="4"/>
      <c r="R930" s="10"/>
      <c r="S930" s="4"/>
      <c r="T930" s="4"/>
      <c r="U930" s="17"/>
      <c r="X930" s="110" t="e">
        <f>IF(Monitoring!D930=0,AA=0,TEXT(Monitoring!D930,"MMMM"))</f>
        <v>#NAME?</v>
      </c>
    </row>
    <row r="931" spans="2:24" x14ac:dyDescent="0.25">
      <c r="B931" s="22"/>
      <c r="C931" s="64" t="e">
        <f>VLOOKUP(B931,Kader!$B$12:$D$51,2,FALSE)</f>
        <v>#N/A</v>
      </c>
      <c r="D931" s="24"/>
      <c r="E931" s="26"/>
      <c r="F931" s="29" t="e">
        <f t="shared" si="14"/>
        <v>#NUM!</v>
      </c>
      <c r="G931" s="27"/>
      <c r="H931" s="10"/>
      <c r="I931" s="10"/>
      <c r="J931" s="10"/>
      <c r="K931" s="10"/>
      <c r="L931" s="10"/>
      <c r="M931" s="4"/>
      <c r="N931" s="10"/>
      <c r="O931" s="10"/>
      <c r="P931" s="10"/>
      <c r="Q931" s="4"/>
      <c r="R931" s="10"/>
      <c r="S931" s="4"/>
      <c r="T931" s="4"/>
      <c r="U931" s="17"/>
      <c r="X931" s="110" t="e">
        <f>IF(Monitoring!D931=0,AA=0,TEXT(Monitoring!D931,"MMMM"))</f>
        <v>#NAME?</v>
      </c>
    </row>
    <row r="932" spans="2:24" x14ac:dyDescent="0.25">
      <c r="B932" s="22"/>
      <c r="C932" s="64" t="e">
        <f>VLOOKUP(B932,Kader!$B$12:$D$51,2,FALSE)</f>
        <v>#N/A</v>
      </c>
      <c r="D932" s="24"/>
      <c r="E932" s="26"/>
      <c r="F932" s="29" t="e">
        <f t="shared" si="14"/>
        <v>#NUM!</v>
      </c>
      <c r="G932" s="27"/>
      <c r="H932" s="10"/>
      <c r="I932" s="10"/>
      <c r="J932" s="10"/>
      <c r="K932" s="10"/>
      <c r="L932" s="10"/>
      <c r="M932" s="4"/>
      <c r="N932" s="10"/>
      <c r="O932" s="10"/>
      <c r="P932" s="10"/>
      <c r="Q932" s="4"/>
      <c r="R932" s="10"/>
      <c r="S932" s="4"/>
      <c r="T932" s="4"/>
      <c r="U932" s="17"/>
      <c r="X932" s="110" t="e">
        <f>IF(Monitoring!D932=0,AA=0,TEXT(Monitoring!D932,"MMMM"))</f>
        <v>#NAME?</v>
      </c>
    </row>
    <row r="933" spans="2:24" x14ac:dyDescent="0.25">
      <c r="B933" s="22"/>
      <c r="C933" s="64" t="e">
        <f>VLOOKUP(B933,Kader!$B$12:$D$51,2,FALSE)</f>
        <v>#N/A</v>
      </c>
      <c r="D933" s="24"/>
      <c r="E933" s="26"/>
      <c r="F933" s="29" t="e">
        <f t="shared" si="14"/>
        <v>#NUM!</v>
      </c>
      <c r="G933" s="27"/>
      <c r="H933" s="10"/>
      <c r="I933" s="10"/>
      <c r="J933" s="10"/>
      <c r="K933" s="10"/>
      <c r="L933" s="10"/>
      <c r="M933" s="4"/>
      <c r="N933" s="10"/>
      <c r="O933" s="10"/>
      <c r="P933" s="10"/>
      <c r="Q933" s="4"/>
      <c r="R933" s="10"/>
      <c r="S933" s="4"/>
      <c r="T933" s="4"/>
      <c r="U933" s="17"/>
      <c r="X933" s="110" t="e">
        <f>IF(Monitoring!D933=0,AA=0,TEXT(Monitoring!D933,"MMMM"))</f>
        <v>#NAME?</v>
      </c>
    </row>
    <row r="934" spans="2:24" x14ac:dyDescent="0.25">
      <c r="B934" s="22"/>
      <c r="C934" s="64" t="e">
        <f>VLOOKUP(B934,Kader!$B$12:$D$51,2,FALSE)</f>
        <v>#N/A</v>
      </c>
      <c r="D934" s="24"/>
      <c r="E934" s="26"/>
      <c r="F934" s="29" t="e">
        <f t="shared" si="14"/>
        <v>#NUM!</v>
      </c>
      <c r="G934" s="27"/>
      <c r="H934" s="10"/>
      <c r="I934" s="10"/>
      <c r="J934" s="10"/>
      <c r="K934" s="10"/>
      <c r="L934" s="10"/>
      <c r="M934" s="4"/>
      <c r="N934" s="10"/>
      <c r="O934" s="10"/>
      <c r="P934" s="10"/>
      <c r="Q934" s="4"/>
      <c r="R934" s="10"/>
      <c r="S934" s="4"/>
      <c r="T934" s="4"/>
      <c r="U934" s="17"/>
      <c r="X934" s="110" t="e">
        <f>IF(Monitoring!D934=0,AA=0,TEXT(Monitoring!D934,"MMMM"))</f>
        <v>#NAME?</v>
      </c>
    </row>
    <row r="935" spans="2:24" x14ac:dyDescent="0.25">
      <c r="B935" s="22"/>
      <c r="C935" s="64" t="e">
        <f>VLOOKUP(B935,Kader!$B$12:$D$51,2,FALSE)</f>
        <v>#N/A</v>
      </c>
      <c r="D935" s="24"/>
      <c r="E935" s="26"/>
      <c r="F935" s="29" t="e">
        <f t="shared" si="14"/>
        <v>#NUM!</v>
      </c>
      <c r="G935" s="27"/>
      <c r="H935" s="10"/>
      <c r="I935" s="10"/>
      <c r="J935" s="10"/>
      <c r="K935" s="10"/>
      <c r="L935" s="10"/>
      <c r="M935" s="4"/>
      <c r="N935" s="10"/>
      <c r="O935" s="10"/>
      <c r="P935" s="10"/>
      <c r="Q935" s="4"/>
      <c r="R935" s="10"/>
      <c r="S935" s="4"/>
      <c r="T935" s="4"/>
      <c r="U935" s="17"/>
      <c r="X935" s="110" t="e">
        <f>IF(Monitoring!D935=0,AA=0,TEXT(Monitoring!D935,"MMMM"))</f>
        <v>#NAME?</v>
      </c>
    </row>
    <row r="936" spans="2:24" x14ac:dyDescent="0.25">
      <c r="B936" s="22"/>
      <c r="C936" s="64" t="e">
        <f>VLOOKUP(B936,Kader!$B$12:$D$51,2,FALSE)</f>
        <v>#N/A</v>
      </c>
      <c r="D936" s="24"/>
      <c r="E936" s="26"/>
      <c r="F936" s="29" t="e">
        <f t="shared" si="14"/>
        <v>#NUM!</v>
      </c>
      <c r="G936" s="27"/>
      <c r="H936" s="10"/>
      <c r="I936" s="10"/>
      <c r="J936" s="10"/>
      <c r="K936" s="10"/>
      <c r="L936" s="10"/>
      <c r="M936" s="4"/>
      <c r="N936" s="10"/>
      <c r="O936" s="10"/>
      <c r="P936" s="10"/>
      <c r="Q936" s="4"/>
      <c r="R936" s="10"/>
      <c r="S936" s="4"/>
      <c r="T936" s="4"/>
      <c r="U936" s="17"/>
      <c r="X936" s="110" t="e">
        <f>IF(Monitoring!D936=0,AA=0,TEXT(Monitoring!D936,"MMMM"))</f>
        <v>#NAME?</v>
      </c>
    </row>
    <row r="937" spans="2:24" x14ac:dyDescent="0.25">
      <c r="B937" s="22"/>
      <c r="C937" s="64" t="e">
        <f>VLOOKUP(B937,Kader!$B$12:$D$51,2,FALSE)</f>
        <v>#N/A</v>
      </c>
      <c r="D937" s="24"/>
      <c r="E937" s="26"/>
      <c r="F937" s="29" t="e">
        <f t="shared" si="14"/>
        <v>#NUM!</v>
      </c>
      <c r="G937" s="27"/>
      <c r="H937" s="10"/>
      <c r="I937" s="10"/>
      <c r="J937" s="10"/>
      <c r="K937" s="10"/>
      <c r="L937" s="10"/>
      <c r="M937" s="4"/>
      <c r="N937" s="10"/>
      <c r="O937" s="10"/>
      <c r="P937" s="10"/>
      <c r="Q937" s="4"/>
      <c r="R937" s="10"/>
      <c r="S937" s="4"/>
      <c r="T937" s="4"/>
      <c r="U937" s="17"/>
      <c r="X937" s="110" t="e">
        <f>IF(Monitoring!D937=0,AA=0,TEXT(Monitoring!D937,"MMMM"))</f>
        <v>#NAME?</v>
      </c>
    </row>
    <row r="938" spans="2:24" x14ac:dyDescent="0.25">
      <c r="B938" s="22"/>
      <c r="C938" s="64" t="e">
        <f>VLOOKUP(B938,Kader!$B$12:$D$51,2,FALSE)</f>
        <v>#N/A</v>
      </c>
      <c r="D938" s="24"/>
      <c r="E938" s="26"/>
      <c r="F938" s="29" t="e">
        <f t="shared" si="14"/>
        <v>#NUM!</v>
      </c>
      <c r="G938" s="27"/>
      <c r="H938" s="10"/>
      <c r="I938" s="10"/>
      <c r="J938" s="10"/>
      <c r="K938" s="10"/>
      <c r="L938" s="10"/>
      <c r="M938" s="4"/>
      <c r="N938" s="10"/>
      <c r="O938" s="10"/>
      <c r="P938" s="10"/>
      <c r="Q938" s="4"/>
      <c r="R938" s="10"/>
      <c r="S938" s="4"/>
      <c r="T938" s="4"/>
      <c r="U938" s="17"/>
      <c r="X938" s="110" t="e">
        <f>IF(Monitoring!D938=0,AA=0,TEXT(Monitoring!D938,"MMMM"))</f>
        <v>#NAME?</v>
      </c>
    </row>
    <row r="939" spans="2:24" x14ac:dyDescent="0.25">
      <c r="B939" s="22"/>
      <c r="C939" s="64" t="e">
        <f>VLOOKUP(B939,Kader!$B$12:$D$51,2,FALSE)</f>
        <v>#N/A</v>
      </c>
      <c r="D939" s="24"/>
      <c r="E939" s="26"/>
      <c r="F939" s="29" t="e">
        <f t="shared" si="14"/>
        <v>#NUM!</v>
      </c>
      <c r="G939" s="27"/>
      <c r="H939" s="10"/>
      <c r="I939" s="10"/>
      <c r="J939" s="10"/>
      <c r="K939" s="10"/>
      <c r="L939" s="10"/>
      <c r="M939" s="4"/>
      <c r="N939" s="10"/>
      <c r="O939" s="10"/>
      <c r="P939" s="10"/>
      <c r="Q939" s="4"/>
      <c r="R939" s="10"/>
      <c r="S939" s="4"/>
      <c r="T939" s="4"/>
      <c r="U939" s="17"/>
      <c r="X939" s="110" t="e">
        <f>IF(Monitoring!D939=0,AA=0,TEXT(Monitoring!D939,"MMMM"))</f>
        <v>#NAME?</v>
      </c>
    </row>
    <row r="940" spans="2:24" x14ac:dyDescent="0.25">
      <c r="B940" s="22"/>
      <c r="C940" s="64" t="e">
        <f>VLOOKUP(B940,Kader!$B$12:$D$51,2,FALSE)</f>
        <v>#N/A</v>
      </c>
      <c r="D940" s="24"/>
      <c r="E940" s="26"/>
      <c r="F940" s="29" t="e">
        <f t="shared" si="14"/>
        <v>#NUM!</v>
      </c>
      <c r="G940" s="27"/>
      <c r="H940" s="10"/>
      <c r="I940" s="10"/>
      <c r="J940" s="10"/>
      <c r="K940" s="10"/>
      <c r="L940" s="10"/>
      <c r="M940" s="4"/>
      <c r="N940" s="10"/>
      <c r="O940" s="10"/>
      <c r="P940" s="10"/>
      <c r="Q940" s="4"/>
      <c r="R940" s="10"/>
      <c r="S940" s="4"/>
      <c r="T940" s="4"/>
      <c r="U940" s="17"/>
      <c r="X940" s="110" t="e">
        <f>IF(Monitoring!D940=0,AA=0,TEXT(Monitoring!D940,"MMMM"))</f>
        <v>#NAME?</v>
      </c>
    </row>
    <row r="941" spans="2:24" x14ac:dyDescent="0.25">
      <c r="B941" s="22"/>
      <c r="C941" s="64" t="e">
        <f>VLOOKUP(B941,Kader!$B$12:$D$51,2,FALSE)</f>
        <v>#N/A</v>
      </c>
      <c r="D941" s="24"/>
      <c r="E941" s="26"/>
      <c r="F941" s="29" t="e">
        <f t="shared" si="14"/>
        <v>#NUM!</v>
      </c>
      <c r="G941" s="27"/>
      <c r="H941" s="10"/>
      <c r="I941" s="10"/>
      <c r="J941" s="10"/>
      <c r="K941" s="10"/>
      <c r="L941" s="10"/>
      <c r="M941" s="4"/>
      <c r="N941" s="10"/>
      <c r="O941" s="10"/>
      <c r="P941" s="10"/>
      <c r="Q941" s="4"/>
      <c r="R941" s="10"/>
      <c r="S941" s="4"/>
      <c r="T941" s="4"/>
      <c r="U941" s="17"/>
      <c r="X941" s="110" t="e">
        <f>IF(Monitoring!D941=0,AA=0,TEXT(Monitoring!D941,"MMMM"))</f>
        <v>#NAME?</v>
      </c>
    </row>
    <row r="942" spans="2:24" x14ac:dyDescent="0.25">
      <c r="B942" s="22"/>
      <c r="C942" s="64" t="e">
        <f>VLOOKUP(B942,Kader!$B$12:$D$51,2,FALSE)</f>
        <v>#N/A</v>
      </c>
      <c r="D942" s="24"/>
      <c r="E942" s="26"/>
      <c r="F942" s="29" t="e">
        <f t="shared" si="14"/>
        <v>#NUM!</v>
      </c>
      <c r="G942" s="27"/>
      <c r="H942" s="10"/>
      <c r="I942" s="10"/>
      <c r="J942" s="10"/>
      <c r="K942" s="10"/>
      <c r="L942" s="10"/>
      <c r="M942" s="4"/>
      <c r="N942" s="10"/>
      <c r="O942" s="10"/>
      <c r="P942" s="10"/>
      <c r="Q942" s="4"/>
      <c r="R942" s="10"/>
      <c r="S942" s="4"/>
      <c r="T942" s="4"/>
      <c r="U942" s="17"/>
      <c r="X942" s="110" t="e">
        <f>IF(Monitoring!D942=0,AA=0,TEXT(Monitoring!D942,"MMMM"))</f>
        <v>#NAME?</v>
      </c>
    </row>
    <row r="943" spans="2:24" x14ac:dyDescent="0.25">
      <c r="B943" s="22"/>
      <c r="C943" s="64" t="e">
        <f>VLOOKUP(B943,Kader!$B$12:$D$51,2,FALSE)</f>
        <v>#N/A</v>
      </c>
      <c r="D943" s="24"/>
      <c r="E943" s="26"/>
      <c r="F943" s="29" t="e">
        <f t="shared" si="14"/>
        <v>#NUM!</v>
      </c>
      <c r="G943" s="27"/>
      <c r="H943" s="10"/>
      <c r="I943" s="10"/>
      <c r="J943" s="10"/>
      <c r="K943" s="10"/>
      <c r="L943" s="10"/>
      <c r="M943" s="4"/>
      <c r="N943" s="10"/>
      <c r="O943" s="10"/>
      <c r="P943" s="10"/>
      <c r="Q943" s="4"/>
      <c r="R943" s="10"/>
      <c r="S943" s="4"/>
      <c r="T943" s="4"/>
      <c r="U943" s="17"/>
      <c r="X943" s="110" t="e">
        <f>IF(Monitoring!D943=0,AA=0,TEXT(Monitoring!D943,"MMMM"))</f>
        <v>#NAME?</v>
      </c>
    </row>
    <row r="944" spans="2:24" x14ac:dyDescent="0.25">
      <c r="B944" s="22"/>
      <c r="C944" s="64" t="e">
        <f>VLOOKUP(B944,Kader!$B$12:$D$51,2,FALSE)</f>
        <v>#N/A</v>
      </c>
      <c r="D944" s="24"/>
      <c r="E944" s="26"/>
      <c r="F944" s="29" t="e">
        <f t="shared" si="14"/>
        <v>#NUM!</v>
      </c>
      <c r="G944" s="27"/>
      <c r="H944" s="10"/>
      <c r="I944" s="10"/>
      <c r="J944" s="10"/>
      <c r="K944" s="10"/>
      <c r="L944" s="10"/>
      <c r="M944" s="4"/>
      <c r="N944" s="10"/>
      <c r="O944" s="10"/>
      <c r="P944" s="10"/>
      <c r="Q944" s="4"/>
      <c r="R944" s="10"/>
      <c r="S944" s="4"/>
      <c r="T944" s="4"/>
      <c r="U944" s="17"/>
      <c r="X944" s="110" t="e">
        <f>IF(Monitoring!D944=0,AA=0,TEXT(Monitoring!D944,"MMMM"))</f>
        <v>#NAME?</v>
      </c>
    </row>
    <row r="945" spans="2:24" x14ac:dyDescent="0.25">
      <c r="B945" s="22"/>
      <c r="C945" s="64" t="e">
        <f>VLOOKUP(B945,Kader!$B$12:$D$51,2,FALSE)</f>
        <v>#N/A</v>
      </c>
      <c r="D945" s="24"/>
      <c r="E945" s="26"/>
      <c r="F945" s="29" t="e">
        <f t="shared" si="14"/>
        <v>#NUM!</v>
      </c>
      <c r="G945" s="27"/>
      <c r="H945" s="10"/>
      <c r="I945" s="10"/>
      <c r="J945" s="10"/>
      <c r="K945" s="10"/>
      <c r="L945" s="10"/>
      <c r="M945" s="4"/>
      <c r="N945" s="10"/>
      <c r="O945" s="10"/>
      <c r="P945" s="10"/>
      <c r="Q945" s="4"/>
      <c r="R945" s="10"/>
      <c r="S945" s="4"/>
      <c r="T945" s="4"/>
      <c r="U945" s="17"/>
      <c r="X945" s="110" t="e">
        <f>IF(Monitoring!D945=0,AA=0,TEXT(Monitoring!D945,"MMMM"))</f>
        <v>#NAME?</v>
      </c>
    </row>
    <row r="946" spans="2:24" x14ac:dyDescent="0.25">
      <c r="B946" s="22"/>
      <c r="C946" s="64" t="e">
        <f>VLOOKUP(B946,Kader!$B$12:$D$51,2,FALSE)</f>
        <v>#N/A</v>
      </c>
      <c r="D946" s="24"/>
      <c r="E946" s="26"/>
      <c r="F946" s="29" t="e">
        <f t="shared" si="14"/>
        <v>#NUM!</v>
      </c>
      <c r="G946" s="27"/>
      <c r="H946" s="10"/>
      <c r="I946" s="10"/>
      <c r="J946" s="10"/>
      <c r="K946" s="10"/>
      <c r="L946" s="10"/>
      <c r="M946" s="4"/>
      <c r="N946" s="10"/>
      <c r="O946" s="10"/>
      <c r="P946" s="10"/>
      <c r="Q946" s="4"/>
      <c r="R946" s="10"/>
      <c r="S946" s="4"/>
      <c r="T946" s="4"/>
      <c r="U946" s="17"/>
      <c r="X946" s="110" t="e">
        <f>IF(Monitoring!D946=0,AA=0,TEXT(Monitoring!D946,"MMMM"))</f>
        <v>#NAME?</v>
      </c>
    </row>
    <row r="947" spans="2:24" x14ac:dyDescent="0.25">
      <c r="B947" s="22"/>
      <c r="C947" s="64" t="e">
        <f>VLOOKUP(B947,Kader!$B$12:$D$51,2,FALSE)</f>
        <v>#N/A</v>
      </c>
      <c r="D947" s="24"/>
      <c r="E947" s="26"/>
      <c r="F947" s="29" t="e">
        <f t="shared" si="14"/>
        <v>#NUM!</v>
      </c>
      <c r="G947" s="27"/>
      <c r="H947" s="10"/>
      <c r="I947" s="10"/>
      <c r="J947" s="10"/>
      <c r="K947" s="10"/>
      <c r="L947" s="10"/>
      <c r="M947" s="4"/>
      <c r="N947" s="10"/>
      <c r="O947" s="10"/>
      <c r="P947" s="10"/>
      <c r="Q947" s="4"/>
      <c r="R947" s="10"/>
      <c r="S947" s="4"/>
      <c r="T947" s="4"/>
      <c r="U947" s="17"/>
      <c r="X947" s="110" t="e">
        <f>IF(Monitoring!D947=0,AA=0,TEXT(Monitoring!D947,"MMMM"))</f>
        <v>#NAME?</v>
      </c>
    </row>
    <row r="948" spans="2:24" x14ac:dyDescent="0.25">
      <c r="B948" s="22"/>
      <c r="C948" s="64" t="e">
        <f>VLOOKUP(B948,Kader!$B$12:$D$51,2,FALSE)</f>
        <v>#N/A</v>
      </c>
      <c r="D948" s="24"/>
      <c r="E948" s="26"/>
      <c r="F948" s="29" t="e">
        <f t="shared" si="14"/>
        <v>#NUM!</v>
      </c>
      <c r="G948" s="27"/>
      <c r="H948" s="10"/>
      <c r="I948" s="10"/>
      <c r="J948" s="10"/>
      <c r="K948" s="10"/>
      <c r="L948" s="10"/>
      <c r="M948" s="4"/>
      <c r="N948" s="10"/>
      <c r="O948" s="10"/>
      <c r="P948" s="10"/>
      <c r="Q948" s="4"/>
      <c r="R948" s="10"/>
      <c r="S948" s="4"/>
      <c r="T948" s="4"/>
      <c r="U948" s="17"/>
      <c r="X948" s="110" t="e">
        <f>IF(Monitoring!D948=0,AA=0,TEXT(Monitoring!D948,"MMMM"))</f>
        <v>#NAME?</v>
      </c>
    </row>
    <row r="949" spans="2:24" x14ac:dyDescent="0.25">
      <c r="B949" s="22"/>
      <c r="C949" s="64" t="e">
        <f>VLOOKUP(B949,Kader!$B$12:$D$51,2,FALSE)</f>
        <v>#N/A</v>
      </c>
      <c r="D949" s="24"/>
      <c r="E949" s="26"/>
      <c r="F949" s="29" t="e">
        <f t="shared" si="14"/>
        <v>#NUM!</v>
      </c>
      <c r="G949" s="27"/>
      <c r="H949" s="10"/>
      <c r="I949" s="10"/>
      <c r="J949" s="10"/>
      <c r="K949" s="10"/>
      <c r="L949" s="10"/>
      <c r="M949" s="4"/>
      <c r="N949" s="10"/>
      <c r="O949" s="10"/>
      <c r="P949" s="10"/>
      <c r="Q949" s="4"/>
      <c r="R949" s="10"/>
      <c r="S949" s="4"/>
      <c r="T949" s="4"/>
      <c r="U949" s="17"/>
      <c r="X949" s="110" t="e">
        <f>IF(Monitoring!D949=0,AA=0,TEXT(Monitoring!D949,"MMMM"))</f>
        <v>#NAME?</v>
      </c>
    </row>
    <row r="950" spans="2:24" x14ac:dyDescent="0.25">
      <c r="B950" s="22"/>
      <c r="C950" s="64" t="e">
        <f>VLOOKUP(B950,Kader!$B$12:$D$51,2,FALSE)</f>
        <v>#N/A</v>
      </c>
      <c r="D950" s="24"/>
      <c r="E950" s="26"/>
      <c r="F950" s="29" t="e">
        <f t="shared" si="14"/>
        <v>#NUM!</v>
      </c>
      <c r="G950" s="27"/>
      <c r="H950" s="10"/>
      <c r="I950" s="10"/>
      <c r="J950" s="10"/>
      <c r="K950" s="10"/>
      <c r="L950" s="10"/>
      <c r="M950" s="4"/>
      <c r="N950" s="10"/>
      <c r="O950" s="10"/>
      <c r="P950" s="10"/>
      <c r="Q950" s="4"/>
      <c r="R950" s="10"/>
      <c r="S950" s="4"/>
      <c r="T950" s="4"/>
      <c r="U950" s="17"/>
      <c r="X950" s="110" t="e">
        <f>IF(Monitoring!D950=0,AA=0,TEXT(Monitoring!D950,"MMMM"))</f>
        <v>#NAME?</v>
      </c>
    </row>
    <row r="951" spans="2:24" x14ac:dyDescent="0.25">
      <c r="B951" s="22"/>
      <c r="C951" s="64" t="e">
        <f>VLOOKUP(B951,Kader!$B$12:$D$51,2,FALSE)</f>
        <v>#N/A</v>
      </c>
      <c r="D951" s="24"/>
      <c r="E951" s="26"/>
      <c r="F951" s="29" t="e">
        <f t="shared" si="14"/>
        <v>#NUM!</v>
      </c>
      <c r="G951" s="27"/>
      <c r="H951" s="10"/>
      <c r="I951" s="10"/>
      <c r="J951" s="10"/>
      <c r="K951" s="10"/>
      <c r="L951" s="10"/>
      <c r="M951" s="4"/>
      <c r="N951" s="10"/>
      <c r="O951" s="10"/>
      <c r="P951" s="10"/>
      <c r="Q951" s="4"/>
      <c r="R951" s="10"/>
      <c r="S951" s="4"/>
      <c r="T951" s="4"/>
      <c r="U951" s="17"/>
      <c r="X951" s="110" t="e">
        <f>IF(Monitoring!D951=0,AA=0,TEXT(Monitoring!D951,"MMMM"))</f>
        <v>#NAME?</v>
      </c>
    </row>
    <row r="952" spans="2:24" x14ac:dyDescent="0.25">
      <c r="B952" s="22"/>
      <c r="C952" s="64" t="e">
        <f>VLOOKUP(B952,Kader!$B$12:$D$51,2,FALSE)</f>
        <v>#N/A</v>
      </c>
      <c r="D952" s="24"/>
      <c r="E952" s="26"/>
      <c r="F952" s="29" t="e">
        <f t="shared" si="14"/>
        <v>#NUM!</v>
      </c>
      <c r="G952" s="27"/>
      <c r="H952" s="10"/>
      <c r="I952" s="10"/>
      <c r="J952" s="10"/>
      <c r="K952" s="10"/>
      <c r="L952" s="10"/>
      <c r="M952" s="4"/>
      <c r="N952" s="10"/>
      <c r="O952" s="10"/>
      <c r="P952" s="10"/>
      <c r="Q952" s="4"/>
      <c r="R952" s="10"/>
      <c r="S952" s="4"/>
      <c r="T952" s="4"/>
      <c r="U952" s="17"/>
      <c r="X952" s="110" t="e">
        <f>IF(Monitoring!D952=0,AA=0,TEXT(Monitoring!D952,"MMMM"))</f>
        <v>#NAME?</v>
      </c>
    </row>
    <row r="953" spans="2:24" x14ac:dyDescent="0.25">
      <c r="B953" s="22"/>
      <c r="C953" s="64" t="e">
        <f>VLOOKUP(B953,Kader!$B$12:$D$51,2,FALSE)</f>
        <v>#N/A</v>
      </c>
      <c r="D953" s="24"/>
      <c r="E953" s="26"/>
      <c r="F953" s="29" t="e">
        <f t="shared" si="14"/>
        <v>#NUM!</v>
      </c>
      <c r="G953" s="27"/>
      <c r="H953" s="10"/>
      <c r="I953" s="10"/>
      <c r="J953" s="10"/>
      <c r="K953" s="10"/>
      <c r="L953" s="10"/>
      <c r="M953" s="4"/>
      <c r="N953" s="10"/>
      <c r="O953" s="10"/>
      <c r="P953" s="10"/>
      <c r="Q953" s="4"/>
      <c r="R953" s="10"/>
      <c r="S953" s="4"/>
      <c r="T953" s="4"/>
      <c r="U953" s="17"/>
      <c r="X953" s="110" t="e">
        <f>IF(Monitoring!D953=0,AA=0,TEXT(Monitoring!D953,"MMMM"))</f>
        <v>#NAME?</v>
      </c>
    </row>
    <row r="954" spans="2:24" x14ac:dyDescent="0.25">
      <c r="B954" s="22"/>
      <c r="C954" s="64" t="e">
        <f>VLOOKUP(B954,Kader!$B$12:$D$51,2,FALSE)</f>
        <v>#N/A</v>
      </c>
      <c r="D954" s="24"/>
      <c r="E954" s="26"/>
      <c r="F954" s="29" t="e">
        <f t="shared" si="14"/>
        <v>#NUM!</v>
      </c>
      <c r="G954" s="27"/>
      <c r="H954" s="10"/>
      <c r="I954" s="10"/>
      <c r="J954" s="10"/>
      <c r="K954" s="10"/>
      <c r="L954" s="10"/>
      <c r="M954" s="4"/>
      <c r="N954" s="10"/>
      <c r="O954" s="10"/>
      <c r="P954" s="10"/>
      <c r="Q954" s="4"/>
      <c r="R954" s="10"/>
      <c r="S954" s="4"/>
      <c r="T954" s="4"/>
      <c r="U954" s="17"/>
      <c r="X954" s="110" t="e">
        <f>IF(Monitoring!D954=0,AA=0,TEXT(Monitoring!D954,"MMMM"))</f>
        <v>#NAME?</v>
      </c>
    </row>
    <row r="955" spans="2:24" x14ac:dyDescent="0.25">
      <c r="B955" s="22"/>
      <c r="C955" s="64" t="e">
        <f>VLOOKUP(B955,Kader!$B$12:$D$51,2,FALSE)</f>
        <v>#N/A</v>
      </c>
      <c r="D955" s="24"/>
      <c r="E955" s="26"/>
      <c r="F955" s="29" t="e">
        <f t="shared" si="14"/>
        <v>#NUM!</v>
      </c>
      <c r="G955" s="27"/>
      <c r="H955" s="10"/>
      <c r="I955" s="10"/>
      <c r="J955" s="10"/>
      <c r="K955" s="10"/>
      <c r="L955" s="10"/>
      <c r="M955" s="4"/>
      <c r="N955" s="10"/>
      <c r="O955" s="10"/>
      <c r="P955" s="10"/>
      <c r="Q955" s="4"/>
      <c r="R955" s="10"/>
      <c r="S955" s="4"/>
      <c r="T955" s="4"/>
      <c r="U955" s="17"/>
      <c r="X955" s="110" t="e">
        <f>IF(Monitoring!D955=0,AA=0,TEXT(Monitoring!D955,"MMMM"))</f>
        <v>#NAME?</v>
      </c>
    </row>
    <row r="956" spans="2:24" x14ac:dyDescent="0.25">
      <c r="B956" s="22"/>
      <c r="C956" s="64" t="e">
        <f>VLOOKUP(B956,Kader!$B$12:$D$51,2,FALSE)</f>
        <v>#N/A</v>
      </c>
      <c r="D956" s="24"/>
      <c r="E956" s="26"/>
      <c r="F956" s="29" t="e">
        <f t="shared" si="14"/>
        <v>#NUM!</v>
      </c>
      <c r="G956" s="27"/>
      <c r="H956" s="10"/>
      <c r="I956" s="10"/>
      <c r="J956" s="10"/>
      <c r="K956" s="10"/>
      <c r="L956" s="10"/>
      <c r="M956" s="4"/>
      <c r="N956" s="10"/>
      <c r="O956" s="10"/>
      <c r="P956" s="10"/>
      <c r="Q956" s="4"/>
      <c r="R956" s="10"/>
      <c r="S956" s="4"/>
      <c r="T956" s="4"/>
      <c r="U956" s="17"/>
      <c r="X956" s="110" t="e">
        <f>IF(Monitoring!D956=0,AA=0,TEXT(Monitoring!D956,"MMMM"))</f>
        <v>#NAME?</v>
      </c>
    </row>
    <row r="957" spans="2:24" x14ac:dyDescent="0.25">
      <c r="B957" s="22"/>
      <c r="C957" s="64" t="e">
        <f>VLOOKUP(B957,Kader!$B$12:$D$51,2,FALSE)</f>
        <v>#N/A</v>
      </c>
      <c r="D957" s="24"/>
      <c r="E957" s="26"/>
      <c r="F957" s="29" t="e">
        <f t="shared" si="14"/>
        <v>#NUM!</v>
      </c>
      <c r="G957" s="27"/>
      <c r="H957" s="10"/>
      <c r="I957" s="10"/>
      <c r="J957" s="10"/>
      <c r="K957" s="10"/>
      <c r="L957" s="10"/>
      <c r="M957" s="4"/>
      <c r="N957" s="10"/>
      <c r="O957" s="10"/>
      <c r="P957" s="10"/>
      <c r="Q957" s="4"/>
      <c r="R957" s="10"/>
      <c r="S957" s="4"/>
      <c r="T957" s="4"/>
      <c r="U957" s="17"/>
      <c r="X957" s="110" t="e">
        <f>IF(Monitoring!D957=0,AA=0,TEXT(Monitoring!D957,"MMMM"))</f>
        <v>#NAME?</v>
      </c>
    </row>
    <row r="958" spans="2:24" x14ac:dyDescent="0.25">
      <c r="B958" s="22"/>
      <c r="C958" s="64" t="e">
        <f>VLOOKUP(B958,Kader!$B$12:$D$51,2,FALSE)</f>
        <v>#N/A</v>
      </c>
      <c r="D958" s="24"/>
      <c r="E958" s="26"/>
      <c r="F958" s="29" t="e">
        <f t="shared" si="14"/>
        <v>#NUM!</v>
      </c>
      <c r="G958" s="27"/>
      <c r="H958" s="10"/>
      <c r="I958" s="10"/>
      <c r="J958" s="10"/>
      <c r="K958" s="10"/>
      <c r="L958" s="10"/>
      <c r="M958" s="4"/>
      <c r="N958" s="10"/>
      <c r="O958" s="10"/>
      <c r="P958" s="10"/>
      <c r="Q958" s="4"/>
      <c r="R958" s="10"/>
      <c r="S958" s="4"/>
      <c r="T958" s="4"/>
      <c r="U958" s="17"/>
      <c r="X958" s="110" t="e">
        <f>IF(Monitoring!D958=0,AA=0,TEXT(Monitoring!D958,"MMMM"))</f>
        <v>#NAME?</v>
      </c>
    </row>
    <row r="959" spans="2:24" x14ac:dyDescent="0.25">
      <c r="B959" s="22"/>
      <c r="C959" s="64" t="e">
        <f>VLOOKUP(B959,Kader!$B$12:$D$51,2,FALSE)</f>
        <v>#N/A</v>
      </c>
      <c r="D959" s="24"/>
      <c r="E959" s="26"/>
      <c r="F959" s="29" t="e">
        <f t="shared" si="14"/>
        <v>#NUM!</v>
      </c>
      <c r="G959" s="27"/>
      <c r="H959" s="10"/>
      <c r="I959" s="10"/>
      <c r="J959" s="10"/>
      <c r="K959" s="10"/>
      <c r="L959" s="10"/>
      <c r="M959" s="4"/>
      <c r="N959" s="10"/>
      <c r="O959" s="10"/>
      <c r="P959" s="10"/>
      <c r="Q959" s="4"/>
      <c r="R959" s="10"/>
      <c r="S959" s="4"/>
      <c r="T959" s="4"/>
      <c r="U959" s="17"/>
      <c r="X959" s="110" t="e">
        <f>IF(Monitoring!D959=0,AA=0,TEXT(Monitoring!D959,"MMMM"))</f>
        <v>#NAME?</v>
      </c>
    </row>
    <row r="960" spans="2:24" x14ac:dyDescent="0.25">
      <c r="B960" s="22"/>
      <c r="C960" s="64" t="e">
        <f>VLOOKUP(B960,Kader!$B$12:$D$51,2,FALSE)</f>
        <v>#N/A</v>
      </c>
      <c r="D960" s="24"/>
      <c r="E960" s="26"/>
      <c r="F960" s="29" t="e">
        <f t="shared" si="14"/>
        <v>#NUM!</v>
      </c>
      <c r="G960" s="27"/>
      <c r="H960" s="10"/>
      <c r="I960" s="10"/>
      <c r="J960" s="10"/>
      <c r="K960" s="10"/>
      <c r="L960" s="10"/>
      <c r="M960" s="4"/>
      <c r="N960" s="10"/>
      <c r="O960" s="10"/>
      <c r="P960" s="10"/>
      <c r="Q960" s="4"/>
      <c r="R960" s="10"/>
      <c r="S960" s="4"/>
      <c r="T960" s="4"/>
      <c r="U960" s="17"/>
      <c r="X960" s="110" t="e">
        <f>IF(Monitoring!D960=0,AA=0,TEXT(Monitoring!D960,"MMMM"))</f>
        <v>#NAME?</v>
      </c>
    </row>
    <row r="961" spans="2:24" x14ac:dyDescent="0.25">
      <c r="B961" s="22"/>
      <c r="C961" s="64" t="e">
        <f>VLOOKUP(B961,Kader!$B$12:$D$51,2,FALSE)</f>
        <v>#N/A</v>
      </c>
      <c r="D961" s="24"/>
      <c r="E961" s="26"/>
      <c r="F961" s="29" t="e">
        <f t="shared" si="14"/>
        <v>#NUM!</v>
      </c>
      <c r="G961" s="27"/>
      <c r="H961" s="10"/>
      <c r="I961" s="10"/>
      <c r="J961" s="10"/>
      <c r="K961" s="10"/>
      <c r="L961" s="10"/>
      <c r="M961" s="4"/>
      <c r="N961" s="10"/>
      <c r="O961" s="10"/>
      <c r="P961" s="10"/>
      <c r="Q961" s="4"/>
      <c r="R961" s="10"/>
      <c r="S961" s="4"/>
      <c r="T961" s="4"/>
      <c r="U961" s="17"/>
      <c r="X961" s="110" t="e">
        <f>IF(Monitoring!D961=0,AA=0,TEXT(Monitoring!D961,"MMMM"))</f>
        <v>#NAME?</v>
      </c>
    </row>
    <row r="962" spans="2:24" x14ac:dyDescent="0.25">
      <c r="B962" s="22"/>
      <c r="C962" s="64" t="e">
        <f>VLOOKUP(B962,Kader!$B$12:$D$51,2,FALSE)</f>
        <v>#N/A</v>
      </c>
      <c r="D962" s="24"/>
      <c r="E962" s="26"/>
      <c r="F962" s="29" t="e">
        <f t="shared" si="14"/>
        <v>#NUM!</v>
      </c>
      <c r="G962" s="27"/>
      <c r="H962" s="10"/>
      <c r="I962" s="10"/>
      <c r="J962" s="10"/>
      <c r="K962" s="10"/>
      <c r="L962" s="10"/>
      <c r="M962" s="4"/>
      <c r="N962" s="10"/>
      <c r="O962" s="10"/>
      <c r="P962" s="10"/>
      <c r="Q962" s="4"/>
      <c r="R962" s="10"/>
      <c r="S962" s="4"/>
      <c r="T962" s="4"/>
      <c r="U962" s="17"/>
      <c r="X962" s="110" t="e">
        <f>IF(Monitoring!D962=0,AA=0,TEXT(Monitoring!D962,"MMMM"))</f>
        <v>#NAME?</v>
      </c>
    </row>
    <row r="963" spans="2:24" x14ac:dyDescent="0.25">
      <c r="B963" s="22"/>
      <c r="C963" s="64" t="e">
        <f>VLOOKUP(B963,Kader!$B$12:$D$51,2,FALSE)</f>
        <v>#N/A</v>
      </c>
      <c r="D963" s="24"/>
      <c r="E963" s="26"/>
      <c r="F963" s="29" t="e">
        <f t="shared" si="14"/>
        <v>#NUM!</v>
      </c>
      <c r="G963" s="27"/>
      <c r="H963" s="10"/>
      <c r="I963" s="10"/>
      <c r="J963" s="10"/>
      <c r="K963" s="10"/>
      <c r="L963" s="10"/>
      <c r="M963" s="4"/>
      <c r="N963" s="10"/>
      <c r="O963" s="10"/>
      <c r="P963" s="10"/>
      <c r="Q963" s="4"/>
      <c r="R963" s="10"/>
      <c r="S963" s="4"/>
      <c r="T963" s="4"/>
      <c r="U963" s="17"/>
      <c r="X963" s="110" t="e">
        <f>IF(Monitoring!D963=0,AA=0,TEXT(Monitoring!D963,"MMMM"))</f>
        <v>#NAME?</v>
      </c>
    </row>
    <row r="964" spans="2:24" x14ac:dyDescent="0.25">
      <c r="B964" s="22"/>
      <c r="C964" s="64" t="e">
        <f>VLOOKUP(B964,Kader!$B$12:$D$51,2,FALSE)</f>
        <v>#N/A</v>
      </c>
      <c r="D964" s="24"/>
      <c r="E964" s="26"/>
      <c r="F964" s="29" t="e">
        <f t="shared" si="14"/>
        <v>#NUM!</v>
      </c>
      <c r="G964" s="27"/>
      <c r="H964" s="10"/>
      <c r="I964" s="10"/>
      <c r="J964" s="10"/>
      <c r="K964" s="10"/>
      <c r="L964" s="10"/>
      <c r="M964" s="4"/>
      <c r="N964" s="10"/>
      <c r="O964" s="10"/>
      <c r="P964" s="10"/>
      <c r="Q964" s="4"/>
      <c r="R964" s="10"/>
      <c r="S964" s="4"/>
      <c r="T964" s="4"/>
      <c r="U964" s="17"/>
      <c r="X964" s="110" t="e">
        <f>IF(Monitoring!D964=0,AA=0,TEXT(Monitoring!D964,"MMMM"))</f>
        <v>#NAME?</v>
      </c>
    </row>
    <row r="965" spans="2:24" x14ac:dyDescent="0.25">
      <c r="B965" s="22"/>
      <c r="C965" s="64" t="e">
        <f>VLOOKUP(B965,Kader!$B$12:$D$51,2,FALSE)</f>
        <v>#N/A</v>
      </c>
      <c r="D965" s="24"/>
      <c r="E965" s="26"/>
      <c r="F965" s="29" t="e">
        <f t="shared" si="14"/>
        <v>#NUM!</v>
      </c>
      <c r="G965" s="27"/>
      <c r="H965" s="10"/>
      <c r="I965" s="10"/>
      <c r="J965" s="10"/>
      <c r="K965" s="10"/>
      <c r="L965" s="10"/>
      <c r="M965" s="4"/>
      <c r="N965" s="10"/>
      <c r="O965" s="10"/>
      <c r="P965" s="10"/>
      <c r="Q965" s="4"/>
      <c r="R965" s="10"/>
      <c r="S965" s="4"/>
      <c r="T965" s="4"/>
      <c r="U965" s="17"/>
      <c r="X965" s="110" t="e">
        <f>IF(Monitoring!D965=0,AA=0,TEXT(Monitoring!D965,"MMMM"))</f>
        <v>#NAME?</v>
      </c>
    </row>
    <row r="966" spans="2:24" x14ac:dyDescent="0.25">
      <c r="B966" s="22"/>
      <c r="C966" s="64" t="e">
        <f>VLOOKUP(B966,Kader!$B$12:$D$51,2,FALSE)</f>
        <v>#N/A</v>
      </c>
      <c r="D966" s="24"/>
      <c r="E966" s="26"/>
      <c r="F966" s="29" t="e">
        <f t="shared" si="14"/>
        <v>#NUM!</v>
      </c>
      <c r="G966" s="27"/>
      <c r="H966" s="10"/>
      <c r="I966" s="10"/>
      <c r="J966" s="10"/>
      <c r="K966" s="10"/>
      <c r="L966" s="10"/>
      <c r="M966" s="4"/>
      <c r="N966" s="10"/>
      <c r="O966" s="10"/>
      <c r="P966" s="10"/>
      <c r="Q966" s="4"/>
      <c r="R966" s="10"/>
      <c r="S966" s="4"/>
      <c r="T966" s="4"/>
      <c r="U966" s="17"/>
      <c r="X966" s="110" t="e">
        <f>IF(Monitoring!D966=0,AA=0,TEXT(Monitoring!D966,"MMMM"))</f>
        <v>#NAME?</v>
      </c>
    </row>
    <row r="967" spans="2:24" x14ac:dyDescent="0.25">
      <c r="B967" s="22"/>
      <c r="C967" s="64" t="e">
        <f>VLOOKUP(B967,Kader!$B$12:$D$51,2,FALSE)</f>
        <v>#N/A</v>
      </c>
      <c r="D967" s="24"/>
      <c r="E967" s="26"/>
      <c r="F967" s="29" t="e">
        <f t="shared" si="14"/>
        <v>#NUM!</v>
      </c>
      <c r="G967" s="27"/>
      <c r="H967" s="10"/>
      <c r="I967" s="10"/>
      <c r="J967" s="10"/>
      <c r="K967" s="10"/>
      <c r="L967" s="10"/>
      <c r="M967" s="4"/>
      <c r="N967" s="10"/>
      <c r="O967" s="10"/>
      <c r="P967" s="10"/>
      <c r="Q967" s="4"/>
      <c r="R967" s="10"/>
      <c r="S967" s="4"/>
      <c r="T967" s="4"/>
      <c r="U967" s="17"/>
      <c r="X967" s="110" t="e">
        <f>IF(Monitoring!D967=0,AA=0,TEXT(Monitoring!D967,"MMMM"))</f>
        <v>#NAME?</v>
      </c>
    </row>
    <row r="968" spans="2:24" x14ac:dyDescent="0.25">
      <c r="B968" s="22"/>
      <c r="C968" s="64" t="e">
        <f>VLOOKUP(B968,Kader!$B$12:$D$51,2,FALSE)</f>
        <v>#N/A</v>
      </c>
      <c r="D968" s="24"/>
      <c r="E968" s="26"/>
      <c r="F968" s="29" t="e">
        <f t="shared" si="14"/>
        <v>#NUM!</v>
      </c>
      <c r="G968" s="27"/>
      <c r="H968" s="10"/>
      <c r="I968" s="10"/>
      <c r="J968" s="10"/>
      <c r="K968" s="10"/>
      <c r="L968" s="10"/>
      <c r="M968" s="4"/>
      <c r="N968" s="10"/>
      <c r="O968" s="10"/>
      <c r="P968" s="10"/>
      <c r="Q968" s="4"/>
      <c r="R968" s="10"/>
      <c r="S968" s="4"/>
      <c r="T968" s="4"/>
      <c r="U968" s="17"/>
      <c r="X968" s="110" t="e">
        <f>IF(Monitoring!D968=0,AA=0,TEXT(Monitoring!D968,"MMMM"))</f>
        <v>#NAME?</v>
      </c>
    </row>
    <row r="969" spans="2:24" x14ac:dyDescent="0.25">
      <c r="B969" s="22"/>
      <c r="C969" s="64" t="e">
        <f>VLOOKUP(B969,Kader!$B$12:$D$51,2,FALSE)</f>
        <v>#N/A</v>
      </c>
      <c r="D969" s="24"/>
      <c r="E969" s="26"/>
      <c r="F969" s="29" t="e">
        <f t="shared" si="14"/>
        <v>#NUM!</v>
      </c>
      <c r="G969" s="27"/>
      <c r="H969" s="10"/>
      <c r="I969" s="10"/>
      <c r="J969" s="10"/>
      <c r="K969" s="10"/>
      <c r="L969" s="10"/>
      <c r="M969" s="4"/>
      <c r="N969" s="10"/>
      <c r="O969" s="10"/>
      <c r="P969" s="10"/>
      <c r="Q969" s="4"/>
      <c r="R969" s="10"/>
      <c r="S969" s="4"/>
      <c r="T969" s="4"/>
      <c r="U969" s="17"/>
      <c r="X969" s="110" t="e">
        <f>IF(Monitoring!D969=0,AA=0,TEXT(Monitoring!D969,"MMMM"))</f>
        <v>#NAME?</v>
      </c>
    </row>
    <row r="970" spans="2:24" x14ac:dyDescent="0.25">
      <c r="B970" s="22"/>
      <c r="C970" s="64" t="e">
        <f>VLOOKUP(B970,Kader!$B$12:$D$51,2,FALSE)</f>
        <v>#N/A</v>
      </c>
      <c r="D970" s="24"/>
      <c r="E970" s="26"/>
      <c r="F970" s="29" t="e">
        <f t="shared" ref="F970:F1033" si="15">(DATEDIF(D970+1,E970,"d"))</f>
        <v>#NUM!</v>
      </c>
      <c r="G970" s="27"/>
      <c r="H970" s="10"/>
      <c r="I970" s="10"/>
      <c r="J970" s="10"/>
      <c r="K970" s="10"/>
      <c r="L970" s="10"/>
      <c r="M970" s="4"/>
      <c r="N970" s="10"/>
      <c r="O970" s="10"/>
      <c r="P970" s="10"/>
      <c r="Q970" s="4"/>
      <c r="R970" s="10"/>
      <c r="S970" s="4"/>
      <c r="T970" s="4"/>
      <c r="U970" s="17"/>
      <c r="X970" s="110" t="e">
        <f>IF(Monitoring!D970=0,AA=0,TEXT(Monitoring!D970,"MMMM"))</f>
        <v>#NAME?</v>
      </c>
    </row>
    <row r="971" spans="2:24" x14ac:dyDescent="0.25">
      <c r="B971" s="22"/>
      <c r="C971" s="64" t="e">
        <f>VLOOKUP(B971,Kader!$B$12:$D$51,2,FALSE)</f>
        <v>#N/A</v>
      </c>
      <c r="D971" s="24"/>
      <c r="E971" s="26"/>
      <c r="F971" s="29" t="e">
        <f t="shared" si="15"/>
        <v>#NUM!</v>
      </c>
      <c r="G971" s="27"/>
      <c r="H971" s="10"/>
      <c r="I971" s="10"/>
      <c r="J971" s="10"/>
      <c r="K971" s="10"/>
      <c r="L971" s="10"/>
      <c r="M971" s="4"/>
      <c r="N971" s="10"/>
      <c r="O971" s="10"/>
      <c r="P971" s="10"/>
      <c r="Q971" s="4"/>
      <c r="R971" s="10"/>
      <c r="S971" s="4"/>
      <c r="T971" s="4"/>
      <c r="U971" s="17"/>
      <c r="X971" s="110" t="e">
        <f>IF(Monitoring!D971=0,AA=0,TEXT(Monitoring!D971,"MMMM"))</f>
        <v>#NAME?</v>
      </c>
    </row>
    <row r="972" spans="2:24" x14ac:dyDescent="0.25">
      <c r="B972" s="22"/>
      <c r="C972" s="64" t="e">
        <f>VLOOKUP(B972,Kader!$B$12:$D$51,2,FALSE)</f>
        <v>#N/A</v>
      </c>
      <c r="D972" s="24"/>
      <c r="E972" s="26"/>
      <c r="F972" s="29" t="e">
        <f t="shared" si="15"/>
        <v>#NUM!</v>
      </c>
      <c r="G972" s="27"/>
      <c r="H972" s="10"/>
      <c r="I972" s="10"/>
      <c r="J972" s="10"/>
      <c r="K972" s="10"/>
      <c r="L972" s="10"/>
      <c r="M972" s="4"/>
      <c r="N972" s="10"/>
      <c r="O972" s="10"/>
      <c r="P972" s="10"/>
      <c r="Q972" s="4"/>
      <c r="R972" s="10"/>
      <c r="S972" s="4"/>
      <c r="T972" s="4"/>
      <c r="U972" s="17"/>
      <c r="X972" s="110" t="e">
        <f>IF(Monitoring!D972=0,AA=0,TEXT(Monitoring!D972,"MMMM"))</f>
        <v>#NAME?</v>
      </c>
    </row>
    <row r="973" spans="2:24" x14ac:dyDescent="0.25">
      <c r="B973" s="22"/>
      <c r="C973" s="64" t="e">
        <f>VLOOKUP(B973,Kader!$B$12:$D$51,2,FALSE)</f>
        <v>#N/A</v>
      </c>
      <c r="D973" s="24"/>
      <c r="E973" s="26"/>
      <c r="F973" s="29" t="e">
        <f t="shared" si="15"/>
        <v>#NUM!</v>
      </c>
      <c r="G973" s="27"/>
      <c r="H973" s="10"/>
      <c r="I973" s="10"/>
      <c r="J973" s="10"/>
      <c r="K973" s="10"/>
      <c r="L973" s="10"/>
      <c r="M973" s="4"/>
      <c r="N973" s="10"/>
      <c r="O973" s="10"/>
      <c r="P973" s="10"/>
      <c r="Q973" s="4"/>
      <c r="R973" s="10"/>
      <c r="S973" s="4"/>
      <c r="T973" s="4"/>
      <c r="U973" s="17"/>
      <c r="X973" s="110" t="e">
        <f>IF(Monitoring!D973=0,AA=0,TEXT(Monitoring!D973,"MMMM"))</f>
        <v>#NAME?</v>
      </c>
    </row>
    <row r="974" spans="2:24" x14ac:dyDescent="0.25">
      <c r="B974" s="22"/>
      <c r="C974" s="64" t="e">
        <f>VLOOKUP(B974,Kader!$B$12:$D$51,2,FALSE)</f>
        <v>#N/A</v>
      </c>
      <c r="D974" s="24"/>
      <c r="E974" s="26"/>
      <c r="F974" s="29" t="e">
        <f t="shared" si="15"/>
        <v>#NUM!</v>
      </c>
      <c r="G974" s="27"/>
      <c r="H974" s="10"/>
      <c r="I974" s="10"/>
      <c r="J974" s="10"/>
      <c r="K974" s="10"/>
      <c r="L974" s="10"/>
      <c r="M974" s="4"/>
      <c r="N974" s="10"/>
      <c r="O974" s="10"/>
      <c r="P974" s="10"/>
      <c r="Q974" s="4"/>
      <c r="R974" s="10"/>
      <c r="S974" s="4"/>
      <c r="T974" s="4"/>
      <c r="U974" s="17"/>
      <c r="X974" s="110" t="e">
        <f>IF(Monitoring!D974=0,AA=0,TEXT(Monitoring!D974,"MMMM"))</f>
        <v>#NAME?</v>
      </c>
    </row>
    <row r="975" spans="2:24" x14ac:dyDescent="0.25">
      <c r="B975" s="22"/>
      <c r="C975" s="64" t="e">
        <f>VLOOKUP(B975,Kader!$B$12:$D$51,2,FALSE)</f>
        <v>#N/A</v>
      </c>
      <c r="D975" s="24"/>
      <c r="E975" s="26"/>
      <c r="F975" s="29" t="e">
        <f t="shared" si="15"/>
        <v>#NUM!</v>
      </c>
      <c r="G975" s="27"/>
      <c r="H975" s="10"/>
      <c r="I975" s="10"/>
      <c r="J975" s="10"/>
      <c r="K975" s="10"/>
      <c r="L975" s="10"/>
      <c r="M975" s="4"/>
      <c r="N975" s="10"/>
      <c r="O975" s="10"/>
      <c r="P975" s="10"/>
      <c r="Q975" s="4"/>
      <c r="R975" s="10"/>
      <c r="S975" s="4"/>
      <c r="T975" s="4"/>
      <c r="U975" s="17"/>
      <c r="X975" s="110" t="e">
        <f>IF(Monitoring!D975=0,AA=0,TEXT(Monitoring!D975,"MMMM"))</f>
        <v>#NAME?</v>
      </c>
    </row>
    <row r="976" spans="2:24" x14ac:dyDescent="0.25">
      <c r="B976" s="22"/>
      <c r="C976" s="64" t="e">
        <f>VLOOKUP(B976,Kader!$B$12:$D$51,2,FALSE)</f>
        <v>#N/A</v>
      </c>
      <c r="D976" s="24"/>
      <c r="E976" s="26"/>
      <c r="F976" s="29" t="e">
        <f t="shared" si="15"/>
        <v>#NUM!</v>
      </c>
      <c r="G976" s="27"/>
      <c r="H976" s="10"/>
      <c r="I976" s="10"/>
      <c r="J976" s="10"/>
      <c r="K976" s="10"/>
      <c r="L976" s="10"/>
      <c r="M976" s="4"/>
      <c r="N976" s="10"/>
      <c r="O976" s="10"/>
      <c r="P976" s="10"/>
      <c r="Q976" s="4"/>
      <c r="R976" s="10"/>
      <c r="S976" s="4"/>
      <c r="T976" s="4"/>
      <c r="U976" s="17"/>
      <c r="X976" s="110" t="e">
        <f>IF(Monitoring!D976=0,AA=0,TEXT(Monitoring!D976,"MMMM"))</f>
        <v>#NAME?</v>
      </c>
    </row>
    <row r="977" spans="2:24" x14ac:dyDescent="0.25">
      <c r="B977" s="22"/>
      <c r="C977" s="64" t="e">
        <f>VLOOKUP(B977,Kader!$B$12:$D$51,2,FALSE)</f>
        <v>#N/A</v>
      </c>
      <c r="D977" s="24"/>
      <c r="E977" s="26"/>
      <c r="F977" s="29" t="e">
        <f t="shared" si="15"/>
        <v>#NUM!</v>
      </c>
      <c r="G977" s="27"/>
      <c r="H977" s="10"/>
      <c r="I977" s="10"/>
      <c r="J977" s="10"/>
      <c r="K977" s="10"/>
      <c r="L977" s="10"/>
      <c r="M977" s="4"/>
      <c r="N977" s="10"/>
      <c r="O977" s="10"/>
      <c r="P977" s="10"/>
      <c r="Q977" s="4"/>
      <c r="R977" s="10"/>
      <c r="S977" s="4"/>
      <c r="T977" s="4"/>
      <c r="U977" s="17"/>
      <c r="X977" s="110" t="e">
        <f>IF(Monitoring!D977=0,AA=0,TEXT(Monitoring!D977,"MMMM"))</f>
        <v>#NAME?</v>
      </c>
    </row>
    <row r="978" spans="2:24" x14ac:dyDescent="0.25">
      <c r="B978" s="22"/>
      <c r="C978" s="64" t="e">
        <f>VLOOKUP(B978,Kader!$B$12:$D$51,2,FALSE)</f>
        <v>#N/A</v>
      </c>
      <c r="D978" s="24"/>
      <c r="E978" s="26"/>
      <c r="F978" s="29" t="e">
        <f t="shared" si="15"/>
        <v>#NUM!</v>
      </c>
      <c r="G978" s="27"/>
      <c r="H978" s="10"/>
      <c r="I978" s="10"/>
      <c r="J978" s="10"/>
      <c r="K978" s="10"/>
      <c r="L978" s="10"/>
      <c r="M978" s="4"/>
      <c r="N978" s="10"/>
      <c r="O978" s="10"/>
      <c r="P978" s="10"/>
      <c r="Q978" s="4"/>
      <c r="R978" s="10"/>
      <c r="S978" s="4"/>
      <c r="T978" s="4"/>
      <c r="U978" s="17"/>
      <c r="X978" s="110" t="e">
        <f>IF(Monitoring!D978=0,AA=0,TEXT(Monitoring!D978,"MMMM"))</f>
        <v>#NAME?</v>
      </c>
    </row>
    <row r="979" spans="2:24" x14ac:dyDescent="0.25">
      <c r="B979" s="22"/>
      <c r="C979" s="64" t="e">
        <f>VLOOKUP(B979,Kader!$B$12:$D$51,2,FALSE)</f>
        <v>#N/A</v>
      </c>
      <c r="D979" s="24"/>
      <c r="E979" s="26"/>
      <c r="F979" s="29" t="e">
        <f t="shared" si="15"/>
        <v>#NUM!</v>
      </c>
      <c r="G979" s="27"/>
      <c r="H979" s="10"/>
      <c r="I979" s="10"/>
      <c r="J979" s="10"/>
      <c r="K979" s="10"/>
      <c r="L979" s="10"/>
      <c r="M979" s="4"/>
      <c r="N979" s="10"/>
      <c r="O979" s="10"/>
      <c r="P979" s="10"/>
      <c r="Q979" s="4"/>
      <c r="R979" s="10"/>
      <c r="S979" s="4"/>
      <c r="T979" s="4"/>
      <c r="U979" s="17"/>
      <c r="X979" s="110" t="e">
        <f>IF(Monitoring!D979=0,AA=0,TEXT(Monitoring!D979,"MMMM"))</f>
        <v>#NAME?</v>
      </c>
    </row>
    <row r="980" spans="2:24" x14ac:dyDescent="0.25">
      <c r="B980" s="22"/>
      <c r="C980" s="64" t="e">
        <f>VLOOKUP(B980,Kader!$B$12:$D$51,2,FALSE)</f>
        <v>#N/A</v>
      </c>
      <c r="D980" s="24"/>
      <c r="E980" s="26"/>
      <c r="F980" s="29" t="e">
        <f t="shared" si="15"/>
        <v>#NUM!</v>
      </c>
      <c r="G980" s="27"/>
      <c r="H980" s="10"/>
      <c r="I980" s="10"/>
      <c r="J980" s="10"/>
      <c r="K980" s="10"/>
      <c r="L980" s="10"/>
      <c r="M980" s="4"/>
      <c r="N980" s="10"/>
      <c r="O980" s="10"/>
      <c r="P980" s="10"/>
      <c r="Q980" s="4"/>
      <c r="R980" s="10"/>
      <c r="S980" s="4"/>
      <c r="T980" s="4"/>
      <c r="U980" s="17"/>
      <c r="X980" s="110" t="e">
        <f>IF(Monitoring!D980=0,AA=0,TEXT(Monitoring!D980,"MMMM"))</f>
        <v>#NAME?</v>
      </c>
    </row>
    <row r="981" spans="2:24" x14ac:dyDescent="0.25">
      <c r="B981" s="22"/>
      <c r="C981" s="64" t="e">
        <f>VLOOKUP(B981,Kader!$B$12:$D$51,2,FALSE)</f>
        <v>#N/A</v>
      </c>
      <c r="D981" s="24"/>
      <c r="E981" s="26"/>
      <c r="F981" s="29" t="e">
        <f t="shared" si="15"/>
        <v>#NUM!</v>
      </c>
      <c r="G981" s="27"/>
      <c r="H981" s="10"/>
      <c r="I981" s="10"/>
      <c r="J981" s="10"/>
      <c r="K981" s="10"/>
      <c r="L981" s="10"/>
      <c r="M981" s="4"/>
      <c r="N981" s="10"/>
      <c r="O981" s="10"/>
      <c r="P981" s="10"/>
      <c r="Q981" s="4"/>
      <c r="R981" s="10"/>
      <c r="S981" s="4"/>
      <c r="T981" s="4"/>
      <c r="U981" s="17"/>
      <c r="X981" s="110" t="e">
        <f>IF(Monitoring!D981=0,AA=0,TEXT(Monitoring!D981,"MMMM"))</f>
        <v>#NAME?</v>
      </c>
    </row>
    <row r="982" spans="2:24" x14ac:dyDescent="0.25">
      <c r="B982" s="22"/>
      <c r="C982" s="64" t="e">
        <f>VLOOKUP(B982,Kader!$B$12:$D$51,2,FALSE)</f>
        <v>#N/A</v>
      </c>
      <c r="D982" s="24"/>
      <c r="E982" s="26"/>
      <c r="F982" s="29" t="e">
        <f t="shared" si="15"/>
        <v>#NUM!</v>
      </c>
      <c r="G982" s="27"/>
      <c r="H982" s="10"/>
      <c r="I982" s="10"/>
      <c r="J982" s="10"/>
      <c r="K982" s="10"/>
      <c r="L982" s="10"/>
      <c r="M982" s="4"/>
      <c r="N982" s="10"/>
      <c r="O982" s="10"/>
      <c r="P982" s="10"/>
      <c r="Q982" s="4"/>
      <c r="R982" s="10"/>
      <c r="S982" s="4"/>
      <c r="T982" s="4"/>
      <c r="U982" s="17"/>
      <c r="X982" s="110" t="e">
        <f>IF(Monitoring!D982=0,AA=0,TEXT(Monitoring!D982,"MMMM"))</f>
        <v>#NAME?</v>
      </c>
    </row>
    <row r="983" spans="2:24" x14ac:dyDescent="0.25">
      <c r="B983" s="22"/>
      <c r="C983" s="64" t="e">
        <f>VLOOKUP(B983,Kader!$B$12:$D$51,2,FALSE)</f>
        <v>#N/A</v>
      </c>
      <c r="D983" s="24"/>
      <c r="E983" s="26"/>
      <c r="F983" s="29" t="e">
        <f t="shared" si="15"/>
        <v>#NUM!</v>
      </c>
      <c r="G983" s="27"/>
      <c r="H983" s="10"/>
      <c r="I983" s="10"/>
      <c r="J983" s="10"/>
      <c r="K983" s="10"/>
      <c r="L983" s="10"/>
      <c r="M983" s="4"/>
      <c r="N983" s="10"/>
      <c r="O983" s="10"/>
      <c r="P983" s="10"/>
      <c r="Q983" s="4"/>
      <c r="R983" s="10"/>
      <c r="S983" s="4"/>
      <c r="T983" s="4"/>
      <c r="U983" s="17"/>
      <c r="X983" s="110" t="e">
        <f>IF(Monitoring!D983=0,AA=0,TEXT(Monitoring!D983,"MMMM"))</f>
        <v>#NAME?</v>
      </c>
    </row>
    <row r="984" spans="2:24" x14ac:dyDescent="0.25">
      <c r="B984" s="22"/>
      <c r="C984" s="64" t="e">
        <f>VLOOKUP(B984,Kader!$B$12:$D$51,2,FALSE)</f>
        <v>#N/A</v>
      </c>
      <c r="D984" s="24"/>
      <c r="E984" s="26"/>
      <c r="F984" s="29" t="e">
        <f t="shared" si="15"/>
        <v>#NUM!</v>
      </c>
      <c r="G984" s="27"/>
      <c r="H984" s="10"/>
      <c r="I984" s="10"/>
      <c r="J984" s="10"/>
      <c r="K984" s="10"/>
      <c r="L984" s="10"/>
      <c r="M984" s="4"/>
      <c r="N984" s="10"/>
      <c r="O984" s="10"/>
      <c r="P984" s="10"/>
      <c r="Q984" s="4"/>
      <c r="R984" s="10"/>
      <c r="S984" s="4"/>
      <c r="T984" s="4"/>
      <c r="U984" s="17"/>
      <c r="X984" s="110" t="e">
        <f>IF(Monitoring!D984=0,AA=0,TEXT(Monitoring!D984,"MMMM"))</f>
        <v>#NAME?</v>
      </c>
    </row>
    <row r="985" spans="2:24" x14ac:dyDescent="0.25">
      <c r="B985" s="22"/>
      <c r="C985" s="64" t="e">
        <f>VLOOKUP(B985,Kader!$B$12:$D$51,2,FALSE)</f>
        <v>#N/A</v>
      </c>
      <c r="D985" s="24"/>
      <c r="E985" s="26"/>
      <c r="F985" s="29" t="e">
        <f t="shared" si="15"/>
        <v>#NUM!</v>
      </c>
      <c r="G985" s="27"/>
      <c r="H985" s="10"/>
      <c r="I985" s="10"/>
      <c r="J985" s="10"/>
      <c r="K985" s="10"/>
      <c r="L985" s="10"/>
      <c r="M985" s="4"/>
      <c r="N985" s="10"/>
      <c r="O985" s="10"/>
      <c r="P985" s="10"/>
      <c r="Q985" s="4"/>
      <c r="R985" s="10"/>
      <c r="S985" s="4"/>
      <c r="T985" s="4"/>
      <c r="U985" s="17"/>
      <c r="X985" s="110" t="e">
        <f>IF(Monitoring!D985=0,AA=0,TEXT(Monitoring!D985,"MMMM"))</f>
        <v>#NAME?</v>
      </c>
    </row>
    <row r="986" spans="2:24" x14ac:dyDescent="0.25">
      <c r="B986" s="22"/>
      <c r="C986" s="64" t="e">
        <f>VLOOKUP(B986,Kader!$B$12:$D$51,2,FALSE)</f>
        <v>#N/A</v>
      </c>
      <c r="D986" s="24"/>
      <c r="E986" s="26"/>
      <c r="F986" s="29" t="e">
        <f t="shared" si="15"/>
        <v>#NUM!</v>
      </c>
      <c r="G986" s="27"/>
      <c r="H986" s="10"/>
      <c r="I986" s="10"/>
      <c r="J986" s="10"/>
      <c r="K986" s="10"/>
      <c r="L986" s="10"/>
      <c r="M986" s="4"/>
      <c r="N986" s="10"/>
      <c r="O986" s="10"/>
      <c r="P986" s="10"/>
      <c r="Q986" s="4"/>
      <c r="R986" s="10"/>
      <c r="S986" s="4"/>
      <c r="T986" s="4"/>
      <c r="U986" s="17"/>
      <c r="X986" s="110" t="e">
        <f>IF(Monitoring!D986=0,AA=0,TEXT(Monitoring!D986,"MMMM"))</f>
        <v>#NAME?</v>
      </c>
    </row>
    <row r="987" spans="2:24" x14ac:dyDescent="0.25">
      <c r="B987" s="22"/>
      <c r="C987" s="64" t="e">
        <f>VLOOKUP(B987,Kader!$B$12:$D$51,2,FALSE)</f>
        <v>#N/A</v>
      </c>
      <c r="D987" s="24"/>
      <c r="E987" s="26"/>
      <c r="F987" s="29" t="e">
        <f t="shared" si="15"/>
        <v>#NUM!</v>
      </c>
      <c r="G987" s="27"/>
      <c r="H987" s="10"/>
      <c r="I987" s="10"/>
      <c r="J987" s="10"/>
      <c r="K987" s="10"/>
      <c r="L987" s="10"/>
      <c r="M987" s="4"/>
      <c r="N987" s="10"/>
      <c r="O987" s="10"/>
      <c r="P987" s="10"/>
      <c r="Q987" s="4"/>
      <c r="R987" s="10"/>
      <c r="S987" s="4"/>
      <c r="T987" s="4"/>
      <c r="U987" s="17"/>
      <c r="X987" s="110" t="e">
        <f>IF(Monitoring!D987=0,AA=0,TEXT(Monitoring!D987,"MMMM"))</f>
        <v>#NAME?</v>
      </c>
    </row>
    <row r="988" spans="2:24" x14ac:dyDescent="0.25">
      <c r="B988" s="22"/>
      <c r="C988" s="64" t="e">
        <f>VLOOKUP(B988,Kader!$B$12:$D$51,2,FALSE)</f>
        <v>#N/A</v>
      </c>
      <c r="D988" s="24"/>
      <c r="E988" s="26"/>
      <c r="F988" s="29" t="e">
        <f t="shared" si="15"/>
        <v>#NUM!</v>
      </c>
      <c r="G988" s="27"/>
      <c r="H988" s="10"/>
      <c r="I988" s="10"/>
      <c r="J988" s="10"/>
      <c r="K988" s="10"/>
      <c r="L988" s="10"/>
      <c r="M988" s="4"/>
      <c r="N988" s="10"/>
      <c r="O988" s="10"/>
      <c r="P988" s="10"/>
      <c r="Q988" s="4"/>
      <c r="R988" s="10"/>
      <c r="S988" s="4"/>
      <c r="T988" s="4"/>
      <c r="U988" s="17"/>
      <c r="X988" s="110" t="e">
        <f>IF(Monitoring!D988=0,AA=0,TEXT(Monitoring!D988,"MMMM"))</f>
        <v>#NAME?</v>
      </c>
    </row>
    <row r="989" spans="2:24" x14ac:dyDescent="0.25">
      <c r="B989" s="22"/>
      <c r="C989" s="64" t="e">
        <f>VLOOKUP(B989,Kader!$B$12:$D$51,2,FALSE)</f>
        <v>#N/A</v>
      </c>
      <c r="D989" s="24"/>
      <c r="E989" s="26"/>
      <c r="F989" s="29" t="e">
        <f t="shared" si="15"/>
        <v>#NUM!</v>
      </c>
      <c r="G989" s="27"/>
      <c r="H989" s="10"/>
      <c r="I989" s="10"/>
      <c r="J989" s="10"/>
      <c r="K989" s="10"/>
      <c r="L989" s="10"/>
      <c r="M989" s="4"/>
      <c r="N989" s="10"/>
      <c r="O989" s="10"/>
      <c r="P989" s="10"/>
      <c r="Q989" s="4"/>
      <c r="R989" s="10"/>
      <c r="S989" s="4"/>
      <c r="T989" s="4"/>
      <c r="U989" s="17"/>
      <c r="X989" s="110" t="e">
        <f>IF(Monitoring!D989=0,AA=0,TEXT(Monitoring!D989,"MMMM"))</f>
        <v>#NAME?</v>
      </c>
    </row>
    <row r="990" spans="2:24" x14ac:dyDescent="0.25">
      <c r="B990" s="22"/>
      <c r="C990" s="64" t="e">
        <f>VLOOKUP(B990,Kader!$B$12:$D$51,2,FALSE)</f>
        <v>#N/A</v>
      </c>
      <c r="D990" s="24"/>
      <c r="E990" s="26"/>
      <c r="F990" s="29" t="e">
        <f t="shared" si="15"/>
        <v>#NUM!</v>
      </c>
      <c r="G990" s="27"/>
      <c r="H990" s="10"/>
      <c r="I990" s="10"/>
      <c r="J990" s="10"/>
      <c r="K990" s="10"/>
      <c r="L990" s="10"/>
      <c r="M990" s="4"/>
      <c r="N990" s="10"/>
      <c r="O990" s="10"/>
      <c r="P990" s="10"/>
      <c r="Q990" s="4"/>
      <c r="R990" s="10"/>
      <c r="S990" s="4"/>
      <c r="T990" s="4"/>
      <c r="U990" s="17"/>
      <c r="X990" s="110" t="e">
        <f>IF(Monitoring!D990=0,AA=0,TEXT(Monitoring!D990,"MMMM"))</f>
        <v>#NAME?</v>
      </c>
    </row>
    <row r="991" spans="2:24" x14ac:dyDescent="0.25">
      <c r="B991" s="22"/>
      <c r="C991" s="64" t="e">
        <f>VLOOKUP(B991,Kader!$B$12:$D$51,2,FALSE)</f>
        <v>#N/A</v>
      </c>
      <c r="D991" s="24"/>
      <c r="E991" s="26"/>
      <c r="F991" s="29" t="e">
        <f t="shared" si="15"/>
        <v>#NUM!</v>
      </c>
      <c r="G991" s="27"/>
      <c r="H991" s="10"/>
      <c r="I991" s="10"/>
      <c r="J991" s="10"/>
      <c r="K991" s="10"/>
      <c r="L991" s="10"/>
      <c r="M991" s="4"/>
      <c r="N991" s="10"/>
      <c r="O991" s="10"/>
      <c r="P991" s="10"/>
      <c r="Q991" s="4"/>
      <c r="R991" s="10"/>
      <c r="S991" s="4"/>
      <c r="T991" s="4"/>
      <c r="U991" s="17"/>
      <c r="X991" s="110" t="e">
        <f>IF(Monitoring!D991=0,AA=0,TEXT(Monitoring!D991,"MMMM"))</f>
        <v>#NAME?</v>
      </c>
    </row>
    <row r="992" spans="2:24" x14ac:dyDescent="0.25">
      <c r="B992" s="22"/>
      <c r="C992" s="64" t="e">
        <f>VLOOKUP(B992,Kader!$B$12:$D$51,2,FALSE)</f>
        <v>#N/A</v>
      </c>
      <c r="D992" s="24"/>
      <c r="E992" s="26"/>
      <c r="F992" s="29" t="e">
        <f t="shared" si="15"/>
        <v>#NUM!</v>
      </c>
      <c r="G992" s="27"/>
      <c r="H992" s="10"/>
      <c r="I992" s="10"/>
      <c r="J992" s="10"/>
      <c r="K992" s="10"/>
      <c r="L992" s="10"/>
      <c r="M992" s="4"/>
      <c r="N992" s="10"/>
      <c r="O992" s="10"/>
      <c r="P992" s="10"/>
      <c r="Q992" s="4"/>
      <c r="R992" s="10"/>
      <c r="S992" s="4"/>
      <c r="T992" s="4"/>
      <c r="U992" s="17"/>
      <c r="X992" s="110" t="e">
        <f>IF(Monitoring!D992=0,AA=0,TEXT(Monitoring!D992,"MMMM"))</f>
        <v>#NAME?</v>
      </c>
    </row>
    <row r="993" spans="2:24" x14ac:dyDescent="0.25">
      <c r="B993" s="22"/>
      <c r="C993" s="64" t="e">
        <f>VLOOKUP(B993,Kader!$B$12:$D$51,2,FALSE)</f>
        <v>#N/A</v>
      </c>
      <c r="D993" s="24"/>
      <c r="E993" s="26"/>
      <c r="F993" s="29" t="e">
        <f t="shared" si="15"/>
        <v>#NUM!</v>
      </c>
      <c r="G993" s="27"/>
      <c r="H993" s="10"/>
      <c r="I993" s="10"/>
      <c r="J993" s="10"/>
      <c r="K993" s="10"/>
      <c r="L993" s="10"/>
      <c r="M993" s="4"/>
      <c r="N993" s="10"/>
      <c r="O993" s="10"/>
      <c r="P993" s="10"/>
      <c r="Q993" s="4"/>
      <c r="R993" s="10"/>
      <c r="S993" s="4"/>
      <c r="T993" s="4"/>
      <c r="U993" s="17"/>
      <c r="X993" s="110" t="e">
        <f>IF(Monitoring!D993=0,AA=0,TEXT(Monitoring!D993,"MMMM"))</f>
        <v>#NAME?</v>
      </c>
    </row>
    <row r="994" spans="2:24" x14ac:dyDescent="0.25">
      <c r="B994" s="22"/>
      <c r="C994" s="64" t="e">
        <f>VLOOKUP(B994,Kader!$B$12:$D$51,2,FALSE)</f>
        <v>#N/A</v>
      </c>
      <c r="D994" s="24"/>
      <c r="E994" s="26"/>
      <c r="F994" s="29" t="e">
        <f t="shared" si="15"/>
        <v>#NUM!</v>
      </c>
      <c r="G994" s="27"/>
      <c r="H994" s="10"/>
      <c r="I994" s="10"/>
      <c r="J994" s="10"/>
      <c r="K994" s="10"/>
      <c r="L994" s="10"/>
      <c r="M994" s="4"/>
      <c r="N994" s="10"/>
      <c r="O994" s="10"/>
      <c r="P994" s="10"/>
      <c r="Q994" s="4"/>
      <c r="R994" s="10"/>
      <c r="S994" s="4"/>
      <c r="T994" s="4"/>
      <c r="U994" s="17"/>
      <c r="X994" s="110" t="e">
        <f>IF(Monitoring!D994=0,AA=0,TEXT(Monitoring!D994,"MMMM"))</f>
        <v>#NAME?</v>
      </c>
    </row>
    <row r="995" spans="2:24" x14ac:dyDescent="0.25">
      <c r="B995" s="22"/>
      <c r="C995" s="64" t="e">
        <f>VLOOKUP(B995,Kader!$B$12:$D$51,2,FALSE)</f>
        <v>#N/A</v>
      </c>
      <c r="D995" s="24"/>
      <c r="E995" s="26"/>
      <c r="F995" s="29" t="e">
        <f t="shared" si="15"/>
        <v>#NUM!</v>
      </c>
      <c r="G995" s="27"/>
      <c r="H995" s="10"/>
      <c r="I995" s="10"/>
      <c r="J995" s="10"/>
      <c r="K995" s="10"/>
      <c r="L995" s="10"/>
      <c r="M995" s="4"/>
      <c r="N995" s="10"/>
      <c r="O995" s="10"/>
      <c r="P995" s="10"/>
      <c r="Q995" s="4"/>
      <c r="R995" s="10"/>
      <c r="S995" s="4"/>
      <c r="T995" s="4"/>
      <c r="U995" s="17"/>
      <c r="X995" s="110" t="e">
        <f>IF(Monitoring!D995=0,AA=0,TEXT(Monitoring!D995,"MMMM"))</f>
        <v>#NAME?</v>
      </c>
    </row>
    <row r="996" spans="2:24" x14ac:dyDescent="0.25">
      <c r="B996" s="22"/>
      <c r="C996" s="64" t="e">
        <f>VLOOKUP(B996,Kader!$B$12:$D$51,2,FALSE)</f>
        <v>#N/A</v>
      </c>
      <c r="D996" s="24"/>
      <c r="E996" s="26"/>
      <c r="F996" s="29" t="e">
        <f t="shared" si="15"/>
        <v>#NUM!</v>
      </c>
      <c r="G996" s="27"/>
      <c r="H996" s="10"/>
      <c r="I996" s="10"/>
      <c r="J996" s="10"/>
      <c r="K996" s="10"/>
      <c r="L996" s="10"/>
      <c r="M996" s="4"/>
      <c r="N996" s="10"/>
      <c r="O996" s="10"/>
      <c r="P996" s="10"/>
      <c r="Q996" s="4"/>
      <c r="R996" s="10"/>
      <c r="S996" s="4"/>
      <c r="T996" s="4"/>
      <c r="U996" s="17"/>
      <c r="X996" s="110" t="e">
        <f>IF(Monitoring!D996=0,AA=0,TEXT(Monitoring!D996,"MMMM"))</f>
        <v>#NAME?</v>
      </c>
    </row>
    <row r="997" spans="2:24" x14ac:dyDescent="0.25">
      <c r="B997" s="22"/>
      <c r="C997" s="64" t="e">
        <f>VLOOKUP(B997,Kader!$B$12:$D$51,2,FALSE)</f>
        <v>#N/A</v>
      </c>
      <c r="D997" s="24"/>
      <c r="E997" s="26"/>
      <c r="F997" s="29" t="e">
        <f t="shared" si="15"/>
        <v>#NUM!</v>
      </c>
      <c r="G997" s="27"/>
      <c r="H997" s="10"/>
      <c r="I997" s="10"/>
      <c r="J997" s="10"/>
      <c r="K997" s="10"/>
      <c r="L997" s="10"/>
      <c r="M997" s="4"/>
      <c r="N997" s="10"/>
      <c r="O997" s="10"/>
      <c r="P997" s="10"/>
      <c r="Q997" s="4"/>
      <c r="R997" s="10"/>
      <c r="S997" s="4"/>
      <c r="T997" s="4"/>
      <c r="U997" s="17"/>
      <c r="X997" s="110" t="e">
        <f>IF(Monitoring!D997=0,AA=0,TEXT(Monitoring!D997,"MMMM"))</f>
        <v>#NAME?</v>
      </c>
    </row>
    <row r="998" spans="2:24" x14ac:dyDescent="0.25">
      <c r="B998" s="22"/>
      <c r="C998" s="64" t="e">
        <f>VLOOKUP(B998,Kader!$B$12:$D$51,2,FALSE)</f>
        <v>#N/A</v>
      </c>
      <c r="D998" s="24"/>
      <c r="E998" s="26"/>
      <c r="F998" s="29" t="e">
        <f t="shared" si="15"/>
        <v>#NUM!</v>
      </c>
      <c r="G998" s="27"/>
      <c r="H998" s="10"/>
      <c r="I998" s="10"/>
      <c r="J998" s="10"/>
      <c r="K998" s="10"/>
      <c r="L998" s="10"/>
      <c r="M998" s="4"/>
      <c r="N998" s="10"/>
      <c r="O998" s="10"/>
      <c r="P998" s="10"/>
      <c r="Q998" s="4"/>
      <c r="R998" s="10"/>
      <c r="S998" s="4"/>
      <c r="T998" s="4"/>
      <c r="U998" s="17"/>
      <c r="X998" s="110" t="e">
        <f>IF(Monitoring!D998=0,AA=0,TEXT(Monitoring!D998,"MMMM"))</f>
        <v>#NAME?</v>
      </c>
    </row>
    <row r="999" spans="2:24" x14ac:dyDescent="0.25">
      <c r="B999" s="22"/>
      <c r="C999" s="64" t="e">
        <f>VLOOKUP(B999,Kader!$B$12:$D$51,2,FALSE)</f>
        <v>#N/A</v>
      </c>
      <c r="D999" s="24"/>
      <c r="E999" s="26"/>
      <c r="F999" s="29" t="e">
        <f t="shared" si="15"/>
        <v>#NUM!</v>
      </c>
      <c r="G999" s="27"/>
      <c r="H999" s="10"/>
      <c r="I999" s="10"/>
      <c r="J999" s="10"/>
      <c r="K999" s="10"/>
      <c r="L999" s="10"/>
      <c r="M999" s="4"/>
      <c r="N999" s="10"/>
      <c r="O999" s="10"/>
      <c r="P999" s="10"/>
      <c r="Q999" s="4"/>
      <c r="R999" s="10"/>
      <c r="S999" s="4"/>
      <c r="T999" s="4"/>
      <c r="U999" s="17"/>
      <c r="X999" s="110" t="e">
        <f>IF(Monitoring!D999=0,AA=0,TEXT(Monitoring!D999,"MMMM"))</f>
        <v>#NAME?</v>
      </c>
    </row>
    <row r="1000" spans="2:24" ht="15.75" thickBot="1" x14ac:dyDescent="0.3">
      <c r="B1000" s="23"/>
      <c r="C1000" s="65" t="e">
        <f>VLOOKUP(B1000,Kader!$B$12:$D$51,2,FALSE)</f>
        <v>#N/A</v>
      </c>
      <c r="D1000" s="25"/>
      <c r="E1000" s="26"/>
      <c r="F1000" s="30" t="e">
        <f t="shared" si="15"/>
        <v>#NUM!</v>
      </c>
      <c r="G1000" s="28"/>
      <c r="H1000" s="12"/>
      <c r="I1000" s="12"/>
      <c r="J1000" s="12"/>
      <c r="K1000" s="12"/>
      <c r="L1000" s="12"/>
      <c r="M1000" s="6"/>
      <c r="N1000" s="12"/>
      <c r="O1000" s="12"/>
      <c r="P1000" s="12"/>
      <c r="Q1000" s="6"/>
      <c r="R1000" s="12"/>
      <c r="S1000" s="6"/>
      <c r="T1000" s="6"/>
      <c r="U1000" s="20"/>
      <c r="X1000" s="110" t="e">
        <f>IF(Monitoring!D1000=0,AA=0,TEXT(Monitoring!D1000,"MMMM"))</f>
        <v>#NAME?</v>
      </c>
    </row>
  </sheetData>
  <sheetProtection password="D93B" sheet="1" objects="1" scenarios="1" selectLockedCells="1" sort="0"/>
  <dataValidations count="1">
    <dataValidation type="date" operator="greaterThan" allowBlank="1" showInputMessage="1" showErrorMessage="1" errorTitle="Datum Fehlermeldung:" error="Sie haben leider nicht das richtige Format eingegeben._x000a_Versuchen Sie es bitte noch einmal mit folgendem Format:_x000a_tt.mm.jjjj" sqref="D10:D104 E10:E104 X10 X11:X1000">
      <formula1>41640</formula1>
    </dataValidation>
  </dataValidations>
  <hyperlinks>
    <hyperlink ref="D4" location="Exposition!B6" display="Exposition"/>
    <hyperlink ref="D6" location="Prävention!B6" display="Prävention"/>
    <hyperlink ref="D5" location="Analyse!A1" display="Analyse"/>
    <hyperlink ref="D3" location="Kader!A1" display="Kader"/>
  </hyperlinks>
  <pageMargins left="0.23622047244094491" right="0.23622047244094491" top="0.74803149606299213" bottom="0.74803149606299213" header="0.31496062992125984" footer="0.31496062992125984"/>
  <pageSetup scale="1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Werte!$G$1:$G$3</xm:f>
          </x14:formula1>
          <xm:sqref>N10:N1000</xm:sqref>
        </x14:dataValidation>
        <x14:dataValidation type="list" allowBlank="1" showInputMessage="1" showErrorMessage="1">
          <x14:formula1>
            <xm:f>Werte!$D$1:$D$2</xm:f>
          </x14:formula1>
          <xm:sqref>K10:K1000</xm:sqref>
        </x14:dataValidation>
        <x14:dataValidation type="list" allowBlank="1" showInputMessage="1" showErrorMessage="1">
          <x14:formula1>
            <xm:f>Werte!$K$1:$K$2</xm:f>
          </x14:formula1>
          <xm:sqref>R10:R1000</xm:sqref>
        </x14:dataValidation>
        <x14:dataValidation type="list" allowBlank="1" showInputMessage="1" showErrorMessage="1">
          <x14:formula1>
            <xm:f>Werte!$E$1:$E$18</xm:f>
          </x14:formula1>
          <xm:sqref>H10:H1000</xm:sqref>
        </x14:dataValidation>
        <x14:dataValidation type="list" allowBlank="1" showInputMessage="1" showErrorMessage="1">
          <x14:formula1>
            <xm:f>Werte!$M$1:$M$12</xm:f>
          </x14:formula1>
          <xm:sqref>I10:I1000</xm:sqref>
        </x14:dataValidation>
        <x14:dataValidation type="list" allowBlank="1" showInputMessage="1" showErrorMessage="1">
          <x14:formula1>
            <xm:f>Werte!$F$1:$F$7</xm:f>
          </x14:formula1>
          <xm:sqref>L10:L1000</xm:sqref>
        </x14:dataValidation>
        <x14:dataValidation type="list" allowBlank="1" showInputMessage="1" showErrorMessage="1">
          <x14:formula1>
            <xm:f>Werte!$H$1:$H$5</xm:f>
          </x14:formula1>
          <xm:sqref>O10:O1000</xm:sqref>
        </x14:dataValidation>
        <x14:dataValidation type="list" allowBlank="1" showInputMessage="1" showErrorMessage="1">
          <x14:formula1>
            <xm:f>Werte!$N$1:$N$3</xm:f>
          </x14:formula1>
          <xm:sqref>G10:G1000</xm:sqref>
        </x14:dataValidation>
        <x14:dataValidation type="list" allowBlank="1" showInputMessage="1" showErrorMessage="1">
          <x14:formula1>
            <xm:f>Kader!$B$12:$B$51</xm:f>
          </x14:formula1>
          <xm:sqref>B10:B1000</xm:sqref>
        </x14:dataValidation>
        <x14:dataValidation type="list" allowBlank="1" showInputMessage="1" showErrorMessage="1">
          <x14:formula1>
            <xm:f>Werte!$J$1:$J$5</xm:f>
          </x14:formula1>
          <xm:sqref>P10:P1000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K96"/>
  <sheetViews>
    <sheetView showGridLines="0" zoomScale="80" zoomScaleNormal="80" workbookViewId="0">
      <selection activeCell="K5" sqref="K5"/>
    </sheetView>
  </sheetViews>
  <sheetFormatPr baseColWidth="10" defaultRowHeight="15" x14ac:dyDescent="0.25"/>
  <cols>
    <col min="1" max="1" width="3" style="31" customWidth="1"/>
    <col min="2" max="2" width="12" style="31" customWidth="1"/>
    <col min="3" max="3" width="12.85546875" style="31" customWidth="1"/>
    <col min="4" max="4" width="8.7109375" style="31" customWidth="1"/>
    <col min="5" max="5" width="11.42578125" style="31"/>
    <col min="6" max="6" width="12.5703125" style="31" customWidth="1"/>
    <col min="7" max="7" width="11.42578125" style="31" hidden="1" customWidth="1"/>
    <col min="8" max="8" width="20.42578125" style="31" customWidth="1"/>
    <col min="9" max="9" width="6.28515625" style="31" customWidth="1"/>
    <col min="10" max="10" width="7.42578125" style="31" customWidth="1"/>
    <col min="11" max="11" width="6.5703125" style="31" customWidth="1"/>
    <col min="12" max="12" width="5.85546875" style="31" customWidth="1"/>
    <col min="13" max="13" width="11.42578125" style="31"/>
    <col min="14" max="14" width="16.28515625" style="31" customWidth="1"/>
    <col min="15" max="15" width="11.42578125" style="31"/>
    <col min="16" max="16" width="8.5703125" style="31" customWidth="1"/>
    <col min="17" max="16384" width="11.42578125" style="31"/>
  </cols>
  <sheetData>
    <row r="1" spans="2:11" ht="70.5" customHeight="1" x14ac:dyDescent="0.25"/>
    <row r="2" spans="2:11" ht="31.5" customHeight="1" x14ac:dyDescent="0.25">
      <c r="B2" s="32" t="s">
        <v>12</v>
      </c>
    </row>
    <row r="3" spans="2:11" ht="15" customHeight="1" thickBot="1" x14ac:dyDescent="0.3">
      <c r="B3" s="32"/>
    </row>
    <row r="4" spans="2:11" ht="15" customHeight="1" thickBot="1" x14ac:dyDescent="0.3">
      <c r="B4" s="80" t="s">
        <v>225</v>
      </c>
      <c r="C4" s="67"/>
      <c r="D4" s="68" t="e">
        <f>formeln!L23</f>
        <v>#DIV/0!</v>
      </c>
      <c r="E4" s="111" t="s">
        <v>147</v>
      </c>
      <c r="F4" s="111"/>
      <c r="G4" s="111"/>
      <c r="H4" s="112"/>
      <c r="K4" s="1" t="s">
        <v>113</v>
      </c>
    </row>
    <row r="5" spans="2:11" ht="15" customHeight="1" thickBot="1" x14ac:dyDescent="0.3">
      <c r="B5" s="80" t="s">
        <v>226</v>
      </c>
      <c r="C5" s="94"/>
      <c r="D5" s="68" t="e">
        <f>formeln!L12</f>
        <v>#DIV/0!</v>
      </c>
      <c r="E5" s="111" t="s">
        <v>148</v>
      </c>
      <c r="F5" s="111"/>
      <c r="G5" s="111"/>
      <c r="H5" s="112"/>
      <c r="K5" s="2" t="s">
        <v>196</v>
      </c>
    </row>
    <row r="6" spans="2:11" ht="15" customHeight="1" thickBot="1" x14ac:dyDescent="0.3">
      <c r="B6" s="95" t="s">
        <v>149</v>
      </c>
      <c r="C6" s="96"/>
      <c r="D6" s="69">
        <f>formeln!D16</f>
        <v>0</v>
      </c>
      <c r="E6" s="111" t="s">
        <v>160</v>
      </c>
      <c r="F6" s="111"/>
      <c r="G6" s="111"/>
      <c r="H6" s="112"/>
      <c r="K6" s="2" t="s">
        <v>116</v>
      </c>
    </row>
    <row r="7" spans="2:11" ht="15" customHeight="1" thickBot="1" x14ac:dyDescent="0.3">
      <c r="B7" s="114" t="s">
        <v>227</v>
      </c>
      <c r="C7" s="112"/>
      <c r="D7" s="68" t="e">
        <f>formeln!BU2</f>
        <v>#DIV/0!</v>
      </c>
      <c r="E7" s="70" t="s">
        <v>176</v>
      </c>
      <c r="F7" s="70"/>
      <c r="G7" s="70"/>
      <c r="H7" s="71"/>
      <c r="I7" s="72"/>
      <c r="K7" s="2" t="s">
        <v>114</v>
      </c>
    </row>
    <row r="8" spans="2:11" ht="15.75" x14ac:dyDescent="0.25">
      <c r="B8" s="113"/>
      <c r="C8" s="113"/>
      <c r="D8" s="73"/>
      <c r="E8" s="74"/>
      <c r="F8" s="74"/>
      <c r="G8" s="74"/>
      <c r="H8" s="74"/>
      <c r="K8" s="2" t="s">
        <v>115</v>
      </c>
    </row>
    <row r="9" spans="2:11" ht="27.75" customHeight="1" x14ac:dyDescent="0.25"/>
    <row r="10" spans="2:11" ht="27.75" customHeight="1" x14ac:dyDescent="0.25"/>
    <row r="11" spans="2:11" ht="27.75" customHeight="1" x14ac:dyDescent="0.25"/>
    <row r="12" spans="2:11" ht="27.75" customHeight="1" x14ac:dyDescent="0.25"/>
    <row r="13" spans="2:11" ht="27.75" customHeight="1" x14ac:dyDescent="0.25"/>
    <row r="86" spans="2:5" ht="17.25" x14ac:dyDescent="0.25">
      <c r="B86" s="31" t="s">
        <v>223</v>
      </c>
    </row>
    <row r="87" spans="2:5" ht="17.25" x14ac:dyDescent="0.25">
      <c r="B87" s="31" t="s">
        <v>224</v>
      </c>
    </row>
    <row r="96" spans="2:5" x14ac:dyDescent="0.25">
      <c r="E96" s="75"/>
    </row>
  </sheetData>
  <sheetProtection password="D93B" sheet="1" objects="1" scenarios="1" selectLockedCells="1"/>
  <mergeCells count="5">
    <mergeCell ref="E4:H4"/>
    <mergeCell ref="E5:H5"/>
    <mergeCell ref="E6:H6"/>
    <mergeCell ref="B8:C8"/>
    <mergeCell ref="B7:C7"/>
  </mergeCells>
  <hyperlinks>
    <hyperlink ref="K6" location="Exposition!B6" display="Exposition"/>
    <hyperlink ref="K8" location="Prävention!B6" display="Prävention"/>
    <hyperlink ref="K7" location="Monitoring!A1" display="Monitoring"/>
    <hyperlink ref="K5" location="Kader!A1" display="Kader"/>
  </hyperlinks>
  <pageMargins left="0.7" right="0.7" top="0.78740157499999996" bottom="0.78740157499999996" header="0.3" footer="0.3"/>
  <pageSetup scale="3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Q97"/>
  <sheetViews>
    <sheetView showGridLines="0" workbookViewId="0">
      <selection activeCell="B10" sqref="B10"/>
    </sheetView>
  </sheetViews>
  <sheetFormatPr baseColWidth="10" defaultRowHeight="15" x14ac:dyDescent="0.25"/>
  <cols>
    <col min="1" max="1" width="3.7109375" style="31" customWidth="1"/>
    <col min="2" max="2" width="58.140625" style="31" customWidth="1"/>
    <col min="3" max="3" width="100.5703125" style="31" customWidth="1"/>
    <col min="4" max="16384" width="11.42578125" style="31"/>
  </cols>
  <sheetData>
    <row r="1" spans="2:17" s="51" customFormat="1" ht="70.5" customHeight="1" x14ac:dyDescent="0.25"/>
    <row r="2" spans="2:17" s="51" customFormat="1" ht="31.5" customHeight="1" x14ac:dyDescent="0.25">
      <c r="B2" s="32" t="s">
        <v>12</v>
      </c>
      <c r="C2" s="1" t="s">
        <v>113</v>
      </c>
      <c r="D2" s="32"/>
      <c r="E2" s="32"/>
      <c r="F2" s="32"/>
      <c r="G2" s="32"/>
      <c r="H2" s="32"/>
      <c r="I2" s="32"/>
      <c r="J2" s="32"/>
      <c r="K2" s="32"/>
      <c r="L2" s="32"/>
      <c r="M2" s="32"/>
      <c r="N2" s="32"/>
      <c r="O2" s="32"/>
      <c r="P2" s="32"/>
    </row>
    <row r="3" spans="2:17" s="51" customFormat="1" ht="15" customHeight="1" x14ac:dyDescent="0.25">
      <c r="B3" s="32"/>
      <c r="C3" s="2" t="s">
        <v>196</v>
      </c>
      <c r="D3" s="32"/>
      <c r="E3" s="32"/>
      <c r="F3" s="32"/>
      <c r="G3" s="32"/>
      <c r="H3" s="32"/>
      <c r="I3" s="32"/>
      <c r="J3" s="32"/>
      <c r="K3" s="32"/>
      <c r="L3" s="32"/>
      <c r="M3" s="32"/>
      <c r="N3" s="32"/>
      <c r="O3" s="32"/>
      <c r="P3" s="32"/>
    </row>
    <row r="4" spans="2:17" s="51" customFormat="1" ht="15" customHeight="1" x14ac:dyDescent="0.25">
      <c r="B4" s="32"/>
      <c r="C4" s="2" t="s">
        <v>116</v>
      </c>
      <c r="D4" s="32"/>
      <c r="E4" s="32"/>
      <c r="F4" s="32"/>
      <c r="G4" s="32"/>
      <c r="H4" s="32"/>
      <c r="I4" s="32"/>
      <c r="J4" s="32"/>
      <c r="K4" s="32"/>
      <c r="L4" s="32"/>
      <c r="M4" s="32"/>
      <c r="N4" s="32"/>
      <c r="O4" s="32"/>
      <c r="P4" s="32"/>
    </row>
    <row r="5" spans="2:17" s="51" customFormat="1" ht="15" customHeight="1" x14ac:dyDescent="0.25">
      <c r="B5" s="32"/>
      <c r="C5" s="2" t="s">
        <v>114</v>
      </c>
      <c r="D5" s="32"/>
      <c r="E5" s="32"/>
      <c r="F5" s="32"/>
      <c r="G5" s="32"/>
      <c r="H5" s="32"/>
      <c r="I5" s="32"/>
      <c r="J5" s="32"/>
      <c r="K5" s="32"/>
      <c r="L5" s="32"/>
      <c r="M5" s="32"/>
      <c r="N5" s="32"/>
      <c r="O5" s="32"/>
      <c r="P5" s="32"/>
    </row>
    <row r="6" spans="2:17" s="51" customFormat="1" ht="15" customHeight="1" x14ac:dyDescent="0.25">
      <c r="B6" s="32"/>
      <c r="C6" s="2" t="s">
        <v>154</v>
      </c>
      <c r="D6" s="32"/>
      <c r="E6" s="32"/>
      <c r="F6" s="32"/>
      <c r="G6" s="32"/>
      <c r="H6" s="32"/>
      <c r="I6" s="32"/>
      <c r="J6" s="32"/>
      <c r="K6" s="32"/>
      <c r="L6" s="32"/>
      <c r="M6" s="32"/>
      <c r="N6" s="32"/>
      <c r="O6" s="32"/>
      <c r="P6" s="32"/>
    </row>
    <row r="7" spans="2:17" s="51" customFormat="1" ht="15" customHeight="1" thickBot="1" x14ac:dyDescent="0.3">
      <c r="C7" s="32"/>
      <c r="D7" s="32"/>
      <c r="E7" s="32"/>
      <c r="F7" s="32"/>
      <c r="G7" s="32"/>
      <c r="H7" s="32"/>
      <c r="I7" s="32"/>
      <c r="J7" s="32"/>
      <c r="K7" s="32"/>
      <c r="L7" s="32"/>
      <c r="M7" s="32"/>
      <c r="N7" s="32"/>
      <c r="O7" s="32"/>
      <c r="P7" s="32"/>
      <c r="Q7" s="32"/>
    </row>
    <row r="8" spans="2:17" ht="23.25" x14ac:dyDescent="0.35">
      <c r="B8" s="76" t="s">
        <v>83</v>
      </c>
      <c r="C8" s="77" t="s">
        <v>84</v>
      </c>
    </row>
    <row r="9" spans="2:17" ht="15.75" thickBot="1" x14ac:dyDescent="0.3">
      <c r="B9" s="62" t="s">
        <v>85</v>
      </c>
      <c r="C9" s="63" t="s">
        <v>86</v>
      </c>
    </row>
    <row r="10" spans="2:17" x14ac:dyDescent="0.25">
      <c r="B10" s="14"/>
      <c r="C10" s="15"/>
    </row>
    <row r="11" spans="2:17" x14ac:dyDescent="0.25">
      <c r="B11" s="16"/>
      <c r="C11" s="17"/>
    </row>
    <row r="12" spans="2:17" x14ac:dyDescent="0.25">
      <c r="B12" s="16"/>
      <c r="C12" s="17"/>
    </row>
    <row r="13" spans="2:17" x14ac:dyDescent="0.25">
      <c r="B13" s="16"/>
      <c r="C13" s="17"/>
    </row>
    <row r="14" spans="2:17" x14ac:dyDescent="0.25">
      <c r="B14" s="16"/>
      <c r="C14" s="17"/>
    </row>
    <row r="15" spans="2:17" x14ac:dyDescent="0.25">
      <c r="B15" s="16"/>
      <c r="C15" s="17"/>
    </row>
    <row r="16" spans="2:17" x14ac:dyDescent="0.25">
      <c r="B16" s="16"/>
      <c r="C16" s="17"/>
    </row>
    <row r="17" spans="2:3" x14ac:dyDescent="0.25">
      <c r="B17" s="16"/>
      <c r="C17" s="17"/>
    </row>
    <row r="18" spans="2:3" x14ac:dyDescent="0.25">
      <c r="B18" s="16"/>
      <c r="C18" s="17"/>
    </row>
    <row r="19" spans="2:3" x14ac:dyDescent="0.25">
      <c r="B19" s="16"/>
      <c r="C19" s="17"/>
    </row>
    <row r="20" spans="2:3" x14ac:dyDescent="0.25">
      <c r="B20" s="16"/>
      <c r="C20" s="17"/>
    </row>
    <row r="21" spans="2:3" x14ac:dyDescent="0.25">
      <c r="B21" s="16"/>
      <c r="C21" s="17"/>
    </row>
    <row r="22" spans="2:3" x14ac:dyDescent="0.25">
      <c r="B22" s="16"/>
      <c r="C22" s="17"/>
    </row>
    <row r="23" spans="2:3" x14ac:dyDescent="0.25">
      <c r="B23" s="16"/>
      <c r="C23" s="17"/>
    </row>
    <row r="24" spans="2:3" ht="15.75" thickBot="1" x14ac:dyDescent="0.3">
      <c r="B24" s="19"/>
      <c r="C24" s="20"/>
    </row>
    <row r="25" spans="2:3" x14ac:dyDescent="0.25">
      <c r="B25" s="51"/>
      <c r="C25" s="51"/>
    </row>
    <row r="26" spans="2:3" x14ac:dyDescent="0.25">
      <c r="B26" s="51"/>
      <c r="C26" s="51"/>
    </row>
    <row r="27" spans="2:3" x14ac:dyDescent="0.25">
      <c r="B27" s="51"/>
      <c r="C27" s="51"/>
    </row>
    <row r="28" spans="2:3" x14ac:dyDescent="0.25">
      <c r="B28" s="51"/>
      <c r="C28" s="51"/>
    </row>
    <row r="29" spans="2:3" x14ac:dyDescent="0.25">
      <c r="B29" s="51"/>
      <c r="C29" s="51"/>
    </row>
    <row r="30" spans="2:3" x14ac:dyDescent="0.25">
      <c r="B30" s="51"/>
      <c r="C30" s="51"/>
    </row>
    <row r="31" spans="2:3" x14ac:dyDescent="0.25">
      <c r="B31" s="51"/>
      <c r="C31" s="51"/>
    </row>
    <row r="32" spans="2:3" x14ac:dyDescent="0.25">
      <c r="B32" s="51"/>
      <c r="C32" s="51"/>
    </row>
    <row r="33" spans="2:3" x14ac:dyDescent="0.25">
      <c r="B33" s="51"/>
      <c r="C33" s="51"/>
    </row>
    <row r="34" spans="2:3" x14ac:dyDescent="0.25">
      <c r="B34" s="51"/>
      <c r="C34" s="51"/>
    </row>
    <row r="35" spans="2:3" x14ac:dyDescent="0.25">
      <c r="B35" s="51"/>
      <c r="C35" s="51"/>
    </row>
    <row r="36" spans="2:3" x14ac:dyDescent="0.25">
      <c r="B36" s="51"/>
      <c r="C36" s="51"/>
    </row>
    <row r="37" spans="2:3" x14ac:dyDescent="0.25">
      <c r="B37" s="51"/>
      <c r="C37" s="51"/>
    </row>
    <row r="38" spans="2:3" x14ac:dyDescent="0.25">
      <c r="B38" s="51"/>
      <c r="C38" s="51"/>
    </row>
    <row r="39" spans="2:3" x14ac:dyDescent="0.25">
      <c r="B39" s="51"/>
      <c r="C39" s="51"/>
    </row>
    <row r="40" spans="2:3" x14ac:dyDescent="0.25">
      <c r="B40" s="51"/>
      <c r="C40" s="51"/>
    </row>
    <row r="41" spans="2:3" x14ac:dyDescent="0.25">
      <c r="B41" s="51"/>
      <c r="C41" s="51"/>
    </row>
    <row r="42" spans="2:3" x14ac:dyDescent="0.25">
      <c r="B42" s="51"/>
      <c r="C42" s="51"/>
    </row>
    <row r="43" spans="2:3" x14ac:dyDescent="0.25">
      <c r="B43" s="51"/>
      <c r="C43" s="51"/>
    </row>
    <row r="44" spans="2:3" x14ac:dyDescent="0.25">
      <c r="B44" s="51"/>
      <c r="C44" s="51"/>
    </row>
    <row r="45" spans="2:3" x14ac:dyDescent="0.25">
      <c r="B45" s="51"/>
      <c r="C45" s="51"/>
    </row>
    <row r="46" spans="2:3" x14ac:dyDescent="0.25">
      <c r="B46" s="51"/>
      <c r="C46" s="51"/>
    </row>
    <row r="47" spans="2:3" x14ac:dyDescent="0.25">
      <c r="B47" s="51"/>
      <c r="C47" s="51"/>
    </row>
    <row r="48" spans="2:3" x14ac:dyDescent="0.25">
      <c r="B48" s="51"/>
      <c r="C48" s="51"/>
    </row>
    <row r="49" spans="2:3" x14ac:dyDescent="0.25">
      <c r="B49" s="51"/>
      <c r="C49" s="51"/>
    </row>
    <row r="50" spans="2:3" x14ac:dyDescent="0.25">
      <c r="B50" s="51"/>
      <c r="C50" s="51"/>
    </row>
    <row r="51" spans="2:3" x14ac:dyDescent="0.25">
      <c r="B51" s="51"/>
      <c r="C51" s="51"/>
    </row>
    <row r="52" spans="2:3" x14ac:dyDescent="0.25">
      <c r="B52" s="51"/>
      <c r="C52" s="51"/>
    </row>
    <row r="53" spans="2:3" x14ac:dyDescent="0.25">
      <c r="B53" s="51"/>
      <c r="C53" s="51"/>
    </row>
    <row r="54" spans="2:3" x14ac:dyDescent="0.25">
      <c r="B54" s="51"/>
      <c r="C54" s="51"/>
    </row>
    <row r="55" spans="2:3" x14ac:dyDescent="0.25">
      <c r="B55" s="51"/>
      <c r="C55" s="51"/>
    </row>
    <row r="56" spans="2:3" x14ac:dyDescent="0.25">
      <c r="B56" s="51"/>
      <c r="C56" s="51"/>
    </row>
    <row r="57" spans="2:3" x14ac:dyDescent="0.25">
      <c r="B57" s="51"/>
      <c r="C57" s="51"/>
    </row>
    <row r="58" spans="2:3" x14ac:dyDescent="0.25">
      <c r="B58" s="51"/>
      <c r="C58" s="51"/>
    </row>
    <row r="59" spans="2:3" x14ac:dyDescent="0.25">
      <c r="B59" s="51"/>
      <c r="C59" s="51"/>
    </row>
    <row r="60" spans="2:3" x14ac:dyDescent="0.25">
      <c r="B60" s="51"/>
      <c r="C60" s="51"/>
    </row>
    <row r="61" spans="2:3" x14ac:dyDescent="0.25">
      <c r="B61" s="51"/>
      <c r="C61" s="51"/>
    </row>
    <row r="62" spans="2:3" x14ac:dyDescent="0.25">
      <c r="B62" s="51"/>
      <c r="C62" s="51"/>
    </row>
    <row r="63" spans="2:3" x14ac:dyDescent="0.25">
      <c r="B63" s="51"/>
      <c r="C63" s="51"/>
    </row>
    <row r="64" spans="2:3" x14ac:dyDescent="0.25">
      <c r="B64" s="51"/>
      <c r="C64" s="51"/>
    </row>
    <row r="65" spans="2:3" x14ac:dyDescent="0.25">
      <c r="B65" s="51"/>
      <c r="C65" s="51"/>
    </row>
    <row r="66" spans="2:3" x14ac:dyDescent="0.25">
      <c r="B66" s="51"/>
      <c r="C66" s="51"/>
    </row>
    <row r="67" spans="2:3" x14ac:dyDescent="0.25">
      <c r="B67" s="51"/>
      <c r="C67" s="51"/>
    </row>
    <row r="68" spans="2:3" x14ac:dyDescent="0.25">
      <c r="B68" s="51"/>
      <c r="C68" s="51"/>
    </row>
    <row r="69" spans="2:3" x14ac:dyDescent="0.25">
      <c r="B69" s="51"/>
      <c r="C69" s="51"/>
    </row>
    <row r="70" spans="2:3" x14ac:dyDescent="0.25">
      <c r="B70" s="51"/>
      <c r="C70" s="51"/>
    </row>
    <row r="71" spans="2:3" x14ac:dyDescent="0.25">
      <c r="B71" s="51"/>
      <c r="C71" s="51"/>
    </row>
    <row r="72" spans="2:3" x14ac:dyDescent="0.25">
      <c r="B72" s="51"/>
      <c r="C72" s="51"/>
    </row>
    <row r="73" spans="2:3" x14ac:dyDescent="0.25">
      <c r="B73" s="51"/>
      <c r="C73" s="51"/>
    </row>
    <row r="74" spans="2:3" x14ac:dyDescent="0.25">
      <c r="B74" s="51"/>
      <c r="C74" s="51"/>
    </row>
    <row r="75" spans="2:3" x14ac:dyDescent="0.25">
      <c r="B75" s="51"/>
      <c r="C75" s="51"/>
    </row>
    <row r="76" spans="2:3" x14ac:dyDescent="0.25">
      <c r="B76" s="51"/>
      <c r="C76" s="51"/>
    </row>
    <row r="77" spans="2:3" x14ac:dyDescent="0.25">
      <c r="B77" s="51"/>
      <c r="C77" s="51"/>
    </row>
    <row r="78" spans="2:3" x14ac:dyDescent="0.25">
      <c r="B78" s="51"/>
      <c r="C78" s="51"/>
    </row>
    <row r="79" spans="2:3" x14ac:dyDescent="0.25">
      <c r="B79" s="51"/>
      <c r="C79" s="51"/>
    </row>
    <row r="80" spans="2:3" x14ac:dyDescent="0.25">
      <c r="B80" s="51"/>
      <c r="C80" s="51"/>
    </row>
    <row r="81" spans="2:3" x14ac:dyDescent="0.25">
      <c r="B81" s="51"/>
      <c r="C81" s="51"/>
    </row>
    <row r="82" spans="2:3" x14ac:dyDescent="0.25">
      <c r="B82" s="51"/>
      <c r="C82" s="51"/>
    </row>
    <row r="83" spans="2:3" x14ac:dyDescent="0.25">
      <c r="B83" s="51"/>
      <c r="C83" s="51"/>
    </row>
    <row r="84" spans="2:3" x14ac:dyDescent="0.25">
      <c r="B84" s="51"/>
      <c r="C84" s="51"/>
    </row>
    <row r="85" spans="2:3" x14ac:dyDescent="0.25">
      <c r="B85" s="51"/>
      <c r="C85" s="51"/>
    </row>
    <row r="86" spans="2:3" x14ac:dyDescent="0.25">
      <c r="B86" s="51"/>
      <c r="C86" s="51"/>
    </row>
    <row r="87" spans="2:3" x14ac:dyDescent="0.25">
      <c r="B87" s="51"/>
      <c r="C87" s="51"/>
    </row>
    <row r="88" spans="2:3" x14ac:dyDescent="0.25">
      <c r="B88" s="51"/>
      <c r="C88" s="51"/>
    </row>
    <row r="89" spans="2:3" x14ac:dyDescent="0.25">
      <c r="B89" s="51"/>
      <c r="C89" s="51"/>
    </row>
    <row r="90" spans="2:3" x14ac:dyDescent="0.25">
      <c r="B90" s="51"/>
      <c r="C90" s="51"/>
    </row>
    <row r="91" spans="2:3" x14ac:dyDescent="0.25">
      <c r="B91" s="51"/>
      <c r="C91" s="51"/>
    </row>
    <row r="92" spans="2:3" x14ac:dyDescent="0.25">
      <c r="B92" s="51"/>
      <c r="C92" s="51"/>
    </row>
    <row r="93" spans="2:3" x14ac:dyDescent="0.25">
      <c r="B93" s="51"/>
      <c r="C93" s="51"/>
    </row>
    <row r="94" spans="2:3" x14ac:dyDescent="0.25">
      <c r="B94" s="51"/>
      <c r="C94" s="51"/>
    </row>
    <row r="95" spans="2:3" x14ac:dyDescent="0.25">
      <c r="B95" s="51"/>
      <c r="C95" s="51"/>
    </row>
    <row r="96" spans="2:3" x14ac:dyDescent="0.25">
      <c r="B96" s="51"/>
      <c r="C96" s="51"/>
    </row>
    <row r="97" spans="2:3" x14ac:dyDescent="0.25">
      <c r="B97" s="51"/>
      <c r="C97" s="51"/>
    </row>
  </sheetData>
  <sheetProtection password="D93B" sheet="1" objects="1" scenarios="1" selectLockedCells="1" sort="0" autoFilter="0"/>
  <hyperlinks>
    <hyperlink ref="C4" location="Exposition!B6" display="Exposition"/>
    <hyperlink ref="C5" location="Monitoring!B6" display="Monitoring"/>
    <hyperlink ref="C6" location="Analyse!A1" display="Analyse"/>
    <hyperlink ref="C3" location="Kader!A1" display="Kader"/>
  </hyperlinks>
  <pageMargins left="0.7" right="0.7" top="0.78740157499999996" bottom="0.78740157499999996" header="0.3" footer="0.3"/>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N18"/>
  <sheetViews>
    <sheetView topLeftCell="E1" workbookViewId="0">
      <selection activeCell="H29" sqref="A1:XFD1048576"/>
    </sheetView>
  </sheetViews>
  <sheetFormatPr baseColWidth="10" defaultRowHeight="15" x14ac:dyDescent="0.25"/>
  <cols>
    <col min="1" max="1" width="23.85546875" style="79" customWidth="1"/>
    <col min="2" max="2" width="11.42578125" style="79"/>
    <col min="3" max="3" width="14.28515625" style="79" customWidth="1"/>
    <col min="4" max="4" width="17.42578125" style="79" bestFit="1" customWidth="1"/>
    <col min="5" max="5" width="23" style="79" bestFit="1" customWidth="1"/>
    <col min="6" max="6" width="24.42578125" style="79" bestFit="1" customWidth="1"/>
    <col min="7" max="7" width="19.28515625" style="79" bestFit="1" customWidth="1"/>
    <col min="8" max="8" width="20.42578125" style="79" customWidth="1"/>
    <col min="9" max="9" width="20.85546875" style="79" bestFit="1" customWidth="1"/>
    <col min="10" max="10" width="12.85546875" style="79" bestFit="1" customWidth="1"/>
    <col min="11" max="11" width="11.42578125" style="79"/>
    <col min="12" max="12" width="23.140625" style="79" customWidth="1"/>
    <col min="13" max="13" width="40.28515625" style="79" customWidth="1"/>
    <col min="14" max="14" width="20.42578125" style="79" customWidth="1"/>
    <col min="15" max="16384" width="11.42578125" style="79"/>
  </cols>
  <sheetData>
    <row r="1" spans="1:14" x14ac:dyDescent="0.25">
      <c r="A1" s="78" t="s">
        <v>28</v>
      </c>
      <c r="B1" s="78" t="s">
        <v>66</v>
      </c>
      <c r="C1" s="78" t="s">
        <v>29</v>
      </c>
      <c r="D1" s="78" t="s">
        <v>31</v>
      </c>
      <c r="E1" s="78" t="s">
        <v>32</v>
      </c>
      <c r="F1" s="78" t="s">
        <v>55</v>
      </c>
      <c r="G1" s="78" t="s">
        <v>47</v>
      </c>
      <c r="H1" s="78" t="s">
        <v>155</v>
      </c>
      <c r="I1" s="78" t="s">
        <v>57</v>
      </c>
      <c r="J1" s="78" t="s">
        <v>51</v>
      </c>
      <c r="K1" s="78" t="s">
        <v>53</v>
      </c>
      <c r="L1" s="78" t="s">
        <v>55</v>
      </c>
      <c r="M1" s="78" t="s">
        <v>93</v>
      </c>
      <c r="N1" s="78" t="s">
        <v>203</v>
      </c>
    </row>
    <row r="2" spans="1:14" x14ac:dyDescent="0.25">
      <c r="A2" s="78" t="s">
        <v>27</v>
      </c>
      <c r="B2" s="78" t="s">
        <v>68</v>
      </c>
      <c r="C2" s="78" t="s">
        <v>30</v>
      </c>
      <c r="D2" s="78" t="s">
        <v>81</v>
      </c>
      <c r="E2" s="78" t="s">
        <v>33</v>
      </c>
      <c r="F2" s="78" t="s">
        <v>56</v>
      </c>
      <c r="G2" s="78" t="s">
        <v>48</v>
      </c>
      <c r="H2" s="78" t="s">
        <v>156</v>
      </c>
      <c r="I2" s="78" t="s">
        <v>63</v>
      </c>
      <c r="J2" s="78" t="s">
        <v>220</v>
      </c>
      <c r="K2" s="78" t="s">
        <v>54</v>
      </c>
      <c r="L2" s="78" t="s">
        <v>56</v>
      </c>
      <c r="M2" s="78" t="s">
        <v>94</v>
      </c>
      <c r="N2" s="78" t="s">
        <v>212</v>
      </c>
    </row>
    <row r="3" spans="1:14" x14ac:dyDescent="0.25">
      <c r="A3" s="78" t="s">
        <v>26</v>
      </c>
      <c r="B3" s="78" t="s">
        <v>67</v>
      </c>
      <c r="C3" s="78" t="s">
        <v>215</v>
      </c>
      <c r="D3" s="78"/>
      <c r="E3" s="78" t="s">
        <v>34</v>
      </c>
      <c r="F3" s="78" t="s">
        <v>46</v>
      </c>
      <c r="G3" s="78" t="s">
        <v>49</v>
      </c>
      <c r="H3" s="78" t="s">
        <v>157</v>
      </c>
      <c r="I3" s="78" t="s">
        <v>64</v>
      </c>
      <c r="J3" s="78" t="s">
        <v>52</v>
      </c>
      <c r="K3" s="78"/>
      <c r="L3" s="78" t="s">
        <v>46</v>
      </c>
      <c r="M3" s="78" t="s">
        <v>95</v>
      </c>
      <c r="N3" s="78" t="s">
        <v>204</v>
      </c>
    </row>
    <row r="4" spans="1:14" x14ac:dyDescent="0.25">
      <c r="A4" s="78" t="s">
        <v>25</v>
      </c>
      <c r="B4" s="78" t="s">
        <v>69</v>
      </c>
      <c r="C4" s="78"/>
      <c r="D4" s="78"/>
      <c r="E4" s="78" t="s">
        <v>35</v>
      </c>
      <c r="F4" s="78" t="s">
        <v>79</v>
      </c>
      <c r="G4" s="78"/>
      <c r="H4" s="78" t="s">
        <v>158</v>
      </c>
      <c r="I4" s="78" t="s">
        <v>65</v>
      </c>
      <c r="J4" s="78" t="s">
        <v>216</v>
      </c>
      <c r="K4" s="78"/>
      <c r="L4" s="78" t="s">
        <v>76</v>
      </c>
      <c r="M4" s="78" t="s">
        <v>96</v>
      </c>
      <c r="N4" s="78"/>
    </row>
    <row r="5" spans="1:14" x14ac:dyDescent="0.25">
      <c r="A5" s="78" t="s">
        <v>24</v>
      </c>
      <c r="B5" s="78" t="s">
        <v>70</v>
      </c>
      <c r="C5" s="78"/>
      <c r="D5" s="78"/>
      <c r="E5" s="78" t="s">
        <v>36</v>
      </c>
      <c r="F5" s="78" t="s">
        <v>77</v>
      </c>
      <c r="G5" s="78"/>
      <c r="H5" s="78" t="s">
        <v>159</v>
      </c>
      <c r="I5" s="78" t="s">
        <v>50</v>
      </c>
      <c r="J5" s="78" t="s">
        <v>217</v>
      </c>
      <c r="K5" s="78"/>
      <c r="L5" s="78" t="s">
        <v>77</v>
      </c>
      <c r="M5" s="78" t="s">
        <v>97</v>
      </c>
      <c r="N5" s="78"/>
    </row>
    <row r="6" spans="1:14" x14ac:dyDescent="0.25">
      <c r="A6" s="78" t="s">
        <v>23</v>
      </c>
      <c r="B6" s="78" t="s">
        <v>71</v>
      </c>
      <c r="C6" s="78"/>
      <c r="D6" s="78"/>
      <c r="E6" s="78" t="s">
        <v>37</v>
      </c>
      <c r="F6" s="78" t="s">
        <v>78</v>
      </c>
      <c r="G6" s="78"/>
      <c r="H6" s="78"/>
      <c r="I6" s="78"/>
      <c r="J6" s="78"/>
      <c r="K6" s="78"/>
      <c r="L6" s="78" t="s">
        <v>78</v>
      </c>
      <c r="M6" s="78" t="s">
        <v>98</v>
      </c>
      <c r="N6" s="78"/>
    </row>
    <row r="7" spans="1:14" x14ac:dyDescent="0.25">
      <c r="A7" s="78" t="s">
        <v>22</v>
      </c>
      <c r="B7" s="78" t="s">
        <v>72</v>
      </c>
      <c r="C7" s="78"/>
      <c r="D7" s="78"/>
      <c r="E7" s="78" t="s">
        <v>58</v>
      </c>
      <c r="F7" s="78" t="s">
        <v>45</v>
      </c>
      <c r="G7" s="78"/>
      <c r="H7" s="78"/>
      <c r="I7" s="78"/>
      <c r="J7" s="78"/>
      <c r="K7" s="78"/>
      <c r="L7" s="78" t="s">
        <v>45</v>
      </c>
      <c r="M7" s="78" t="s">
        <v>99</v>
      </c>
      <c r="N7" s="78"/>
    </row>
    <row r="8" spans="1:14" x14ac:dyDescent="0.25">
      <c r="A8" s="78" t="s">
        <v>21</v>
      </c>
      <c r="B8" s="78" t="s">
        <v>73</v>
      </c>
      <c r="C8" s="78"/>
      <c r="D8" s="78"/>
      <c r="E8" s="78" t="s">
        <v>59</v>
      </c>
      <c r="F8" s="78"/>
      <c r="G8" s="78"/>
      <c r="H8" s="78"/>
      <c r="I8" s="78"/>
      <c r="J8" s="78"/>
      <c r="K8" s="78"/>
      <c r="L8" s="78"/>
      <c r="M8" s="78" t="s">
        <v>100</v>
      </c>
      <c r="N8" s="78"/>
    </row>
    <row r="9" spans="1:14" x14ac:dyDescent="0.25">
      <c r="A9" s="78" t="s">
        <v>20</v>
      </c>
      <c r="B9" s="78" t="s">
        <v>74</v>
      </c>
      <c r="C9" s="78"/>
      <c r="D9" s="78"/>
      <c r="E9" s="78" t="s">
        <v>38</v>
      </c>
      <c r="F9" s="78"/>
      <c r="G9" s="78"/>
      <c r="H9" s="78"/>
      <c r="I9" s="78"/>
      <c r="K9" s="78"/>
      <c r="L9" s="78"/>
      <c r="M9" s="78" t="s">
        <v>101</v>
      </c>
      <c r="N9" s="78"/>
    </row>
    <row r="10" spans="1:14" x14ac:dyDescent="0.25">
      <c r="A10" s="78" t="s">
        <v>19</v>
      </c>
      <c r="B10" s="78" t="s">
        <v>75</v>
      </c>
      <c r="C10" s="78"/>
      <c r="D10" s="78"/>
      <c r="E10" s="78" t="s">
        <v>39</v>
      </c>
      <c r="F10" s="78"/>
      <c r="G10" s="78"/>
      <c r="H10" s="78"/>
      <c r="I10" s="78"/>
      <c r="K10" s="78"/>
      <c r="L10" s="78"/>
      <c r="M10" s="78" t="s">
        <v>102</v>
      </c>
      <c r="N10" s="78"/>
    </row>
    <row r="11" spans="1:14" x14ac:dyDescent="0.25">
      <c r="A11" s="78"/>
      <c r="B11" s="78"/>
      <c r="C11" s="78"/>
      <c r="D11" s="78"/>
      <c r="E11" s="78" t="s">
        <v>40</v>
      </c>
      <c r="F11" s="78"/>
      <c r="G11" s="78"/>
      <c r="H11" s="78"/>
      <c r="I11" s="78"/>
      <c r="J11" s="78"/>
      <c r="K11" s="78"/>
      <c r="L11" s="78"/>
      <c r="M11" s="78" t="s">
        <v>103</v>
      </c>
      <c r="N11" s="78"/>
    </row>
    <row r="12" spans="1:14" x14ac:dyDescent="0.25">
      <c r="A12" s="78"/>
      <c r="B12" s="78"/>
      <c r="C12" s="78"/>
      <c r="D12" s="78"/>
      <c r="E12" s="78" t="s">
        <v>60</v>
      </c>
      <c r="F12" s="78"/>
      <c r="G12" s="78"/>
      <c r="H12" s="78"/>
      <c r="I12" s="78"/>
      <c r="J12" s="78"/>
      <c r="K12" s="78"/>
      <c r="L12" s="78"/>
      <c r="M12" s="78" t="s">
        <v>104</v>
      </c>
      <c r="N12" s="78"/>
    </row>
    <row r="13" spans="1:14" x14ac:dyDescent="0.25">
      <c r="A13" s="78"/>
      <c r="B13" s="78"/>
      <c r="C13" s="78"/>
      <c r="D13" s="78"/>
      <c r="E13" s="78" t="s">
        <v>41</v>
      </c>
      <c r="F13" s="78"/>
      <c r="G13" s="78"/>
      <c r="H13" s="78"/>
      <c r="I13" s="78"/>
      <c r="J13" s="78"/>
      <c r="K13" s="78"/>
      <c r="L13" s="78"/>
      <c r="M13" s="78"/>
      <c r="N13" s="78"/>
    </row>
    <row r="14" spans="1:14" x14ac:dyDescent="0.25">
      <c r="A14" s="78"/>
      <c r="B14" s="78"/>
      <c r="C14" s="78"/>
      <c r="D14" s="78"/>
      <c r="E14" s="78" t="s">
        <v>42</v>
      </c>
      <c r="F14" s="78"/>
      <c r="G14" s="78"/>
      <c r="H14" s="78"/>
      <c r="I14" s="78"/>
      <c r="J14" s="78"/>
      <c r="K14" s="78"/>
      <c r="L14" s="78"/>
      <c r="M14" s="78"/>
      <c r="N14" s="78"/>
    </row>
    <row r="15" spans="1:14" x14ac:dyDescent="0.25">
      <c r="A15" s="78"/>
      <c r="B15" s="78"/>
      <c r="C15" s="78"/>
      <c r="D15" s="78"/>
      <c r="E15" s="78" t="s">
        <v>43</v>
      </c>
      <c r="F15" s="78"/>
      <c r="G15" s="78"/>
      <c r="H15" s="78"/>
      <c r="I15" s="78"/>
      <c r="J15" s="78"/>
      <c r="K15" s="78"/>
      <c r="L15" s="78"/>
      <c r="M15" s="78"/>
      <c r="N15" s="78"/>
    </row>
    <row r="16" spans="1:14" x14ac:dyDescent="0.25">
      <c r="A16" s="78"/>
      <c r="B16" s="78"/>
      <c r="C16" s="78"/>
      <c r="D16" s="78"/>
      <c r="E16" s="78" t="s">
        <v>61</v>
      </c>
      <c r="F16" s="78"/>
      <c r="G16" s="78"/>
      <c r="H16" s="78"/>
      <c r="I16" s="78"/>
      <c r="J16" s="78"/>
      <c r="K16" s="78"/>
      <c r="L16" s="78"/>
      <c r="M16" s="78"/>
      <c r="N16" s="78"/>
    </row>
    <row r="17" spans="1:14" x14ac:dyDescent="0.25">
      <c r="A17" s="78"/>
      <c r="B17" s="78"/>
      <c r="C17" s="78"/>
      <c r="D17" s="78"/>
      <c r="E17" s="78" t="s">
        <v>62</v>
      </c>
      <c r="F17" s="78"/>
      <c r="G17" s="78"/>
      <c r="H17" s="78"/>
      <c r="I17" s="78"/>
      <c r="J17" s="78"/>
      <c r="K17" s="78"/>
      <c r="L17" s="78"/>
      <c r="M17" s="78"/>
      <c r="N17" s="78"/>
    </row>
    <row r="18" spans="1:14" x14ac:dyDescent="0.25">
      <c r="A18" s="78"/>
      <c r="B18" s="78"/>
      <c r="C18" s="78"/>
      <c r="D18" s="78"/>
      <c r="E18" s="78" t="s">
        <v>44</v>
      </c>
      <c r="F18" s="78"/>
      <c r="G18" s="78"/>
      <c r="H18" s="78"/>
      <c r="I18" s="78"/>
      <c r="J18" s="78"/>
      <c r="K18" s="78"/>
      <c r="L18" s="78"/>
      <c r="M18" s="78"/>
      <c r="N18" s="78"/>
    </row>
  </sheetData>
  <sheetProtection password="D93B" sheet="1" objects="1" scenarios="1" selectLockedCells="1" selectUnlockedCells="1"/>
  <dataValidations count="1">
    <dataValidation allowBlank="1" showInputMessage="1" showErrorMessage="1" promptTitle="1=TW" sqref="B1:B10"/>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U998"/>
  <sheetViews>
    <sheetView topLeftCell="AZ1" workbookViewId="0">
      <selection activeCell="BC34" sqref="A1:XFD1048576"/>
    </sheetView>
  </sheetViews>
  <sheetFormatPr baseColWidth="10" defaultRowHeight="12.75" x14ac:dyDescent="0.2"/>
  <cols>
    <col min="1" max="1" width="18.42578125" style="78" customWidth="1"/>
    <col min="2" max="2" width="13.5703125" style="78" customWidth="1"/>
    <col min="3" max="3" width="11.42578125" style="78"/>
    <col min="4" max="4" width="23.7109375" style="78" customWidth="1"/>
    <col min="5" max="6" width="11.42578125" style="78"/>
    <col min="7" max="7" width="17" style="78" customWidth="1"/>
    <col min="8" max="8" width="10.28515625" style="78" customWidth="1"/>
    <col min="9" max="10" width="11.42578125" style="78"/>
    <col min="11" max="11" width="30.7109375" style="78" customWidth="1"/>
    <col min="12" max="13" width="11.42578125" style="78"/>
    <col min="14" max="14" width="21.42578125" style="78" customWidth="1"/>
    <col min="15" max="15" width="19.28515625" style="78" customWidth="1"/>
    <col min="16" max="16" width="17.7109375" style="78" customWidth="1"/>
    <col min="17" max="18" width="11.42578125" style="78"/>
    <col min="19" max="19" width="22.7109375" style="78" customWidth="1"/>
    <col min="20" max="23" width="11.42578125" style="78"/>
    <col min="24" max="24" width="37.42578125" style="78" customWidth="1"/>
    <col min="25" max="30" width="11.42578125" style="78"/>
    <col min="31" max="31" width="18" style="78" customWidth="1"/>
    <col min="32" max="33" width="26.28515625" style="78" customWidth="1"/>
    <col min="34" max="34" width="30.28515625" style="78" customWidth="1"/>
    <col min="35" max="37" width="18" style="78" customWidth="1"/>
    <col min="38" max="38" width="24.28515625" style="78" bestFit="1" customWidth="1"/>
    <col min="39" max="40" width="11.42578125" style="78"/>
    <col min="41" max="41" width="15.85546875" style="78" customWidth="1"/>
    <col min="42" max="42" width="16" style="78" customWidth="1"/>
    <col min="43" max="49" width="11.42578125" style="78"/>
    <col min="50" max="50" width="23.7109375" style="78" customWidth="1"/>
    <col min="51" max="69" width="11.42578125" style="78"/>
    <col min="70" max="70" width="19" style="78" customWidth="1"/>
    <col min="71" max="16384" width="11.42578125" style="78"/>
  </cols>
  <sheetData>
    <row r="1" spans="1:73" x14ac:dyDescent="0.2">
      <c r="B1" s="78" t="s">
        <v>163</v>
      </c>
      <c r="C1" s="78" t="s">
        <v>0</v>
      </c>
      <c r="E1" s="78" t="s">
        <v>120</v>
      </c>
      <c r="G1" s="78" t="s">
        <v>121</v>
      </c>
      <c r="K1" s="78" t="s">
        <v>122</v>
      </c>
      <c r="N1" s="78" t="s">
        <v>55</v>
      </c>
      <c r="O1" s="78" t="s">
        <v>56</v>
      </c>
      <c r="S1" s="78" t="s">
        <v>123</v>
      </c>
      <c r="U1" s="78" t="s">
        <v>232</v>
      </c>
      <c r="V1" s="78" t="s">
        <v>233</v>
      </c>
      <c r="W1" s="78" t="s">
        <v>142</v>
      </c>
      <c r="X1" s="78" t="s">
        <v>124</v>
      </c>
      <c r="Z1" s="78" t="s">
        <v>232</v>
      </c>
      <c r="AA1" s="78" t="s">
        <v>233</v>
      </c>
      <c r="AB1" s="78" t="s">
        <v>142</v>
      </c>
      <c r="AD1" s="78" t="s">
        <v>125</v>
      </c>
      <c r="AE1" s="78" t="s">
        <v>179</v>
      </c>
      <c r="AH1" s="78" t="s">
        <v>206</v>
      </c>
      <c r="AI1" s="78" t="s">
        <v>180</v>
      </c>
      <c r="AL1" s="78" t="s">
        <v>177</v>
      </c>
      <c r="AQ1" s="78" t="s">
        <v>5</v>
      </c>
      <c r="AW1" s="78" t="s">
        <v>174</v>
      </c>
      <c r="BB1" s="78" t="s">
        <v>173</v>
      </c>
      <c r="BE1" s="78" t="s">
        <v>205</v>
      </c>
      <c r="BS1" s="78" t="s">
        <v>233</v>
      </c>
      <c r="BT1" s="78" t="s">
        <v>232</v>
      </c>
    </row>
    <row r="2" spans="1:73" x14ac:dyDescent="0.2">
      <c r="A2" s="78" t="s">
        <v>164</v>
      </c>
      <c r="B2" s="78">
        <f>COUNTIF(Exposition!$D$10:'Exposition'!$D$1000,"Meisterschaftsspiel")</f>
        <v>0</v>
      </c>
      <c r="C2" s="78">
        <f>COUNTIFS(Monitoring!$L$10:'Monitoring'!$L$1000,"Fußballspez. Training",Monitoring!$G$10:'Monitoring'!$G$1000,"Akute Verletzung")</f>
        <v>0</v>
      </c>
      <c r="D2" s="78" t="s">
        <v>55</v>
      </c>
      <c r="E2" s="115" t="e">
        <f>(C2/E9)*100</f>
        <v>#DIV/0!</v>
      </c>
      <c r="G2" s="78" t="s">
        <v>47</v>
      </c>
      <c r="H2" s="115" t="e">
        <f t="shared" ref="H2:H8" si="0">(I2/$I$11)*100</f>
        <v>#DIV/0!</v>
      </c>
      <c r="I2" s="78">
        <f>COUNTIFS(Monitoring!$N$10:'Monitoring'!$N$1000,"Non-Kontakt",Monitoring!$G$10:'Monitoring'!$G$1000,"Akute Verletzung")</f>
        <v>0</v>
      </c>
      <c r="K2" s="78" t="s">
        <v>126</v>
      </c>
      <c r="N2" s="78" t="b">
        <f>IF(Exposition!$D10="Fußballspez. Training",Exposition!$C10*(Exposition!$E10/60))</f>
        <v>0</v>
      </c>
      <c r="O2" s="78" t="b">
        <f>IF(Exposition!$D10="Unspezifisches Training",Exposition!$C10*(Exposition!$E10/60))</f>
        <v>0</v>
      </c>
      <c r="S2" s="78" t="s">
        <v>222</v>
      </c>
      <c r="T2" s="115" t="e">
        <f>(W2/$W$21)*100</f>
        <v>#DIV/0!</v>
      </c>
      <c r="U2" s="78">
        <f>COUNTIFS(Monitoring!$H$10:'Monitoring'!$H$1000,"sonstiges/unbekannt",Monitoring!$G$10:'Monitoring'!$G$1000,"Chronische Verletzung")</f>
        <v>0</v>
      </c>
      <c r="V2" s="78">
        <f>COUNTIFS(Monitoring!$H$10:'Monitoring'!$H$1000,"sonstiges/unbekannt",Monitoring!$G$10:'Monitoring'!$G$1000,"Chronische Verletzung")</f>
        <v>0</v>
      </c>
      <c r="W2" s="78">
        <f>SUM(U2:V2)</f>
        <v>0</v>
      </c>
      <c r="X2" s="78" t="s">
        <v>104</v>
      </c>
      <c r="Y2" s="115" t="e">
        <f>(AB2/$AB$15)*100</f>
        <v>#DIV/0!</v>
      </c>
      <c r="Z2" s="78">
        <f>COUNTIFS(Monitoring!$I$10:'Monitoring'!$I$1000,"sonst. Traumata",Monitoring!$G$10:'Monitoring'!$G$1000,"Chronische Verletzung")</f>
        <v>0</v>
      </c>
      <c r="AA2" s="78">
        <f>COUNTIFS(Monitoring!$I$10:'Monitoring'!$I$1000,"sonst. Traumata",Monitoring!$G$10:'Monitoring'!$G$1000,"Akute Verletzung")</f>
        <v>0</v>
      </c>
      <c r="AB2" s="78">
        <f>SUM(Z2:AA2)</f>
        <v>0</v>
      </c>
      <c r="AD2" s="78" t="e">
        <f>IF(Monitoring!D10=0,AA=0,TEXT(Monitoring!D10,"TTTT"))</f>
        <v>#NAME?</v>
      </c>
      <c r="AE2" s="78" t="e">
        <f>IF(Monitoring!D10=0,AA=0,TEXT(Monitoring!D10,"MMMM"))</f>
        <v>#NAME?</v>
      </c>
      <c r="AF2" s="78">
        <f>Monitoring!L10</f>
        <v>0</v>
      </c>
      <c r="AH2" s="116" t="s">
        <v>181</v>
      </c>
      <c r="AL2" s="117"/>
      <c r="AM2" s="78" t="s">
        <v>176</v>
      </c>
      <c r="AN2" s="78" t="s">
        <v>175</v>
      </c>
      <c r="AS2" s="78" t="s">
        <v>232</v>
      </c>
      <c r="AT2" s="78" t="s">
        <v>233</v>
      </c>
      <c r="AU2" s="78" t="s">
        <v>135</v>
      </c>
      <c r="AV2" s="78" t="s">
        <v>232</v>
      </c>
      <c r="AW2" s="78" t="s">
        <v>233</v>
      </c>
      <c r="AY2" s="78" t="s">
        <v>176</v>
      </c>
      <c r="AZ2" s="78" t="s">
        <v>175</v>
      </c>
      <c r="BE2" s="78" t="s">
        <v>181</v>
      </c>
      <c r="BF2" s="78" t="s">
        <v>182</v>
      </c>
      <c r="BG2" s="78" t="s">
        <v>183</v>
      </c>
      <c r="BH2" s="78" t="s">
        <v>184</v>
      </c>
      <c r="BI2" s="78" t="s">
        <v>178</v>
      </c>
      <c r="BJ2" s="78" t="s">
        <v>185</v>
      </c>
      <c r="BK2" s="78" t="s">
        <v>186</v>
      </c>
      <c r="BL2" s="78" t="s">
        <v>187</v>
      </c>
      <c r="BM2" s="78" t="s">
        <v>188</v>
      </c>
      <c r="BN2" s="78" t="s">
        <v>189</v>
      </c>
      <c r="BO2" s="78" t="s">
        <v>190</v>
      </c>
      <c r="BP2" s="78" t="s">
        <v>191</v>
      </c>
      <c r="BR2" s="78" t="s">
        <v>208</v>
      </c>
      <c r="BS2" s="78">
        <f>COUNTIFS(Monitoring!$K$10:'Monitoring'!$K$1000,"Rezidivverletzung",Monitoring!$G$10:'Monitoring'!$G$1000,"Akute Verletzung")</f>
        <v>0</v>
      </c>
      <c r="BT2" s="78">
        <f>COUNTIFS(Monitoring!$K$10:'Monitoring'!$K$1000,"Rezidivverletzung",Monitoring!$G$10:'Monitoring'!$G$1000,"Chronische Verletzung")</f>
        <v>0</v>
      </c>
      <c r="BU2" s="78" t="e">
        <f>(SUM(BS2:BT2)/$BS$4)*100</f>
        <v>#DIV/0!</v>
      </c>
    </row>
    <row r="3" spans="1:73" x14ac:dyDescent="0.2">
      <c r="A3" s="78" t="s">
        <v>165</v>
      </c>
      <c r="B3" s="78">
        <f>COUNTIF(Exposition!$D$10:'Exposition'!$D$1000,"Pokalspiel national")</f>
        <v>0</v>
      </c>
      <c r="C3" s="78">
        <f>COUNTIFS(Monitoring!$L$10:'Monitoring'!$L$1000,"Unspezifisches Training",Monitoring!$G$10:'Monitoring'!$G$1000,"Akute Verletzung")</f>
        <v>0</v>
      </c>
      <c r="D3" s="78" t="s">
        <v>56</v>
      </c>
      <c r="E3" s="115" t="e">
        <f>(C3/$E$9)*100</f>
        <v>#DIV/0!</v>
      </c>
      <c r="G3" s="78" t="s">
        <v>49</v>
      </c>
      <c r="H3" s="115" t="e">
        <f t="shared" si="0"/>
        <v>#DIV/0!</v>
      </c>
      <c r="I3" s="78">
        <f>COUNTIFS(Monitoring!$N$10:'Monitoring'!$N$1000,"Indirekter Kontakt",Monitoring!$G$10:'Monitoring'!$G$1000,"Akute Verletzung")</f>
        <v>0</v>
      </c>
      <c r="K3" s="78" t="s">
        <v>79</v>
      </c>
      <c r="L3" s="78">
        <f>COUNTIF(Exposition!$D$10:'Exposition'!$D$1000,"Meisterschaftsspiel")</f>
        <v>0</v>
      </c>
      <c r="N3" s="78" t="b">
        <f>IF(Exposition!$D11="Fußballspez. Training",Exposition!$C11*(Exposition!$E11/60))</f>
        <v>0</v>
      </c>
      <c r="O3" s="78" t="b">
        <f>IF(Exposition!$D11="Unspezifisches Training",Exposition!$C11*(Exposition!$E11/60))</f>
        <v>0</v>
      </c>
      <c r="S3" s="78" t="s">
        <v>62</v>
      </c>
      <c r="T3" s="115" t="e">
        <f t="shared" ref="T3:T19" si="1">(W3/$W$21)*100</f>
        <v>#DIV/0!</v>
      </c>
      <c r="U3" s="78">
        <f>COUNTIFS(Monitoring!$H$10:'Monitoring'!$H$1000,"Fuß",Monitoring!$G$10:'Monitoring'!$G$1000,"Chronische Verletzung")</f>
        <v>0</v>
      </c>
      <c r="V3" s="78">
        <f>COUNTIFS(Monitoring!$H$10:'Monitoring'!$H$1000,"Fuß",Monitoring!$G$10:'Monitoring'!$G$1000,"Akute Verletzung")</f>
        <v>0</v>
      </c>
      <c r="W3" s="78">
        <f t="shared" ref="W3:W19" si="2">SUM(U3:V3)</f>
        <v>0</v>
      </c>
      <c r="X3" s="78" t="s">
        <v>127</v>
      </c>
      <c r="Y3" s="115" t="e">
        <f t="shared" ref="Y3:Y13" si="3">(AB3/$AB$15)*100</f>
        <v>#DIV/0!</v>
      </c>
      <c r="Z3" s="78">
        <f>COUNTIFS(Monitoring!$I$10:'Monitoring'!$I$1000,"nichttraumatische, chronische Verletzung",Monitoring!$G$10:'Monitoring'!$G$1000,"Chronische Verletzung")</f>
        <v>0</v>
      </c>
      <c r="AA3" s="78">
        <f>COUNTIFS(Monitoring!$I$10:'Monitoring'!$I$1000,"nichttraumatische, chronische Verletzung",Monitoring!$G$10:'Monitoring'!$G$1000,"Akute Verletzung")</f>
        <v>0</v>
      </c>
      <c r="AB3" s="78">
        <f t="shared" ref="AB3:AB13" si="4">SUM(Z3:AA3)</f>
        <v>0</v>
      </c>
      <c r="AD3" s="78" t="e">
        <f>IF(Monitoring!D11=0,AA=0,TEXT(Monitoring!D11,"TTTT"))</f>
        <v>#NAME?</v>
      </c>
      <c r="AE3" s="78" t="e">
        <f>IF(Monitoring!D11=0,AA=0,TEXT(Monitoring!D11,"MMMM"))</f>
        <v>#NAME?</v>
      </c>
      <c r="AF3" s="78">
        <f>Monitoring!L11</f>
        <v>0</v>
      </c>
      <c r="AH3" s="78" t="s">
        <v>46</v>
      </c>
      <c r="AI3" s="78">
        <f>COUNTIFS(Monitoring!$X$10:'Monitoring'!$X$1000,"Januar",Monitoring!$L$10:'Monitoring'!$L$1000,"Testspiel",Monitoring!$G$10:'Monitoring'!$G$1000,"Akute Verletzung")</f>
        <v>0</v>
      </c>
      <c r="AL3" s="78" t="s">
        <v>136</v>
      </c>
      <c r="AM3" s="115" t="e">
        <f t="shared" ref="AM3:AM9" si="5">(AN3/$AN$11)*100</f>
        <v>#DIV/0!</v>
      </c>
      <c r="AN3" s="78">
        <f>COUNTIFS($AD$2:$AD$992,"Montag",Monitoring!$G$10:'Monitoring'!$G$1000,"Akute Verletzung")</f>
        <v>0</v>
      </c>
      <c r="AQ3" s="118" t="s">
        <v>66</v>
      </c>
      <c r="AR3" s="119" t="e">
        <f>(AU3/$AU$14)*100</f>
        <v>#DIV/0!</v>
      </c>
      <c r="AS3" s="118">
        <f>COUNTIFS(Monitoring!$C$10:'Monitoring'!$C$1000,"TW",Monitoring!$G$10:'Monitoring'!$G$1000,"Chronische Verletzung")</f>
        <v>0</v>
      </c>
      <c r="AT3" s="118">
        <f>COUNTIFS(Monitoring!$C$10:'Monitoring'!$C$1000,"TW",Monitoring!$G$10:'Monitoring'!$G$1000,"akute Verletzung")</f>
        <v>0</v>
      </c>
      <c r="AU3" s="118">
        <f>SUM(AS3:AT3)</f>
        <v>0</v>
      </c>
      <c r="AV3" s="78">
        <f>COUNTIFS(Monitoring!$F$10:'Monitoring'!$F$1000,"0",Monitoring!$G$10:'Monitoring'!$G$1000,"Chronische Verletzung")</f>
        <v>0</v>
      </c>
      <c r="AW3" s="78">
        <f>COUNTIFS(Monitoring!$F$10:'Monitoring'!$F$1000,"0",Monitoring!$G$10:'Monitoring'!$G$1000,"akute Verletzung")</f>
        <v>0</v>
      </c>
      <c r="AX3" s="78" t="s">
        <v>57</v>
      </c>
      <c r="AY3" s="115" t="e">
        <f>(AZ3/$AZ$33)*100</f>
        <v>#DIV/0!</v>
      </c>
      <c r="AZ3" s="78">
        <f>SUM(AV3:AW6)</f>
        <v>0</v>
      </c>
      <c r="BB3" s="78" t="e">
        <f>AVERAGE(Exposition!F10:'Exposition'!F204)</f>
        <v>#DIV/0!</v>
      </c>
      <c r="BC3" s="78" t="e">
        <f>((BB3-1)/BB5)*100</f>
        <v>#DIV/0!</v>
      </c>
      <c r="BE3" s="78" t="e">
        <f>IF(Exposition!$J10="Januar",Exposition!$G10)</f>
        <v>#NAME?</v>
      </c>
      <c r="BF3" s="78" t="e">
        <f>IF(Exposition!$J10="Februar",Exposition!$G10)</f>
        <v>#NAME?</v>
      </c>
      <c r="BG3" s="78" t="e">
        <f>IF(Exposition!$J10="März",Exposition!$G10)</f>
        <v>#NAME?</v>
      </c>
      <c r="BH3" s="78" t="e">
        <f>IF(Exposition!$J10="April",Exposition!$G10)</f>
        <v>#NAME?</v>
      </c>
      <c r="BI3" s="78" t="e">
        <f>IF(Exposition!$J10="Mai",Exposition!$G10)</f>
        <v>#NAME?</v>
      </c>
      <c r="BJ3" s="78" t="e">
        <f>IF(Exposition!$J10="Juni",Exposition!$G10)</f>
        <v>#NAME?</v>
      </c>
      <c r="BK3" s="78" t="e">
        <f>IF(Exposition!$J10="Juli",Exposition!$G10)</f>
        <v>#NAME?</v>
      </c>
      <c r="BL3" s="78" t="e">
        <f>IF(Exposition!$J10="August",Exposition!$G10)</f>
        <v>#NAME?</v>
      </c>
      <c r="BM3" s="78" t="e">
        <f>IF(Exposition!$J10="September",Exposition!$G10)</f>
        <v>#NAME?</v>
      </c>
      <c r="BN3" s="78" t="e">
        <f>IF(Exposition!$J10="Oktober",Exposition!$G10)</f>
        <v>#NAME?</v>
      </c>
      <c r="BO3" s="78" t="e">
        <f>IF(Exposition!$J10="November",Exposition!$G10)</f>
        <v>#NAME?</v>
      </c>
      <c r="BP3" s="78" t="e">
        <f>IF(Exposition!$J10="Dezember",Exposition!$G10)</f>
        <v>#NAME?</v>
      </c>
      <c r="BR3" s="78" t="s">
        <v>209</v>
      </c>
      <c r="BS3" s="78">
        <f>COUNTIFS(Monitoring!$K$10:'Monitoring'!$K$1000,"Erstverletzung",Monitoring!$G$10:'Monitoring'!$G$1000,"Akute Verletzung")</f>
        <v>0</v>
      </c>
      <c r="BT3" s="78">
        <f>COUNTIFS(Monitoring!$K$10:'Monitoring'!$K$1000,"Erstverletzung",Monitoring!$G$10:'Monitoring'!$G$1000,"Chronische Verletzung")</f>
        <v>0</v>
      </c>
      <c r="BU3" s="78" t="e">
        <f>(SUM(BS3:BT3)/$BS$4)*100</f>
        <v>#DIV/0!</v>
      </c>
    </row>
    <row r="4" spans="1:73" x14ac:dyDescent="0.2">
      <c r="A4" s="78" t="s">
        <v>166</v>
      </c>
      <c r="B4" s="78">
        <f>COUNTIF(Exposition!$D$10:'Exposition'!$D$1000,"Pokalspiel international")</f>
        <v>0</v>
      </c>
      <c r="C4" s="78">
        <f>COUNTIFS(Monitoring!$L$10:'Monitoring'!$L$1000,"Testspiel",Monitoring!$G$10:'Monitoring'!$G$1000,"Akute Verletzung")</f>
        <v>0</v>
      </c>
      <c r="D4" s="78" t="s">
        <v>46</v>
      </c>
      <c r="E4" s="115" t="e">
        <f t="shared" ref="E4" si="6">(C4/$E$9)*100</f>
        <v>#DIV/0!</v>
      </c>
      <c r="G4" s="78" t="s">
        <v>155</v>
      </c>
      <c r="H4" s="115" t="e">
        <f t="shared" si="0"/>
        <v>#DIV/0!</v>
      </c>
      <c r="I4" s="78">
        <f>COUNTIFS(Monitoring!$O$10:'Monitoring'!$O$1000,"Kontakt - Gegner",Monitoring!$G$10:'Monitoring'!$G$1000,"Akute Verletzung")</f>
        <v>0</v>
      </c>
      <c r="K4" s="78" t="s">
        <v>77</v>
      </c>
      <c r="L4" s="78">
        <f>COUNTIF(Exposition!$D$10:'Exposition'!$D$1000,"Pokalspiel national")</f>
        <v>0</v>
      </c>
      <c r="N4" s="78" t="b">
        <f>IF(Exposition!$D12="Fußballspez. Training",Exposition!$C12*(Exposition!$E12/60))</f>
        <v>0</v>
      </c>
      <c r="O4" s="78" t="b">
        <f>IF(Exposition!$D12="Unspezifisches Training",Exposition!$C12*(Exposition!$E12/60))</f>
        <v>0</v>
      </c>
      <c r="S4" s="78" t="s">
        <v>61</v>
      </c>
      <c r="T4" s="115" t="e">
        <f t="shared" si="1"/>
        <v>#DIV/0!</v>
      </c>
      <c r="U4" s="78">
        <f>COUNTIFS(Monitoring!$H$10:'Monitoring'!$H$1000,"Sprunggelenk",Monitoring!$G$10:'Monitoring'!$G$1000,"Chronische Verletzung")</f>
        <v>0</v>
      </c>
      <c r="V4" s="78">
        <f>COUNTIFS(Monitoring!$H$10:'Monitoring'!$H$1000,"Sprunggelenk",Monitoring!$G$10:'Monitoring'!$G$1000,"Akute Verletzung")</f>
        <v>0</v>
      </c>
      <c r="W4" s="78">
        <f t="shared" si="2"/>
        <v>0</v>
      </c>
      <c r="X4" s="78" t="s">
        <v>102</v>
      </c>
      <c r="Y4" s="115" t="e">
        <f t="shared" si="3"/>
        <v>#DIV/0!</v>
      </c>
      <c r="Z4" s="78">
        <f>COUNTIFS(Monitoring!$I$10:'Monitoring'!$I$1000,"Zerrung",Monitoring!$G$10:'Monitoring'!$G$1000,"Chronische Verletzung")</f>
        <v>0</v>
      </c>
      <c r="AA4" s="78">
        <f>COUNTIFS(Monitoring!$I$10:'Monitoring'!$I$1000,"Zerrung",Monitoring!$G$10:'Monitoring'!$G$1000,"Akute Verletzung")</f>
        <v>0</v>
      </c>
      <c r="AB4" s="78">
        <f t="shared" si="4"/>
        <v>0</v>
      </c>
      <c r="AD4" s="78" t="e">
        <f>IF(Monitoring!D12=0,AA=0,TEXT(Monitoring!D12,"TTTT"))</f>
        <v>#NAME?</v>
      </c>
      <c r="AE4" s="78" t="e">
        <f>IF(Monitoring!D12=0,AA=0,TEXT(Monitoring!D12,"MMMM"))</f>
        <v>#NAME?</v>
      </c>
      <c r="AF4" s="78">
        <f>Monitoring!L12</f>
        <v>0</v>
      </c>
      <c r="AH4" s="78" t="s">
        <v>79</v>
      </c>
      <c r="AI4" s="78">
        <f>COUNTIFS(Monitoring!$X$10:'Monitoring'!$X$1000,"Januar",Monitoring!$L$10:'Monitoring'!$L$1000,"Meisterschaftsspiel",Monitoring!$G$10:'Monitoring'!$G$1000,"Akute Verletzung")</f>
        <v>0</v>
      </c>
      <c r="AL4" s="78" t="s">
        <v>134</v>
      </c>
      <c r="AM4" s="115" t="e">
        <f t="shared" si="5"/>
        <v>#DIV/0!</v>
      </c>
      <c r="AN4" s="78">
        <f>COUNTIFS($AD$2:$AD$992,"Dienstag",Monitoring!$G$10:'Monitoring'!$G$1000,"Akute Verletzung")</f>
        <v>0</v>
      </c>
      <c r="AQ4" s="118" t="s">
        <v>68</v>
      </c>
      <c r="AR4" s="119" t="e">
        <f t="shared" ref="AR4:AR12" si="7">(AU4/$AU$14)*100</f>
        <v>#DIV/0!</v>
      </c>
      <c r="AS4" s="118">
        <f>COUNTIFS(Monitoring!$C$10:'Monitoring'!$C$1000,"RV",Monitoring!$G$10:'Monitoring'!$G$1000,"Chronische Verletzung")</f>
        <v>0</v>
      </c>
      <c r="AT4" s="118">
        <f>COUNTIFS(Monitoring!$C$10:'Monitoring'!$C$1000,"RV",Monitoring!$G$10:'Monitoring'!$G$1000,"akute Verletzung")</f>
        <v>0</v>
      </c>
      <c r="AU4" s="118">
        <f t="shared" ref="AU4:AU12" si="8">SUM(AS4:AT4)</f>
        <v>0</v>
      </c>
      <c r="AV4" s="78">
        <f>COUNTIFS(Monitoring!$F$10:'Monitoring'!$F$1000,"1",Monitoring!$G$10:'Monitoring'!$G$1000,"Chronische Verletzung")</f>
        <v>0</v>
      </c>
      <c r="AW4" s="78">
        <f>COUNTIFS(Monitoring!$F$10:'Monitoring'!$F$1000,"1",Monitoring!$G$10:'Monitoring'!$G$1000,"akute Verletzung")</f>
        <v>0</v>
      </c>
      <c r="AX4" s="78" t="s">
        <v>63</v>
      </c>
      <c r="AY4" s="115" t="e">
        <f>(AZ4/$AZ$33)*100</f>
        <v>#DIV/0!</v>
      </c>
      <c r="AZ4" s="78">
        <f>SUM(AV7:AW10)</f>
        <v>0</v>
      </c>
      <c r="BB4" s="78">
        <v>1</v>
      </c>
      <c r="BE4" s="78" t="e">
        <f>IF(Exposition!$J11="Januar",Exposition!$G11)</f>
        <v>#NAME?</v>
      </c>
      <c r="BF4" s="78" t="e">
        <f>IF(Exposition!$J11="Februar",Exposition!$G11)</f>
        <v>#NAME?</v>
      </c>
      <c r="BG4" s="78" t="e">
        <f>IF(Exposition!$J11="März",Exposition!$G11)</f>
        <v>#NAME?</v>
      </c>
      <c r="BH4" s="78" t="e">
        <f>IF(Exposition!$J11="April",Exposition!$G11)</f>
        <v>#NAME?</v>
      </c>
      <c r="BI4" s="78" t="e">
        <f>IF(Exposition!$J11="Mai",Exposition!$G11)</f>
        <v>#NAME?</v>
      </c>
      <c r="BJ4" s="78" t="e">
        <f>IF(Exposition!$J11="Juni",Exposition!$G11)</f>
        <v>#NAME?</v>
      </c>
      <c r="BK4" s="78" t="e">
        <f>IF(Exposition!$J11="Juli",Exposition!$G11)</f>
        <v>#NAME?</v>
      </c>
      <c r="BL4" s="78" t="e">
        <f>IF(Exposition!$J11="August",Exposition!$G11)</f>
        <v>#NAME?</v>
      </c>
      <c r="BM4" s="78" t="e">
        <f>IF(Exposition!$J11="September",Exposition!$G11)</f>
        <v>#NAME?</v>
      </c>
      <c r="BN4" s="78" t="e">
        <f>IF(Exposition!$J11="Oktober",Exposition!$G11)</f>
        <v>#NAME?</v>
      </c>
      <c r="BO4" s="78" t="e">
        <f>IF(Exposition!$J11="November",Exposition!$G11)</f>
        <v>#NAME?</v>
      </c>
      <c r="BP4" s="78" t="e">
        <f>IF(Exposition!$J11="Dezember",Exposition!$G11)</f>
        <v>#NAME?</v>
      </c>
      <c r="BR4" s="78" t="s">
        <v>210</v>
      </c>
      <c r="BS4" s="78">
        <f>SUM(BS2:BT3)</f>
        <v>0</v>
      </c>
    </row>
    <row r="5" spans="1:73" x14ac:dyDescent="0.2">
      <c r="A5" s="78" t="s">
        <v>45</v>
      </c>
      <c r="B5" s="78">
        <f>COUNTIF(Exposition!$D$10:'Exposition'!$D$1000,"Länderspiel")</f>
        <v>0</v>
      </c>
      <c r="C5" s="78">
        <f>COUNTIFS(Monitoring!$L$10:'Monitoring'!$L$1000,"Meisterschaftsspiel",Monitoring!$G$10:'Monitoring'!$G$1000,"Akute Verletzung")</f>
        <v>0</v>
      </c>
      <c r="D5" s="78" t="s">
        <v>132</v>
      </c>
      <c r="E5" s="115" t="e">
        <f>((C5+C6+C7+C8)/$E$9)*100</f>
        <v>#DIV/0!</v>
      </c>
      <c r="G5" s="78" t="s">
        <v>156</v>
      </c>
      <c r="H5" s="115" t="e">
        <f t="shared" si="0"/>
        <v>#DIV/0!</v>
      </c>
      <c r="I5" s="78">
        <f>COUNTIFS(Monitoring!$O$10:'Monitoring'!$O$1000,"Kontakt - Mitspieler",Monitoring!$G$10:'Monitoring'!$G$1000,"Akute Verletzung")</f>
        <v>0</v>
      </c>
      <c r="K5" s="78" t="s">
        <v>78</v>
      </c>
      <c r="L5" s="78">
        <f>COUNTIF(Exposition!$D$10:'Exposition'!$D$1000,"Pokalspiel international")</f>
        <v>0</v>
      </c>
      <c r="N5" s="78" t="b">
        <f>IF(Exposition!$D13="Fußballspez. Training",Exposition!$C13*(Exposition!$E13/60))</f>
        <v>0</v>
      </c>
      <c r="O5" s="78" t="b">
        <f>IF(Exposition!$D13="Unspezifisches Training",Exposition!$C13*(Exposition!$E13/60))</f>
        <v>0</v>
      </c>
      <c r="S5" s="78" t="s">
        <v>43</v>
      </c>
      <c r="T5" s="115" t="e">
        <f t="shared" si="1"/>
        <v>#DIV/0!</v>
      </c>
      <c r="U5" s="78">
        <f>COUNTIFS(Monitoring!$H$10:'Monitoring'!$H$1000,"Unterschenkel",Monitoring!$G$10:'Monitoring'!$G$1000,"Chronische Verletzung")</f>
        <v>0</v>
      </c>
      <c r="V5" s="78">
        <f>COUNTIFS(Monitoring!$H$10:'Monitoring'!$H$1000,"Unterschenkel",Monitoring!$G$10:'Monitoring'!$G$1000,"Akute Verletzung")</f>
        <v>0</v>
      </c>
      <c r="W5" s="78">
        <f t="shared" si="2"/>
        <v>0</v>
      </c>
      <c r="X5" s="78" t="s">
        <v>101</v>
      </c>
      <c r="Y5" s="115" t="e">
        <f t="shared" si="3"/>
        <v>#DIV/0!</v>
      </c>
      <c r="Z5" s="78">
        <f>COUNTIFS(Monitoring!$I$10:'Monitoring'!$I$1000,"Zahnverletzung",Monitoring!$G$10:'Monitoring'!$G$1000,"Chronische Verletzung")</f>
        <v>0</v>
      </c>
      <c r="AA5" s="78">
        <f>COUNTIFS(Monitoring!$I$10:'Monitoring'!$I$1000,"Zahnverletzung",Monitoring!$G$10:'Monitoring'!$G$1000,"Akute Verletzung")</f>
        <v>0</v>
      </c>
      <c r="AB5" s="78">
        <f t="shared" si="4"/>
        <v>0</v>
      </c>
      <c r="AD5" s="78" t="e">
        <f>IF(Monitoring!D13=0,AA=0,TEXT(Monitoring!D13,"TTTT"))</f>
        <v>#NAME?</v>
      </c>
      <c r="AE5" s="78" t="e">
        <f>IF(Monitoring!D13=0,AA=0,TEXT(Monitoring!D13,"MMMM"))</f>
        <v>#NAME?</v>
      </c>
      <c r="AF5" s="78">
        <f>Monitoring!L13</f>
        <v>0</v>
      </c>
      <c r="AH5" s="78" t="s">
        <v>77</v>
      </c>
      <c r="AI5" s="78">
        <f>COUNTIFS(Monitoring!$X$10:'Monitoring'!$X$1000,"Januar",Monitoring!$L$10:'Monitoring'!$L$1000,"Pokalspiel national",Monitoring!$G$10:'Monitoring'!$G$1000,"Akute Verletzung")</f>
        <v>0</v>
      </c>
      <c r="AL5" s="78" t="s">
        <v>133</v>
      </c>
      <c r="AM5" s="115" t="e">
        <f t="shared" si="5"/>
        <v>#DIV/0!</v>
      </c>
      <c r="AN5" s="78">
        <f>COUNTIFS($AD$2:$AD$992,"Mittwoch",Monitoring!$G$10:'Monitoring'!$G$1000,"Akute Verletzung")</f>
        <v>0</v>
      </c>
      <c r="AQ5" s="118" t="s">
        <v>67</v>
      </c>
      <c r="AR5" s="119" t="e">
        <f t="shared" si="7"/>
        <v>#DIV/0!</v>
      </c>
      <c r="AS5" s="118">
        <f>COUNTIFS(Monitoring!$C$10:'Monitoring'!$C$1000,"IV",Monitoring!$G$10:'Monitoring'!$G$1000,"Chronische Verletzung")</f>
        <v>0</v>
      </c>
      <c r="AT5" s="118">
        <f>COUNTIFS(Monitoring!$C$10:'Monitoring'!$C$1000,"IV",Monitoring!$G$10:'Monitoring'!$G$1000,"akute Verletzung")</f>
        <v>0</v>
      </c>
      <c r="AU5" s="118">
        <f t="shared" si="8"/>
        <v>0</v>
      </c>
      <c r="AV5" s="78">
        <f>COUNTIFS(Monitoring!$F$10:'Monitoring'!$F$1000,"2",Monitoring!$G$10:'Monitoring'!$G$1000,"Chronische Verletzung")</f>
        <v>0</v>
      </c>
      <c r="AW5" s="78">
        <f>COUNTIFS(Monitoring!$F$10:'Monitoring'!$F$1000,"2",Monitoring!$G$10:'Monitoring'!$G$1000,"akute Verletzung")</f>
        <v>0</v>
      </c>
      <c r="AX5" s="78" t="s">
        <v>64</v>
      </c>
      <c r="AY5" s="115" t="e">
        <f>(AZ5/$AZ$33)*100</f>
        <v>#DIV/0!</v>
      </c>
      <c r="AZ5" s="78">
        <f>SUM(AV11:AW31)</f>
        <v>0</v>
      </c>
      <c r="BB5" s="78">
        <v>4</v>
      </c>
      <c r="BE5" s="78" t="e">
        <f>IF(Exposition!$J12="Januar",Exposition!$G12)</f>
        <v>#NAME?</v>
      </c>
      <c r="BF5" s="78" t="e">
        <f>IF(Exposition!$J12="Februar",Exposition!$G12)</f>
        <v>#NAME?</v>
      </c>
      <c r="BG5" s="78" t="e">
        <f>IF(Exposition!$J12="März",Exposition!$G12)</f>
        <v>#NAME?</v>
      </c>
      <c r="BH5" s="78" t="e">
        <f>IF(Exposition!$J12="April",Exposition!$G12)</f>
        <v>#NAME?</v>
      </c>
      <c r="BI5" s="78" t="e">
        <f>IF(Exposition!$J12="Mai",Exposition!$G12)</f>
        <v>#NAME?</v>
      </c>
      <c r="BJ5" s="78" t="e">
        <f>IF(Exposition!$J12="Juni",Exposition!$G12)</f>
        <v>#NAME?</v>
      </c>
      <c r="BK5" s="78" t="e">
        <f>IF(Exposition!$J12="Juli",Exposition!$G12)</f>
        <v>#NAME?</v>
      </c>
      <c r="BL5" s="78" t="e">
        <f>IF(Exposition!$J12="August",Exposition!$G12)</f>
        <v>#NAME?</v>
      </c>
      <c r="BM5" s="78" t="e">
        <f>IF(Exposition!$J12="September",Exposition!$G12)</f>
        <v>#NAME?</v>
      </c>
      <c r="BN5" s="78" t="e">
        <f>IF(Exposition!$J12="Oktober",Exposition!$G12)</f>
        <v>#NAME?</v>
      </c>
      <c r="BO5" s="78" t="e">
        <f>IF(Exposition!$J12="November",Exposition!$G12)</f>
        <v>#NAME?</v>
      </c>
      <c r="BP5" s="78" t="e">
        <f>IF(Exposition!$J12="Dezember",Exposition!$G12)</f>
        <v>#NAME?</v>
      </c>
    </row>
    <row r="6" spans="1:73" x14ac:dyDescent="0.2">
      <c r="A6" s="78" t="s">
        <v>142</v>
      </c>
      <c r="B6" s="78">
        <f>SUM(B2:B5)</f>
        <v>0</v>
      </c>
      <c r="C6" s="78">
        <f>COUNTIFS(Monitoring!$L$10:'Monitoring'!$L$1000,"Pokalspiel national",Monitoring!$G$10:'Monitoring'!$G$1000,"Akute Verletzung")</f>
        <v>0</v>
      </c>
      <c r="E6" s="115"/>
      <c r="G6" s="78" t="s">
        <v>157</v>
      </c>
      <c r="H6" s="115" t="e">
        <f t="shared" si="0"/>
        <v>#DIV/0!</v>
      </c>
      <c r="I6" s="78">
        <f>COUNTIFS(Monitoring!$O$10:'Monitoring'!$O$1000,"Kontakt - Ball",Monitoring!$G$10:'Monitoring'!$G$1000,"Akute Verletzung")</f>
        <v>0</v>
      </c>
      <c r="K6" s="78" t="s">
        <v>45</v>
      </c>
      <c r="L6" s="78">
        <f>COUNTIF(Exposition!$D$10:'Exposition'!$D$1000,"Länderspiel")</f>
        <v>0</v>
      </c>
      <c r="N6" s="78" t="b">
        <f>IF(Exposition!$D14="Fußballspez. Training",Exposition!$C14*(Exposition!$E14/60))</f>
        <v>0</v>
      </c>
      <c r="O6" s="78" t="b">
        <f>IF(Exposition!$D14="Unspezifisches Training",Exposition!$C14*(Exposition!$E14/60))</f>
        <v>0</v>
      </c>
      <c r="S6" s="78" t="s">
        <v>42</v>
      </c>
      <c r="T6" s="115" t="e">
        <f t="shared" si="1"/>
        <v>#DIV/0!</v>
      </c>
      <c r="U6" s="78">
        <f>COUNTIFS(Monitoring!$H$10:'Monitoring'!$H$1000,"Knie",Monitoring!$G$10:'Monitoring'!$G$1000,"Chronische Verletzung")</f>
        <v>0</v>
      </c>
      <c r="V6" s="78">
        <f>COUNTIFS(Monitoring!$H$10:'Monitoring'!$H$1000,"Knie",Monitoring!$G$10:'Monitoring'!$G$1000,"Akute Verletzung")</f>
        <v>0</v>
      </c>
      <c r="W6" s="78">
        <f t="shared" si="2"/>
        <v>0</v>
      </c>
      <c r="X6" s="78" t="s">
        <v>100</v>
      </c>
      <c r="Y6" s="115" t="e">
        <f t="shared" si="3"/>
        <v>#DIV/0!</v>
      </c>
      <c r="Z6" s="78">
        <f>COUNTIFS(Monitoring!$I$10:'Monitoring'!$I$1000,"innere Verletzung",Monitoring!$G$10:'Monitoring'!$G$1000,"Chronische Verletzung")</f>
        <v>0</v>
      </c>
      <c r="AA6" s="78">
        <f>COUNTIFS(Monitoring!$I$10:'Monitoring'!$I$1000,"innere Verletzung",Monitoring!$G$10:'Monitoring'!$G$1000,"Akute Verletzung")</f>
        <v>0</v>
      </c>
      <c r="AB6" s="78">
        <f t="shared" si="4"/>
        <v>0</v>
      </c>
      <c r="AD6" s="78" t="e">
        <f>IF(Monitoring!D14=0,AA=0,TEXT(Monitoring!D14,"TTTT"))</f>
        <v>#NAME?</v>
      </c>
      <c r="AE6" s="78" t="e">
        <f>IF(Monitoring!D14=0,AA=0,TEXT(Monitoring!D14,"MMMM"))</f>
        <v>#NAME?</v>
      </c>
      <c r="AF6" s="78">
        <f>Monitoring!L14</f>
        <v>0</v>
      </c>
      <c r="AH6" s="78" t="s">
        <v>78</v>
      </c>
      <c r="AI6" s="78">
        <f>COUNTIFS(Monitoring!$X$10:'Monitoring'!$X$1000,"Januar",Monitoring!$L$10:'Monitoring'!$L$1000,"Pokalspiel international",Monitoring!$G$10:'Monitoring'!$G$1000,"Akute Verletzung")</f>
        <v>0</v>
      </c>
      <c r="AL6" s="78" t="s">
        <v>131</v>
      </c>
      <c r="AM6" s="115" t="e">
        <f t="shared" si="5"/>
        <v>#DIV/0!</v>
      </c>
      <c r="AN6" s="78">
        <f>COUNTIFS($AD$2:$AD$992,"Donnerstag",Monitoring!$G$10:'Monitoring'!$G$1000,"Akute Verletzung")</f>
        <v>0</v>
      </c>
      <c r="AQ6" s="118" t="s">
        <v>69</v>
      </c>
      <c r="AR6" s="119" t="e">
        <f t="shared" si="7"/>
        <v>#DIV/0!</v>
      </c>
      <c r="AS6" s="118">
        <f>COUNTIFS(Monitoring!$C$10:'Monitoring'!$C$1000,"LV",Monitoring!$G$10:'Monitoring'!$G$1000,"Chronische Verletzung")</f>
        <v>0</v>
      </c>
      <c r="AT6" s="118">
        <f>COUNTIFS(Monitoring!$C$10:'Monitoring'!$C$1000,"LV",Monitoring!$G$10:'Monitoring'!$G$1000,"akute Verletzung")</f>
        <v>0</v>
      </c>
      <c r="AU6" s="118">
        <f t="shared" si="8"/>
        <v>0</v>
      </c>
      <c r="AV6" s="78">
        <f>COUNTIFS(Monitoring!$F$10:'Monitoring'!$F$1000,"3",Monitoring!$G$10:'Monitoring'!$G$1000,"Chronische Verletzung")</f>
        <v>0</v>
      </c>
      <c r="AW6" s="78">
        <f>COUNTIFS(Monitoring!$F$10:'Monitoring'!$F$1000,"3",Monitoring!$G$10:'Monitoring'!$G$1000,"akute Verletzung")</f>
        <v>0</v>
      </c>
      <c r="AX6" s="78" t="s">
        <v>65</v>
      </c>
      <c r="AY6" s="115" t="e">
        <f>(AZ6/$AZ$33)*100</f>
        <v>#DIV/0!</v>
      </c>
      <c r="AZ6" s="78">
        <f>AV32+AW32</f>
        <v>0</v>
      </c>
      <c r="BE6" s="78" t="e">
        <f>IF(Exposition!$J13="Januar",Exposition!$G13)</f>
        <v>#NAME?</v>
      </c>
      <c r="BF6" s="78" t="e">
        <f>IF(Exposition!$J13="Februar",Exposition!$G13)</f>
        <v>#NAME?</v>
      </c>
      <c r="BG6" s="78" t="e">
        <f>IF(Exposition!$J13="März",Exposition!$G13)</f>
        <v>#NAME?</v>
      </c>
      <c r="BH6" s="78" t="e">
        <f>IF(Exposition!$J13="April",Exposition!$G13)</f>
        <v>#NAME?</v>
      </c>
      <c r="BI6" s="78" t="e">
        <f>IF(Exposition!$J13="Mai",Exposition!$G13)</f>
        <v>#NAME?</v>
      </c>
      <c r="BJ6" s="78" t="e">
        <f>IF(Exposition!$J13="Juni",Exposition!$G13)</f>
        <v>#NAME?</v>
      </c>
      <c r="BK6" s="78" t="e">
        <f>IF(Exposition!$J13="Juli",Exposition!$G13)</f>
        <v>#NAME?</v>
      </c>
      <c r="BL6" s="78" t="e">
        <f>IF(Exposition!$J13="August",Exposition!$G13)</f>
        <v>#NAME?</v>
      </c>
      <c r="BM6" s="78" t="e">
        <f>IF(Exposition!$J13="September",Exposition!$G13)</f>
        <v>#NAME?</v>
      </c>
      <c r="BN6" s="78" t="e">
        <f>IF(Exposition!$J13="Oktober",Exposition!$G13)</f>
        <v>#NAME?</v>
      </c>
      <c r="BO6" s="78" t="e">
        <f>IF(Exposition!$J13="November",Exposition!$G13)</f>
        <v>#NAME?</v>
      </c>
      <c r="BP6" s="78" t="e">
        <f>IF(Exposition!$J13="Dezember",Exposition!$G13)</f>
        <v>#NAME?</v>
      </c>
    </row>
    <row r="7" spans="1:73" x14ac:dyDescent="0.2">
      <c r="C7" s="78">
        <f>COUNTIFS(Monitoring!$L$10:'Monitoring'!$L$1000,"Pokalspiel international",Monitoring!$G$10:'Monitoring'!$G$1000,"Akute Verletzung")</f>
        <v>0</v>
      </c>
      <c r="E7" s="115"/>
      <c r="G7" s="78" t="s">
        <v>158</v>
      </c>
      <c r="H7" s="115" t="e">
        <f t="shared" si="0"/>
        <v>#DIV/0!</v>
      </c>
      <c r="I7" s="78">
        <f>COUNTIFS(Monitoring!$O$10:'Monitoring'!$O$1000,"Kontakt - Tor",Monitoring!$G$10:'Monitoring'!$G$1000,"Akute Verletzung")</f>
        <v>0</v>
      </c>
      <c r="K7" s="78" t="s">
        <v>46</v>
      </c>
      <c r="L7" s="78">
        <f>COUNTIF(Exposition!$D$10:'Exposition'!$D$1000,"Testspiel")</f>
        <v>0</v>
      </c>
      <c r="N7" s="78" t="b">
        <f>IF(Exposition!$D15="Fußballspez. Training",Exposition!$C15*(Exposition!$E15/60))</f>
        <v>0</v>
      </c>
      <c r="O7" s="78" t="b">
        <f>IF(Exposition!$D15="Unspezifisches Training",Exposition!$C15*(Exposition!$E15/60))</f>
        <v>0</v>
      </c>
      <c r="S7" s="78" t="s">
        <v>41</v>
      </c>
      <c r="T7" s="115" t="e">
        <f t="shared" si="1"/>
        <v>#DIV/0!</v>
      </c>
      <c r="U7" s="78">
        <f>COUNTIFS(Monitoring!$H$10:'Monitoring'!$H$1000,"Oberschenkel",Monitoring!$G$10:'Monitoring'!$G$1000,"Chronische Verletzung")</f>
        <v>0</v>
      </c>
      <c r="V7" s="78">
        <f>COUNTIFS(Monitoring!$H$10:'Monitoring'!$H$1000,"Oberschenkel",Monitoring!$G$10:'Monitoring'!$G$1000,"Akute Verletzung")</f>
        <v>0</v>
      </c>
      <c r="W7" s="78">
        <f t="shared" si="2"/>
        <v>0</v>
      </c>
      <c r="X7" s="78" t="s">
        <v>99</v>
      </c>
      <c r="Y7" s="115" t="e">
        <f t="shared" si="3"/>
        <v>#DIV/0!</v>
      </c>
      <c r="Z7" s="78">
        <f>COUNTIFS(Monitoring!$I$10:'Monitoring'!$I$1000,"Hautverletzung",Monitoring!$G$10:'Monitoring'!$G$1000,"Chronische Verletzung")</f>
        <v>0</v>
      </c>
      <c r="AA7" s="78">
        <f>COUNTIFS(Monitoring!$I$10:'Monitoring'!$I$1000,"Hautverletzung",Monitoring!$G$10:'Monitoring'!$G$1000,"Akute Verletzung")</f>
        <v>0</v>
      </c>
      <c r="AB7" s="78">
        <f t="shared" si="4"/>
        <v>0</v>
      </c>
      <c r="AD7" s="78" t="e">
        <f>IF(Monitoring!D15=0,AA=0,TEXT(Monitoring!D15,"TTTT"))</f>
        <v>#NAME?</v>
      </c>
      <c r="AE7" s="78" t="e">
        <f>IF(Monitoring!D15=0,AA=0,TEXT(Monitoring!D15,"MMMM"))</f>
        <v>#NAME?</v>
      </c>
      <c r="AF7" s="78">
        <f>Monitoring!L15</f>
        <v>0</v>
      </c>
      <c r="AH7" s="78" t="s">
        <v>45</v>
      </c>
      <c r="AI7" s="78">
        <f>COUNTIFS(Monitoring!$X$10:'Monitoring'!$X$1000,"Januar",Monitoring!$L$10:'Monitoring'!$L$1000,"Länderspiel",Monitoring!$G$10:'Monitoring'!$G$1000,"Akute Verletzung")</f>
        <v>0</v>
      </c>
      <c r="AL7" s="78" t="s">
        <v>130</v>
      </c>
      <c r="AM7" s="115" t="e">
        <f t="shared" si="5"/>
        <v>#DIV/0!</v>
      </c>
      <c r="AN7" s="78">
        <f>COUNTIFS($AD$2:$AD$992,"Freitag",Monitoring!$G$10:'Monitoring'!$G$1000,"Akute Verletzung")</f>
        <v>0</v>
      </c>
      <c r="AQ7" s="118" t="s">
        <v>70</v>
      </c>
      <c r="AR7" s="119" t="e">
        <f t="shared" si="7"/>
        <v>#DIV/0!</v>
      </c>
      <c r="AS7" s="118">
        <f>COUNTIFS(Monitoring!$C$10:'Monitoring'!$C$1000,"DM",Monitoring!$G$10:'Monitoring'!$G$1000,"Chronische Verletzung")</f>
        <v>0</v>
      </c>
      <c r="AT7" s="118">
        <f>COUNTIFS(Monitoring!$C$10:'Monitoring'!$C$1000,"DM",Monitoring!$G$10:'Monitoring'!$G$1000,"akute Verletzung")</f>
        <v>0</v>
      </c>
      <c r="AU7" s="118">
        <f t="shared" si="8"/>
        <v>0</v>
      </c>
      <c r="AV7" s="78">
        <f>COUNTIFS(Monitoring!$F$10:'Monitoring'!$F$1000,"4",Monitoring!$G$10:'Monitoring'!$G$1000,"Chronische Verletzung")</f>
        <v>0</v>
      </c>
      <c r="AW7" s="78">
        <f>COUNTIFS(Monitoring!$F$10:'Monitoring'!$F$1000,"4",Monitoring!$G$10:'Monitoring'!$G$1000,"akute Verletzung")</f>
        <v>0</v>
      </c>
      <c r="BE7" s="78" t="e">
        <f>IF(Exposition!$J14="Januar",Exposition!$G14)</f>
        <v>#NAME?</v>
      </c>
      <c r="BF7" s="78" t="e">
        <f>IF(Exposition!$J14="Februar",Exposition!$G14)</f>
        <v>#NAME?</v>
      </c>
      <c r="BG7" s="78" t="e">
        <f>IF(Exposition!$J14="März",Exposition!$G14)</f>
        <v>#NAME?</v>
      </c>
      <c r="BH7" s="78" t="e">
        <f>IF(Exposition!$J14="April",Exposition!$G14)</f>
        <v>#NAME?</v>
      </c>
      <c r="BI7" s="78" t="e">
        <f>IF(Exposition!$J14="Mai",Exposition!$G14)</f>
        <v>#NAME?</v>
      </c>
      <c r="BJ7" s="78" t="e">
        <f>IF(Exposition!$J14="Juni",Exposition!$G14)</f>
        <v>#NAME?</v>
      </c>
      <c r="BK7" s="78" t="e">
        <f>IF(Exposition!$J14="Juli",Exposition!$G14)</f>
        <v>#NAME?</v>
      </c>
      <c r="BL7" s="78" t="e">
        <f>IF(Exposition!$J14="August",Exposition!$G14)</f>
        <v>#NAME?</v>
      </c>
      <c r="BM7" s="78" t="e">
        <f>IF(Exposition!$J14="September",Exposition!$G14)</f>
        <v>#NAME?</v>
      </c>
      <c r="BN7" s="78" t="e">
        <f>IF(Exposition!$J14="Oktober",Exposition!$G14)</f>
        <v>#NAME?</v>
      </c>
      <c r="BO7" s="78" t="e">
        <f>IF(Exposition!$J14="November",Exposition!$G14)</f>
        <v>#NAME?</v>
      </c>
      <c r="BP7" s="78" t="e">
        <f>IF(Exposition!$J14="Dezember",Exposition!$G14)</f>
        <v>#NAME?</v>
      </c>
      <c r="BR7" s="78" t="s">
        <v>203</v>
      </c>
      <c r="BS7" s="115" t="e">
        <f>(BT7/$BT$10)*100</f>
        <v>#DIV/0!</v>
      </c>
      <c r="BT7" s="78">
        <f>COUNTIF(Monitoring!$G$10:'Monitoring'!$G$1000,"Akute Verletzung")</f>
        <v>0</v>
      </c>
    </row>
    <row r="8" spans="1:73" x14ac:dyDescent="0.2">
      <c r="C8" s="78">
        <f>COUNTIFS(Monitoring!$L$10:'Monitoring'!$L$1000,"Länderspiel",Monitoring!$G$10:'Monitoring'!$G$1000,"Akute Verletzung")</f>
        <v>0</v>
      </c>
      <c r="E8" s="115"/>
      <c r="G8" s="78" t="s">
        <v>159</v>
      </c>
      <c r="H8" s="115" t="e">
        <f t="shared" si="0"/>
        <v>#DIV/0!</v>
      </c>
      <c r="I8" s="78">
        <f>COUNTIFS(Monitoring!$O$10:'Monitoring'!$O$1000,"Kontakt - Sonstiges",Monitoring!$G$10:'Monitoring'!$G$1000,"Akute Verletzung")</f>
        <v>0</v>
      </c>
      <c r="N8" s="78" t="b">
        <f>IF(Exposition!$D16="Fußballspez. Training",Exposition!$C16*(Exposition!$E16/60))</f>
        <v>0</v>
      </c>
      <c r="O8" s="78" t="b">
        <f>IF(Exposition!$D16="Unspezifisches Training",Exposition!$C16*(Exposition!$E16/60))</f>
        <v>0</v>
      </c>
      <c r="S8" s="78" t="s">
        <v>60</v>
      </c>
      <c r="T8" s="115" t="e">
        <f t="shared" si="1"/>
        <v>#DIV/0!</v>
      </c>
      <c r="U8" s="78">
        <f>COUNTIFS(Monitoring!$H$10:'Monitoring'!$H$1000,"Leiste",Monitoring!$G$10:'Monitoring'!$G$1000,"Chronische Verletzung")</f>
        <v>0</v>
      </c>
      <c r="V8" s="78">
        <f>COUNTIFS(Monitoring!$H$10:'Monitoring'!$H$1000,"Leiste",Monitoring!$G$10:'Monitoring'!$G$1000,"Akute Verletzung")</f>
        <v>0</v>
      </c>
      <c r="W8" s="78">
        <f t="shared" si="2"/>
        <v>0</v>
      </c>
      <c r="X8" s="78" t="s">
        <v>98</v>
      </c>
      <c r="Y8" s="115" t="e">
        <f t="shared" si="3"/>
        <v>#DIV/0!</v>
      </c>
      <c r="Z8" s="78">
        <f>COUNTIFS(Monitoring!$I$10:'Monitoring'!$I$1000,"Gehirnverletzung",Monitoring!$G$10:'Monitoring'!$G$1000,"Chronische Verletzung")</f>
        <v>0</v>
      </c>
      <c r="AA8" s="78">
        <f>COUNTIFS(Monitoring!$I$10:'Monitoring'!$I$1000,"Gehirnverletzung",Monitoring!$G$10:'Monitoring'!$G$1000,"Akute Verletzung")</f>
        <v>0</v>
      </c>
      <c r="AB8" s="78">
        <f t="shared" si="4"/>
        <v>0</v>
      </c>
      <c r="AD8" s="78" t="e">
        <f>IF(Monitoring!D16=0,AA=0,TEXT(Monitoring!D16,"TTTT"))</f>
        <v>#NAME?</v>
      </c>
      <c r="AE8" s="78" t="e">
        <f>IF(Monitoring!D16=0,AA=0,TEXT(Monitoring!D16,"MMMM"))</f>
        <v>#NAME?</v>
      </c>
      <c r="AF8" s="78">
        <f>Monitoring!L16</f>
        <v>0</v>
      </c>
      <c r="AH8" s="78" t="s">
        <v>55</v>
      </c>
      <c r="AI8" s="78">
        <f>COUNTIFS(Monitoring!$X$10:'Monitoring'!$X$1000,"Januar",Monitoring!$L$10:'Monitoring'!$L$1000,"Fußballspez. Training",Monitoring!$G$10:'Monitoring'!$G$1000,"Akute Verletzung")</f>
        <v>0</v>
      </c>
      <c r="AL8" s="78" t="s">
        <v>129</v>
      </c>
      <c r="AM8" s="115" t="e">
        <f t="shared" si="5"/>
        <v>#DIV/0!</v>
      </c>
      <c r="AN8" s="78">
        <f>COUNTIFS($AD$2:$AD$992,"Samstag",Monitoring!$G$10:'Monitoring'!$G$1000,"Akute Verletzung")</f>
        <v>0</v>
      </c>
      <c r="AQ8" s="118" t="s">
        <v>71</v>
      </c>
      <c r="AR8" s="119" t="e">
        <f t="shared" si="7"/>
        <v>#DIV/0!</v>
      </c>
      <c r="AS8" s="118">
        <f>COUNTIFS(Monitoring!$C$10:'Monitoring'!$C$1000,"ZM",Monitoring!$G$10:'Monitoring'!$G$1000,"Chronische Verletzung")</f>
        <v>0</v>
      </c>
      <c r="AT8" s="118">
        <f>COUNTIFS(Monitoring!$C$10:'Monitoring'!$C$1000,"ZM",Monitoring!$G$10:'Monitoring'!$G$1000,"akute Verletzung")</f>
        <v>0</v>
      </c>
      <c r="AU8" s="118">
        <f t="shared" si="8"/>
        <v>0</v>
      </c>
      <c r="AV8" s="78">
        <f>COUNTIFS(Monitoring!$F$10:'Monitoring'!$F$1000,"5",Monitoring!$G$10:'Monitoring'!$G$1000,"Chronische Verletzung")</f>
        <v>0</v>
      </c>
      <c r="AW8" s="78">
        <f>COUNTIFS(Monitoring!$F$10:'Monitoring'!$F$1000,"5",Monitoring!$G$10:'Monitoring'!$G$1000,"akute Verletzung")</f>
        <v>0</v>
      </c>
      <c r="BE8" s="78" t="e">
        <f>IF(Exposition!$J15="Januar",Exposition!$G15)</f>
        <v>#NAME?</v>
      </c>
      <c r="BF8" s="78" t="e">
        <f>IF(Exposition!$J15="Februar",Exposition!$G15)</f>
        <v>#NAME?</v>
      </c>
      <c r="BG8" s="78" t="e">
        <f>IF(Exposition!$J15="März",Exposition!$G15)</f>
        <v>#NAME?</v>
      </c>
      <c r="BH8" s="78" t="e">
        <f>IF(Exposition!$J15="April",Exposition!$G15)</f>
        <v>#NAME?</v>
      </c>
      <c r="BI8" s="78" t="e">
        <f>IF(Exposition!$J15="Mai",Exposition!$G15)</f>
        <v>#NAME?</v>
      </c>
      <c r="BJ8" s="78" t="e">
        <f>IF(Exposition!$J15="Juni",Exposition!$G15)</f>
        <v>#NAME?</v>
      </c>
      <c r="BK8" s="78" t="e">
        <f>IF(Exposition!$J15="Juli",Exposition!$G15)</f>
        <v>#NAME?</v>
      </c>
      <c r="BL8" s="78" t="e">
        <f>IF(Exposition!$J15="August",Exposition!$G15)</f>
        <v>#NAME?</v>
      </c>
      <c r="BM8" s="78" t="e">
        <f>IF(Exposition!$J15="September",Exposition!$G15)</f>
        <v>#NAME?</v>
      </c>
      <c r="BN8" s="78" t="e">
        <f>IF(Exposition!$J15="Oktober",Exposition!$G15)</f>
        <v>#NAME?</v>
      </c>
      <c r="BO8" s="78" t="e">
        <f>IF(Exposition!$J15="November",Exposition!$G15)</f>
        <v>#NAME?</v>
      </c>
      <c r="BP8" s="78" t="e">
        <f>IF(Exposition!$J15="Dezember",Exposition!$G15)</f>
        <v>#NAME?</v>
      </c>
      <c r="BR8" s="78" t="s">
        <v>212</v>
      </c>
      <c r="BS8" s="115" t="e">
        <f>(BT8/$BT$10)*100</f>
        <v>#DIV/0!</v>
      </c>
      <c r="BT8" s="78">
        <f>COUNTIF(Monitoring!$G$10:'Monitoring'!$G$1000,"Chronische Verletzung")</f>
        <v>0</v>
      </c>
    </row>
    <row r="9" spans="1:73" x14ac:dyDescent="0.2">
      <c r="D9" s="78" t="s">
        <v>135</v>
      </c>
      <c r="E9" s="78">
        <f>SUM(C2:C8)</f>
        <v>0</v>
      </c>
      <c r="H9" s="115"/>
      <c r="N9" s="78" t="b">
        <f>IF(Exposition!$D17="Fußballspez. Training",Exposition!$C17*(Exposition!$E17/60))</f>
        <v>0</v>
      </c>
      <c r="O9" s="78" t="b">
        <f>IF(Exposition!$D17="Unspezifisches Training",Exposition!$C17*(Exposition!$E17/60))</f>
        <v>0</v>
      </c>
      <c r="S9" s="78" t="s">
        <v>40</v>
      </c>
      <c r="T9" s="115" t="e">
        <f t="shared" si="1"/>
        <v>#DIV/0!</v>
      </c>
      <c r="U9" s="78">
        <f>COUNTIFS(Monitoring!$H$10:'Monitoring'!$H$1000,"Hüfte",Monitoring!$G$10:'Monitoring'!$G$1000,"Chronische Verletzung")</f>
        <v>0</v>
      </c>
      <c r="V9" s="78">
        <f>COUNTIFS(Monitoring!$H$10:'Monitoring'!$H$1000,"Hüfte",Monitoring!$G$10:'Monitoring'!$G$1000,"Akute Verletzung")</f>
        <v>0</v>
      </c>
      <c r="W9" s="78">
        <f t="shared" si="2"/>
        <v>0</v>
      </c>
      <c r="X9" s="78" t="s">
        <v>97</v>
      </c>
      <c r="Y9" s="115" t="e">
        <f t="shared" si="3"/>
        <v>#DIV/0!</v>
      </c>
      <c r="Z9" s="78">
        <f>COUNTIFS(Monitoring!$I$10:'Monitoring'!$I$1000,"Kontusion",Monitoring!$G$10:'Monitoring'!$G$1000,"Chronische Verletzung")</f>
        <v>0</v>
      </c>
      <c r="AA9" s="78">
        <f>COUNTIFS(Monitoring!$I$10:'Monitoring'!$I$1000,"Kontusion",Monitoring!$G$10:'Monitoring'!$G$1000,"Akute Verletzung")</f>
        <v>0</v>
      </c>
      <c r="AB9" s="78">
        <f t="shared" si="4"/>
        <v>0</v>
      </c>
      <c r="AD9" s="78" t="e">
        <f>IF(Monitoring!D17=0,AA=0,TEXT(Monitoring!D17,"TTTT"))</f>
        <v>#NAME?</v>
      </c>
      <c r="AE9" s="78" t="e">
        <f>IF(Monitoring!D17=0,AA=0,TEXT(Monitoring!D17,"MMMM"))</f>
        <v>#NAME?</v>
      </c>
      <c r="AF9" s="78">
        <f>Monitoring!L17</f>
        <v>0</v>
      </c>
      <c r="AH9" s="78" t="s">
        <v>56</v>
      </c>
      <c r="AI9" s="78">
        <f>COUNTIFS(Monitoring!$X$10:'Monitoring'!$X$1000,"Januar",Monitoring!$L$10:'Monitoring'!$L$1000,"Unspezifisches Training",Monitoring!$G$10:'Monitoring'!$G$1000,"Akute Verletzung")</f>
        <v>0</v>
      </c>
      <c r="AL9" s="78" t="s">
        <v>128</v>
      </c>
      <c r="AM9" s="115" t="e">
        <f t="shared" si="5"/>
        <v>#DIV/0!</v>
      </c>
      <c r="AN9" s="78">
        <f>COUNTIFS($AD$2:$AD$992,"Sonntag",Monitoring!$G$10:'Monitoring'!$G$1000,"Akute Verletzung")</f>
        <v>0</v>
      </c>
      <c r="AQ9" s="118" t="s">
        <v>72</v>
      </c>
      <c r="AR9" s="119" t="e">
        <f t="shared" si="7"/>
        <v>#DIV/0!</v>
      </c>
      <c r="AS9" s="118">
        <f>COUNTIFS(Monitoring!$C$10:'Monitoring'!$C$1000,"RM",Monitoring!$G$10:'Monitoring'!$G$1000,"Chronische Verletzung")</f>
        <v>0</v>
      </c>
      <c r="AT9" s="118">
        <f>COUNTIFS(Monitoring!$C$10:'Monitoring'!$C$1000,"RM",Monitoring!$G$10:'Monitoring'!$G$1000,"akute Verletzung")</f>
        <v>0</v>
      </c>
      <c r="AU9" s="118">
        <f t="shared" si="8"/>
        <v>0</v>
      </c>
      <c r="AV9" s="78">
        <f>COUNTIFS(Monitoring!$F$10:'Monitoring'!$F$1000,"6",Monitoring!$G$10:'Monitoring'!$G$1000,"Chronische Verletzung")</f>
        <v>0</v>
      </c>
      <c r="AW9" s="78">
        <f>COUNTIFS(Monitoring!$F$10:'Monitoring'!$F$1000,"6",Monitoring!$G$10:'Monitoring'!$G$1000,"akute Verletzung")</f>
        <v>0</v>
      </c>
      <c r="BE9" s="78" t="e">
        <f>IF(Exposition!$J16="Januar",Exposition!$G16)</f>
        <v>#NAME?</v>
      </c>
      <c r="BF9" s="78" t="e">
        <f>IF(Exposition!$J16="Februar",Exposition!$G16)</f>
        <v>#NAME?</v>
      </c>
      <c r="BG9" s="78" t="e">
        <f>IF(Exposition!$J16="März",Exposition!$G16)</f>
        <v>#NAME?</v>
      </c>
      <c r="BH9" s="78" t="e">
        <f>IF(Exposition!$J16="April",Exposition!$G16)</f>
        <v>#NAME?</v>
      </c>
      <c r="BI9" s="78" t="e">
        <f>IF(Exposition!$J16="Mai",Exposition!$G16)</f>
        <v>#NAME?</v>
      </c>
      <c r="BJ9" s="78" t="e">
        <f>IF(Exposition!$J16="Juni",Exposition!$G16)</f>
        <v>#NAME?</v>
      </c>
      <c r="BK9" s="78" t="e">
        <f>IF(Exposition!$J16="Juli",Exposition!$G16)</f>
        <v>#NAME?</v>
      </c>
      <c r="BL9" s="78" t="e">
        <f>IF(Exposition!$J16="August",Exposition!$G16)</f>
        <v>#NAME?</v>
      </c>
      <c r="BM9" s="78" t="e">
        <f>IF(Exposition!$J16="September",Exposition!$G16)</f>
        <v>#NAME?</v>
      </c>
      <c r="BN9" s="78" t="e">
        <f>IF(Exposition!$J16="Oktober",Exposition!$G16)</f>
        <v>#NAME?</v>
      </c>
      <c r="BO9" s="78" t="e">
        <f>IF(Exposition!$J16="November",Exposition!$G16)</f>
        <v>#NAME?</v>
      </c>
      <c r="BP9" s="78" t="e">
        <f>IF(Exposition!$J16="Dezember",Exposition!$G16)</f>
        <v>#NAME?</v>
      </c>
      <c r="BR9" s="78" t="s">
        <v>204</v>
      </c>
      <c r="BS9" s="115" t="e">
        <f>(BT9/$BT$10)*100</f>
        <v>#DIV/0!</v>
      </c>
      <c r="BT9" s="78">
        <f>COUNTIF(Monitoring!$G$10:'Monitoring'!$G$1000,"Erkrankung")</f>
        <v>0</v>
      </c>
    </row>
    <row r="10" spans="1:73" x14ac:dyDescent="0.2">
      <c r="K10" s="78" t="s">
        <v>137</v>
      </c>
      <c r="L10" s="78">
        <f>SUM(L3:L7)</f>
        <v>0</v>
      </c>
      <c r="N10" s="78" t="b">
        <f>IF(Exposition!$D18="Fußballspez. Training",Exposition!$C18*(Exposition!$E18/60))</f>
        <v>0</v>
      </c>
      <c r="O10" s="78" t="b">
        <f>IF(Exposition!$D18="Unspezifisches Training",Exposition!$C18*(Exposition!$E18/60))</f>
        <v>0</v>
      </c>
      <c r="S10" s="78" t="s">
        <v>39</v>
      </c>
      <c r="T10" s="115" t="e">
        <f t="shared" si="1"/>
        <v>#DIV/0!</v>
      </c>
      <c r="U10" s="78">
        <f>COUNTIFS(Monitoring!$H$10:'Monitoring'!$H$1000,"Rumpf",Monitoring!$G$10:'Monitoring'!$G$1000,"Chronische Verletzung")</f>
        <v>0</v>
      </c>
      <c r="V10" s="78">
        <f>COUNTIFS(Monitoring!$H$10:'Monitoring'!$H$1000,"Rumpf",Monitoring!$G$10:'Monitoring'!$G$1000,"AkuteVerletzung")</f>
        <v>0</v>
      </c>
      <c r="W10" s="78">
        <f t="shared" si="2"/>
        <v>0</v>
      </c>
      <c r="X10" s="78" t="s">
        <v>96</v>
      </c>
      <c r="Y10" s="115" t="e">
        <f t="shared" si="3"/>
        <v>#DIV/0!</v>
      </c>
      <c r="Z10" s="78">
        <f>COUNTIFS(Monitoring!$I$10:'Monitoring'!$I$1000,"Ruptur",Monitoring!$G$10:'Monitoring'!$G$1000,"Chronische Verletzung")</f>
        <v>0</v>
      </c>
      <c r="AA10" s="78">
        <f>COUNTIFS(Monitoring!$I$10:'Monitoring'!$I$1000,"Ruptur",Monitoring!$G$10:'Monitoring'!$G$1000,"Akute Verletzung")</f>
        <v>0</v>
      </c>
      <c r="AB10" s="78">
        <f t="shared" si="4"/>
        <v>0</v>
      </c>
      <c r="AD10" s="78" t="e">
        <f>IF(Monitoring!D18=0,AA=0,TEXT(Monitoring!D18,"TTTT"))</f>
        <v>#NAME?</v>
      </c>
      <c r="AE10" s="78" t="e">
        <f>IF(Monitoring!D18=0,AA=0,TEXT(Monitoring!D18,"MMMM"))</f>
        <v>#NAME?</v>
      </c>
      <c r="AF10" s="78">
        <f>Monitoring!L18</f>
        <v>0</v>
      </c>
      <c r="AH10" s="78" t="s">
        <v>142</v>
      </c>
      <c r="AQ10" s="118" t="s">
        <v>73</v>
      </c>
      <c r="AR10" s="119" t="e">
        <f t="shared" si="7"/>
        <v>#DIV/0!</v>
      </c>
      <c r="AS10" s="118">
        <f>COUNTIFS(Monitoring!$C$10:'Monitoring'!$C$1000,"LM",Monitoring!$G$10:'Monitoring'!$G$1000,"Chronische Verletzung")</f>
        <v>0</v>
      </c>
      <c r="AT10" s="118">
        <f>COUNTIFS(Monitoring!$C$10:'Monitoring'!$C$1000,"LM",Monitoring!$G$10:'Monitoring'!$G$1000,"akute Verletzung")</f>
        <v>0</v>
      </c>
      <c r="AU10" s="118">
        <f t="shared" si="8"/>
        <v>0</v>
      </c>
      <c r="AV10" s="78">
        <f>COUNTIFS(Monitoring!$F$10:'Monitoring'!$F$1000,"7",Monitoring!$G$10:'Monitoring'!$G$1000,"Chronische Verletzung")</f>
        <v>0</v>
      </c>
      <c r="AW10" s="78">
        <f>COUNTIFS(Monitoring!$F$10:'Monitoring'!$F$1000,"7",Monitoring!$G$10:'Monitoring'!$G$1000,"akute Verletzung")</f>
        <v>0</v>
      </c>
      <c r="BE10" s="78" t="e">
        <f>IF(Exposition!$J17="Januar",Exposition!$G17)</f>
        <v>#NAME?</v>
      </c>
      <c r="BF10" s="78" t="e">
        <f>IF(Exposition!$J17="Februar",Exposition!$G17)</f>
        <v>#NAME?</v>
      </c>
      <c r="BG10" s="78" t="e">
        <f>IF(Exposition!$J17="März",Exposition!$G17)</f>
        <v>#NAME?</v>
      </c>
      <c r="BH10" s="78" t="e">
        <f>IF(Exposition!$J17="April",Exposition!$G17)</f>
        <v>#NAME?</v>
      </c>
      <c r="BI10" s="78" t="e">
        <f>IF(Exposition!$J17="Mai",Exposition!$G17)</f>
        <v>#NAME?</v>
      </c>
      <c r="BJ10" s="78" t="e">
        <f>IF(Exposition!$J17="Juni",Exposition!$G17)</f>
        <v>#NAME?</v>
      </c>
      <c r="BK10" s="78" t="e">
        <f>IF(Exposition!$J17="Juli",Exposition!$G17)</f>
        <v>#NAME?</v>
      </c>
      <c r="BL10" s="78" t="e">
        <f>IF(Exposition!$J17="August",Exposition!$G17)</f>
        <v>#NAME?</v>
      </c>
      <c r="BM10" s="78" t="e">
        <f>IF(Exposition!$J17="September",Exposition!$G17)</f>
        <v>#NAME?</v>
      </c>
      <c r="BN10" s="78" t="e">
        <f>IF(Exposition!$J17="Oktober",Exposition!$G17)</f>
        <v>#NAME?</v>
      </c>
      <c r="BO10" s="78" t="e">
        <f>IF(Exposition!$J17="November",Exposition!$G17)</f>
        <v>#NAME?</v>
      </c>
      <c r="BP10" s="78" t="e">
        <f>IF(Exposition!$J17="Dezember",Exposition!$G17)</f>
        <v>#NAME?</v>
      </c>
      <c r="BR10" s="78" t="s">
        <v>210</v>
      </c>
      <c r="BT10" s="78">
        <f>SUM(BT7:BT9)</f>
        <v>0</v>
      </c>
    </row>
    <row r="11" spans="1:73" x14ac:dyDescent="0.2">
      <c r="G11" s="78" t="s">
        <v>135</v>
      </c>
      <c r="I11" s="78">
        <f>SUM(I2:I8)</f>
        <v>0</v>
      </c>
      <c r="K11" s="78" t="s">
        <v>138</v>
      </c>
      <c r="L11" s="78">
        <f>SUM(C4:C8)</f>
        <v>0</v>
      </c>
      <c r="N11" s="78" t="b">
        <f>IF(Exposition!$D19="Fußballspez. Training",Exposition!$C19*(Exposition!$E19/60))</f>
        <v>0</v>
      </c>
      <c r="O11" s="78" t="b">
        <f>IF(Exposition!$D19="Unspezifisches Training",Exposition!$C19*(Exposition!$E19/60))</f>
        <v>0</v>
      </c>
      <c r="S11" s="78" t="s">
        <v>38</v>
      </c>
      <c r="T11" s="115" t="e">
        <f t="shared" si="1"/>
        <v>#DIV/0!</v>
      </c>
      <c r="U11" s="78">
        <f>COUNTIFS(Monitoring!$H$10:'Monitoring'!$H$1000,"Finger",Monitoring!$G$10:'Monitoring'!$G$1000,"Chronische Verletzung")</f>
        <v>0</v>
      </c>
      <c r="V11" s="78">
        <f>COUNTIFS(Monitoring!$H$10:'Monitoring'!$H$1000,"Finger",Monitoring!$G$10:'Monitoring'!$G$1000,"Akute Verletzung")</f>
        <v>0</v>
      </c>
      <c r="W11" s="78">
        <f t="shared" si="2"/>
        <v>0</v>
      </c>
      <c r="X11" s="78" t="s">
        <v>95</v>
      </c>
      <c r="Y11" s="115" t="e">
        <f t="shared" si="3"/>
        <v>#DIV/0!</v>
      </c>
      <c r="Z11" s="78">
        <f>COUNTIFS(Monitoring!$I$10:'Monitoring'!$I$1000,"Luxation",Monitoring!$G$10:'Monitoring'!$G$1000,"Chronische Verletzung")</f>
        <v>0</v>
      </c>
      <c r="AA11" s="78">
        <f>COUNTIFS(Monitoring!$I$10:'Monitoring'!$I$1000,"Luxation",Monitoring!$G$10:'Monitoring'!$G$1000,"Akute Verletzung")</f>
        <v>0</v>
      </c>
      <c r="AB11" s="78">
        <f t="shared" si="4"/>
        <v>0</v>
      </c>
      <c r="AD11" s="78" t="e">
        <f>IF(Monitoring!D19=0,AA=0,TEXT(Monitoring!D19,"TTTT"))</f>
        <v>#NAME?</v>
      </c>
      <c r="AE11" s="78" t="e">
        <f>IF(Monitoring!D19=0,AA=0,TEXT(Monitoring!D19,"MMMM"))</f>
        <v>#NAME?</v>
      </c>
      <c r="AF11" s="78">
        <f>Monitoring!L19</f>
        <v>0</v>
      </c>
      <c r="AH11" s="116" t="s">
        <v>182</v>
      </c>
      <c r="AL11" s="78" t="s">
        <v>135</v>
      </c>
      <c r="AN11" s="78">
        <f>SUM(AN3:AN9)</f>
        <v>0</v>
      </c>
      <c r="AQ11" s="118" t="s">
        <v>74</v>
      </c>
      <c r="AR11" s="119" t="e">
        <f t="shared" si="7"/>
        <v>#DIV/0!</v>
      </c>
      <c r="AS11" s="118">
        <f>COUNTIFS(Monitoring!$C$10:'Monitoring'!$C$1000,"OM",Monitoring!$G$10:'Monitoring'!$G$1000,"Chronische Verletzung")</f>
        <v>0</v>
      </c>
      <c r="AT11" s="118">
        <f>COUNTIFS(Monitoring!$C$10:'Monitoring'!$C$1000,"OM",Monitoring!$G$10:'Monitoring'!$G$1000,"akute Verletzung")</f>
        <v>0</v>
      </c>
      <c r="AU11" s="118">
        <f t="shared" si="8"/>
        <v>0</v>
      </c>
      <c r="AV11" s="78">
        <f>COUNTIFS(Monitoring!$F$10:'Monitoring'!$F$1000,"8",Monitoring!$G$10:'Monitoring'!$G$1000,"Chronische Verletzung")</f>
        <v>0</v>
      </c>
      <c r="AW11" s="78">
        <f>COUNTIFS(Monitoring!$F$10:'Monitoring'!$F$1000,"8",Monitoring!$G$10:'Monitoring'!$G$1000,"akute Verletzung")</f>
        <v>0</v>
      </c>
      <c r="BE11" s="78" t="e">
        <f>IF(Exposition!$J18="Januar",Exposition!$G18)</f>
        <v>#NAME?</v>
      </c>
      <c r="BF11" s="78" t="e">
        <f>IF(Exposition!$J18="Februar",Exposition!$G18)</f>
        <v>#NAME?</v>
      </c>
      <c r="BG11" s="78" t="e">
        <f>IF(Exposition!$J18="März",Exposition!$G18)</f>
        <v>#NAME?</v>
      </c>
      <c r="BH11" s="78" t="e">
        <f>IF(Exposition!$J18="April",Exposition!$G18)</f>
        <v>#NAME?</v>
      </c>
      <c r="BI11" s="78" t="e">
        <f>IF(Exposition!$J18="Mai",Exposition!$G18)</f>
        <v>#NAME?</v>
      </c>
      <c r="BJ11" s="78" t="e">
        <f>IF(Exposition!$J18="Juni",Exposition!$G18)</f>
        <v>#NAME?</v>
      </c>
      <c r="BK11" s="78" t="e">
        <f>IF(Exposition!$J18="Juli",Exposition!$G18)</f>
        <v>#NAME?</v>
      </c>
      <c r="BL11" s="78" t="e">
        <f>IF(Exposition!$J18="August",Exposition!$G18)</f>
        <v>#NAME?</v>
      </c>
      <c r="BM11" s="78" t="e">
        <f>IF(Exposition!$J18="September",Exposition!$G18)</f>
        <v>#NAME?</v>
      </c>
      <c r="BN11" s="78" t="e">
        <f>IF(Exposition!$J18="Oktober",Exposition!$G18)</f>
        <v>#NAME?</v>
      </c>
      <c r="BO11" s="78" t="e">
        <f>IF(Exposition!$J18="November",Exposition!$G18)</f>
        <v>#NAME?</v>
      </c>
      <c r="BP11" s="78" t="e">
        <f>IF(Exposition!$J18="Dezember",Exposition!$G18)</f>
        <v>#NAME?</v>
      </c>
    </row>
    <row r="12" spans="1:73" x14ac:dyDescent="0.2">
      <c r="K12" s="78" t="s">
        <v>139</v>
      </c>
      <c r="L12" s="115" t="e">
        <f>(L11/(L10*11*1.5))*1000</f>
        <v>#DIV/0!</v>
      </c>
      <c r="N12" s="78" t="b">
        <f>IF(Exposition!$D20="Fußballspez. Training",Exposition!$C20*(Exposition!$E20/60))</f>
        <v>0</v>
      </c>
      <c r="O12" s="78" t="b">
        <f>IF(Exposition!$D20="Unspezifisches Training",Exposition!$C20*(Exposition!$E20/60))</f>
        <v>0</v>
      </c>
      <c r="S12" s="78" t="s">
        <v>59</v>
      </c>
      <c r="T12" s="115" t="e">
        <f t="shared" si="1"/>
        <v>#DIV/0!</v>
      </c>
      <c r="U12" s="78">
        <f>COUNTIFS(Monitoring!$H$10:'Monitoring'!$H$1000,"Hand",Monitoring!$G$10:'Monitoring'!$G$1000,"Chronische Verletzung")</f>
        <v>0</v>
      </c>
      <c r="V12" s="78">
        <f>COUNTIFS(Monitoring!$H$10:'Monitoring'!$H$1000,"Hand",Monitoring!$G$10:'Monitoring'!$G$1000,"Akute Verletzung")</f>
        <v>0</v>
      </c>
      <c r="W12" s="78">
        <f t="shared" si="2"/>
        <v>0</v>
      </c>
      <c r="X12" s="78" t="s">
        <v>94</v>
      </c>
      <c r="Y12" s="115" t="e">
        <f t="shared" si="3"/>
        <v>#DIV/0!</v>
      </c>
      <c r="Z12" s="78">
        <f>COUNTIFS(Monitoring!$I$10:'Monitoring'!$I$1000,"Distorsion",Monitoring!$G$10:'Monitoring'!$G$1000,"Chronische Verletzung")</f>
        <v>0</v>
      </c>
      <c r="AA12" s="78">
        <f>COUNTIFS(Monitoring!$I$10:'Monitoring'!$I$1000,"Distorsion",Monitoring!$G$10:'Monitoring'!$G$1000,"Akute Verletzung")</f>
        <v>0</v>
      </c>
      <c r="AB12" s="78">
        <f t="shared" si="4"/>
        <v>0</v>
      </c>
      <c r="AD12" s="78" t="e">
        <f>IF(Monitoring!D20=0,AA=0,TEXT(Monitoring!D20,"TTTT"))</f>
        <v>#NAME?</v>
      </c>
      <c r="AE12" s="78" t="e">
        <f>IF(Monitoring!D20=0,AA=0,TEXT(Monitoring!D20,"MMMM"))</f>
        <v>#NAME?</v>
      </c>
      <c r="AF12" s="78">
        <f>Monitoring!L20</f>
        <v>0</v>
      </c>
      <c r="AH12" s="78" t="s">
        <v>46</v>
      </c>
      <c r="AI12" s="78">
        <f>COUNTIFS(Monitoring!$X$10:'Monitoring'!$X$1000,"Februar",Monitoring!$L$10:'Monitoring'!$L$1000,"Testspiel",Monitoring!$G$10:'Monitoring'!$G$1000,"Akute Verletzung")</f>
        <v>0</v>
      </c>
      <c r="AQ12" s="118" t="s">
        <v>75</v>
      </c>
      <c r="AR12" s="119" t="e">
        <f t="shared" si="7"/>
        <v>#DIV/0!</v>
      </c>
      <c r="AS12" s="118">
        <f>COUNTIFS(Monitoring!$C$10:'Monitoring'!$C$1000,"ST",Monitoring!$G$10:'Monitoring'!$G$1000,"Chronische Verletzung")</f>
        <v>0</v>
      </c>
      <c r="AT12" s="118">
        <f>COUNTIFS(Monitoring!$C$10:'Monitoring'!$C$1000,"ST",Monitoring!$G$10:'Monitoring'!$G$1000,"akute Verletzung")</f>
        <v>0</v>
      </c>
      <c r="AU12" s="118">
        <f t="shared" si="8"/>
        <v>0</v>
      </c>
      <c r="AV12" s="78">
        <f>COUNTIFS(Monitoring!$F$10:'Monitoring'!$F$1000,"9",Monitoring!$G$10:'Monitoring'!$G$1000,"Chronische Verletzung")</f>
        <v>0</v>
      </c>
      <c r="AW12" s="78">
        <f>COUNTIFS(Monitoring!$F$10:'Monitoring'!$F$1000,"9",Monitoring!$G$10:'Monitoring'!$G$1000,"akute Verletzung")</f>
        <v>0</v>
      </c>
      <c r="BE12" s="78" t="e">
        <f>IF(Exposition!$J19="Januar",Exposition!$G19)</f>
        <v>#NAME?</v>
      </c>
      <c r="BF12" s="78" t="e">
        <f>IF(Exposition!$J19="Februar",Exposition!$G19)</f>
        <v>#NAME?</v>
      </c>
      <c r="BG12" s="78" t="e">
        <f>IF(Exposition!$J19="März",Exposition!$G19)</f>
        <v>#NAME?</v>
      </c>
      <c r="BH12" s="78" t="e">
        <f>IF(Exposition!$J19="April",Exposition!$G19)</f>
        <v>#NAME?</v>
      </c>
      <c r="BI12" s="78" t="e">
        <f>IF(Exposition!$J19="Mai",Exposition!$G19)</f>
        <v>#NAME?</v>
      </c>
      <c r="BJ12" s="78" t="e">
        <f>IF(Exposition!$J19="Juni",Exposition!$G19)</f>
        <v>#NAME?</v>
      </c>
      <c r="BK12" s="78" t="e">
        <f>IF(Exposition!$J19="Juli",Exposition!$G19)</f>
        <v>#NAME?</v>
      </c>
      <c r="BL12" s="78" t="e">
        <f>IF(Exposition!$J19="August",Exposition!$G19)</f>
        <v>#NAME?</v>
      </c>
      <c r="BM12" s="78" t="e">
        <f>IF(Exposition!$J19="September",Exposition!$G19)</f>
        <v>#NAME?</v>
      </c>
      <c r="BN12" s="78" t="e">
        <f>IF(Exposition!$J19="Oktober",Exposition!$G19)</f>
        <v>#NAME?</v>
      </c>
      <c r="BO12" s="78" t="e">
        <f>IF(Exposition!$J19="November",Exposition!$G19)</f>
        <v>#NAME?</v>
      </c>
      <c r="BP12" s="78" t="e">
        <f>IF(Exposition!$J19="Dezember",Exposition!$G19)</f>
        <v>#NAME?</v>
      </c>
    </row>
    <row r="13" spans="1:73" x14ac:dyDescent="0.2">
      <c r="N13" s="78" t="b">
        <f>IF(Exposition!$D21="Fußballspez. Training",Exposition!$C21*(Exposition!$E21/60))</f>
        <v>0</v>
      </c>
      <c r="O13" s="78" t="b">
        <f>IF(Exposition!$D21="Unspezifisches Training",Exposition!$C21*(Exposition!$E21/60))</f>
        <v>0</v>
      </c>
      <c r="S13" s="78" t="s">
        <v>58</v>
      </c>
      <c r="T13" s="115" t="e">
        <f t="shared" si="1"/>
        <v>#DIV/0!</v>
      </c>
      <c r="U13" s="78">
        <f>COUNTIFS(Monitoring!$H$10:'Monitoring'!$H$1000,"Handgelenk",Monitoring!$G$10:'Monitoring'!$G$1000,"Chronische Verletzung")</f>
        <v>0</v>
      </c>
      <c r="V13" s="78">
        <f>COUNTIFS(Monitoring!$H$10:'Monitoring'!$H$1000,"Handgelenk",Monitoring!$G$10:'Monitoring'!$G$1000,"Akute Verletzung")</f>
        <v>0</v>
      </c>
      <c r="W13" s="78">
        <f t="shared" si="2"/>
        <v>0</v>
      </c>
      <c r="X13" s="78" t="s">
        <v>93</v>
      </c>
      <c r="Y13" s="115" t="e">
        <f t="shared" si="3"/>
        <v>#DIV/0!</v>
      </c>
      <c r="Z13" s="78">
        <f>COUNTIFS(Monitoring!$I$10:'Monitoring'!$I$1000,"Fraktur",Monitoring!$G$10:'Monitoring'!$G$1000,"Chronische Verletzung")</f>
        <v>0</v>
      </c>
      <c r="AA13" s="78">
        <f>COUNTIFS(Monitoring!$I$10:'Monitoring'!$I$1000,"Fraktur",Monitoring!$G$10:'Monitoring'!$G$1000,"Akute Verletzung")</f>
        <v>0</v>
      </c>
      <c r="AB13" s="78">
        <f t="shared" si="4"/>
        <v>0</v>
      </c>
      <c r="AD13" s="78" t="e">
        <f>IF(Monitoring!D21=0,AA=0,TEXT(Monitoring!D21,"TTTT"))</f>
        <v>#NAME?</v>
      </c>
      <c r="AE13" s="78" t="e">
        <f>IF(Monitoring!D21=0,AA=0,TEXT(Monitoring!D21,"MMMM"))</f>
        <v>#NAME?</v>
      </c>
      <c r="AF13" s="78">
        <f>Monitoring!L21</f>
        <v>0</v>
      </c>
      <c r="AH13" s="78" t="s">
        <v>79</v>
      </c>
      <c r="AI13" s="78">
        <f>COUNTIFS(Monitoring!$X$10:'Monitoring'!$X$1000,"Februar",Monitoring!$L$10:'Monitoring'!$L$1000,"Meisterschaftsspiel",Monitoring!$G$10:'Monitoring'!$G$1000,"Akute Verletzung")</f>
        <v>0</v>
      </c>
      <c r="AQ13" s="118"/>
      <c r="AR13" s="118"/>
      <c r="AS13" s="118"/>
      <c r="AV13" s="78">
        <f>COUNTIFS(Monitoring!$F$10:'Monitoring'!$F$1000,"10",Monitoring!$G$10:'Monitoring'!$G$1000,"Chronische Verletzung")</f>
        <v>0</v>
      </c>
      <c r="AW13" s="78">
        <f>COUNTIFS(Monitoring!$F$10:'Monitoring'!$F$1000,"10",Monitoring!$G$10:'Monitoring'!$G$1000,"akute Verletzung")</f>
        <v>0</v>
      </c>
      <c r="BE13" s="78" t="e">
        <f>IF(Exposition!$J20="Januar",Exposition!$G20)</f>
        <v>#NAME?</v>
      </c>
      <c r="BF13" s="78" t="e">
        <f>IF(Exposition!$J20="Februar",Exposition!$G20)</f>
        <v>#NAME?</v>
      </c>
      <c r="BG13" s="78" t="e">
        <f>IF(Exposition!$J20="März",Exposition!$G20)</f>
        <v>#NAME?</v>
      </c>
      <c r="BH13" s="78" t="e">
        <f>IF(Exposition!$J20="April",Exposition!$G20)</f>
        <v>#NAME?</v>
      </c>
      <c r="BI13" s="78" t="e">
        <f>IF(Exposition!$J20="Mai",Exposition!$G20)</f>
        <v>#NAME?</v>
      </c>
      <c r="BJ13" s="78" t="e">
        <f>IF(Exposition!$J20="Juni",Exposition!$G20)</f>
        <v>#NAME?</v>
      </c>
      <c r="BK13" s="78" t="e">
        <f>IF(Exposition!$J20="Juli",Exposition!$G20)</f>
        <v>#NAME?</v>
      </c>
      <c r="BL13" s="78" t="e">
        <f>IF(Exposition!$J20="August",Exposition!$G20)</f>
        <v>#NAME?</v>
      </c>
      <c r="BM13" s="78" t="e">
        <f>IF(Exposition!$J20="September",Exposition!$G20)</f>
        <v>#NAME?</v>
      </c>
      <c r="BN13" s="78" t="e">
        <f>IF(Exposition!$J20="Oktober",Exposition!$G20)</f>
        <v>#NAME?</v>
      </c>
      <c r="BO13" s="78" t="e">
        <f>IF(Exposition!$J20="November",Exposition!$G20)</f>
        <v>#NAME?</v>
      </c>
      <c r="BP13" s="78" t="e">
        <f>IF(Exposition!$J20="Dezember",Exposition!$G20)</f>
        <v>#NAME?</v>
      </c>
      <c r="BR13" s="78" t="s">
        <v>218</v>
      </c>
    </row>
    <row r="14" spans="1:73" x14ac:dyDescent="0.2">
      <c r="K14" s="78" t="s">
        <v>122</v>
      </c>
      <c r="N14" s="78" t="b">
        <f>IF(Exposition!$D22="Fußballspez. Training",Exposition!$C22*(Exposition!$E22/60))</f>
        <v>0</v>
      </c>
      <c r="O14" s="78" t="b">
        <f>IF(Exposition!$D22="Unspezifisches Training",Exposition!$C22*(Exposition!$E22/60))</f>
        <v>0</v>
      </c>
      <c r="S14" s="78" t="s">
        <v>37</v>
      </c>
      <c r="T14" s="115" t="e">
        <f t="shared" si="1"/>
        <v>#DIV/0!</v>
      </c>
      <c r="U14" s="78">
        <f>COUNTIFS(Monitoring!$H$10:'Monitoring'!$H$1000,"Unterarm",Monitoring!$G$10:'Monitoring'!$G$1000,"Chronische Verletzung")</f>
        <v>0</v>
      </c>
      <c r="V14" s="78">
        <f>COUNTIFS(Monitoring!$H$10:'Monitoring'!$H$1000,"Unterarm",Monitoring!$G$10:'Monitoring'!$G$1000,"Akute Verletzung")</f>
        <v>0</v>
      </c>
      <c r="W14" s="78">
        <f t="shared" si="2"/>
        <v>0</v>
      </c>
      <c r="AD14" s="78" t="e">
        <f>IF(Monitoring!D22=0,AA=0,TEXT(Monitoring!D22,"TTTT"))</f>
        <v>#NAME?</v>
      </c>
      <c r="AE14" s="78" t="e">
        <f>IF(Monitoring!D22=0,AA=0,TEXT(Monitoring!D22,"MMMM"))</f>
        <v>#NAME?</v>
      </c>
      <c r="AF14" s="78">
        <f>Monitoring!L22</f>
        <v>0</v>
      </c>
      <c r="AH14" s="78" t="s">
        <v>77</v>
      </c>
      <c r="AI14" s="78">
        <f>COUNTIFS(Monitoring!$X$10:'Monitoring'!$X$1000,"Februar",Monitoring!$L$10:'Monitoring'!$L$1000,"Pokalspiel national",Monitoring!$G$10:'Monitoring'!$G$1000,"Akute Verletzung")</f>
        <v>0</v>
      </c>
      <c r="AQ14" s="118" t="s">
        <v>135</v>
      </c>
      <c r="AR14" s="118"/>
      <c r="AU14" s="118">
        <f>SUM(AU3:AU12)</f>
        <v>0</v>
      </c>
      <c r="AV14" s="78">
        <f>COUNTIFS(Monitoring!$F$10:'Monitoring'!$F$1000,"11",Monitoring!$G$10:'Monitoring'!$G$1000,"Chronische Verletzung")</f>
        <v>0</v>
      </c>
      <c r="AW14" s="78">
        <f>COUNTIFS(Monitoring!$F$10:'Monitoring'!$F$1000,"11",Monitoring!$G$10:'Monitoring'!$G$1000,"akute Verletzung")</f>
        <v>0</v>
      </c>
      <c r="BE14" s="78" t="e">
        <f>IF(Exposition!$J21="Januar",Exposition!$G21)</f>
        <v>#NAME?</v>
      </c>
      <c r="BF14" s="78" t="e">
        <f>IF(Exposition!$J21="Februar",Exposition!$G21)</f>
        <v>#NAME?</v>
      </c>
      <c r="BG14" s="78" t="e">
        <f>IF(Exposition!$J21="März",Exposition!$G21)</f>
        <v>#NAME?</v>
      </c>
      <c r="BH14" s="78" t="e">
        <f>IF(Exposition!$J21="April",Exposition!$G21)</f>
        <v>#NAME?</v>
      </c>
      <c r="BI14" s="78" t="e">
        <f>IF(Exposition!$J21="Mai",Exposition!$G21)</f>
        <v>#NAME?</v>
      </c>
      <c r="BJ14" s="78" t="e">
        <f>IF(Exposition!$J21="Juni",Exposition!$G21)</f>
        <v>#NAME?</v>
      </c>
      <c r="BK14" s="78" t="e">
        <f>IF(Exposition!$J21="Juli",Exposition!$G21)</f>
        <v>#NAME?</v>
      </c>
      <c r="BL14" s="78" t="e">
        <f>IF(Exposition!$J21="August",Exposition!$G21)</f>
        <v>#NAME?</v>
      </c>
      <c r="BM14" s="78" t="e">
        <f>IF(Exposition!$J21="September",Exposition!$G21)</f>
        <v>#NAME?</v>
      </c>
      <c r="BN14" s="78" t="e">
        <f>IF(Exposition!$J21="Oktober",Exposition!$G21)</f>
        <v>#NAME?</v>
      </c>
      <c r="BO14" s="78" t="e">
        <f>IF(Exposition!$J21="November",Exposition!$G21)</f>
        <v>#NAME?</v>
      </c>
      <c r="BP14" s="78" t="e">
        <f>IF(Exposition!$J21="Dezember",Exposition!$G21)</f>
        <v>#NAME?</v>
      </c>
      <c r="BR14" s="78" t="s">
        <v>51</v>
      </c>
      <c r="BS14" s="115" t="e">
        <f>(BT14/$BT$19)*100</f>
        <v>#DIV/0!</v>
      </c>
      <c r="BT14" s="78">
        <f>COUNTIFS(Monitoring!$P$10:'Monitoring'!$P$1000,"Naturrasen",Monitoring!$G$10:'Monitoring'!$G$1000,"Akute Verletzung")</f>
        <v>0</v>
      </c>
    </row>
    <row r="15" spans="1:73" x14ac:dyDescent="0.2">
      <c r="D15" s="78" t="s">
        <v>172</v>
      </c>
      <c r="K15" s="78" t="s">
        <v>140</v>
      </c>
      <c r="N15" s="78" t="b">
        <f>IF(Exposition!$D23="Fußballspez. Training",Exposition!$C23*(Exposition!$E23/60))</f>
        <v>0</v>
      </c>
      <c r="O15" s="78" t="b">
        <f>IF(Exposition!$D23="Unspezifisches Training",Exposition!$C23*(Exposition!$E23/60))</f>
        <v>0</v>
      </c>
      <c r="S15" s="78" t="s">
        <v>36</v>
      </c>
      <c r="T15" s="115" t="e">
        <f t="shared" si="1"/>
        <v>#DIV/0!</v>
      </c>
      <c r="U15" s="78">
        <f>COUNTIFS(Monitoring!$H$10:'Monitoring'!$H$1000,"Ellbogen",Monitoring!$G$10:'Monitoring'!$G$1000,"Chronische Verletzung")</f>
        <v>0</v>
      </c>
      <c r="V15" s="78">
        <f>COUNTIFS(Monitoring!$H$10:'Monitoring'!$H$1000,"Ellbogen",Monitoring!$G$10:'Monitoring'!$G$1000,"Akute Verletzung")</f>
        <v>0</v>
      </c>
      <c r="W15" s="78">
        <f t="shared" si="2"/>
        <v>0</v>
      </c>
      <c r="X15" s="78" t="s">
        <v>135</v>
      </c>
      <c r="AB15" s="78">
        <f>SUM(AB2:AB13)</f>
        <v>0</v>
      </c>
      <c r="AD15" s="78" t="e">
        <f>IF(Monitoring!D23=0,AA=0,TEXT(Monitoring!D23,"TTTT"))</f>
        <v>#NAME?</v>
      </c>
      <c r="AE15" s="78" t="e">
        <f>IF(Monitoring!D23=0,AA=0,TEXT(Monitoring!D23,"MMMM"))</f>
        <v>#NAME?</v>
      </c>
      <c r="AF15" s="78">
        <f>Monitoring!L23</f>
        <v>0</v>
      </c>
      <c r="AH15" s="78" t="s">
        <v>78</v>
      </c>
      <c r="AI15" s="78">
        <f>COUNTIFS(Monitoring!$X$10:'Monitoring'!$X$1000,"Februar",Monitoring!$L$10:'Monitoring'!$L$1000,"Pokalspiel international",Monitoring!$G$10:'Monitoring'!$G$1000,"Akute Verletzung")</f>
        <v>0</v>
      </c>
      <c r="AM15" s="115"/>
      <c r="AQ15" s="118"/>
      <c r="AR15" s="118"/>
      <c r="AS15" s="118"/>
      <c r="AV15" s="78">
        <f>COUNTIFS(Monitoring!$F$10:'Monitoring'!$F$1000,"12",Monitoring!$G$10:'Monitoring'!$G$1000,"Chronische Verletzung")</f>
        <v>0</v>
      </c>
      <c r="AW15" s="78">
        <f>COUNTIFS(Monitoring!$F$10:'Monitoring'!$F$1000,"12",Monitoring!$G$10:'Monitoring'!$G$1000,"akute Verletzung")</f>
        <v>0</v>
      </c>
      <c r="BE15" s="78" t="e">
        <f>IF(Exposition!$J22="Januar",Exposition!$G22)</f>
        <v>#NAME?</v>
      </c>
      <c r="BF15" s="78" t="e">
        <f>IF(Exposition!$J22="Februar",Exposition!$G22)</f>
        <v>#NAME?</v>
      </c>
      <c r="BG15" s="78" t="e">
        <f>IF(Exposition!$J22="März",Exposition!$G22)</f>
        <v>#NAME?</v>
      </c>
      <c r="BH15" s="78" t="e">
        <f>IF(Exposition!$J22="April",Exposition!$G22)</f>
        <v>#NAME?</v>
      </c>
      <c r="BI15" s="78" t="e">
        <f>IF(Exposition!$J22="Mai",Exposition!$G22)</f>
        <v>#NAME?</v>
      </c>
      <c r="BJ15" s="78" t="e">
        <f>IF(Exposition!$J22="Juni",Exposition!$G22)</f>
        <v>#NAME?</v>
      </c>
      <c r="BK15" s="78" t="e">
        <f>IF(Exposition!$J22="Juli",Exposition!$G22)</f>
        <v>#NAME?</v>
      </c>
      <c r="BL15" s="78" t="e">
        <f>IF(Exposition!$J22="August",Exposition!$G22)</f>
        <v>#NAME?</v>
      </c>
      <c r="BM15" s="78" t="e">
        <f>IF(Exposition!$J22="September",Exposition!$G22)</f>
        <v>#NAME?</v>
      </c>
      <c r="BN15" s="78" t="e">
        <f>IF(Exposition!$J22="Oktober",Exposition!$G22)</f>
        <v>#NAME?</v>
      </c>
      <c r="BO15" s="78" t="e">
        <f>IF(Exposition!$J22="November",Exposition!$G22)</f>
        <v>#NAME?</v>
      </c>
      <c r="BP15" s="78" t="e">
        <f>IF(Exposition!$J22="Dezember",Exposition!$G22)</f>
        <v>#NAME?</v>
      </c>
      <c r="BR15" s="78" t="s">
        <v>220</v>
      </c>
      <c r="BS15" s="115" t="e">
        <f>(BT15/$BT$19)*100</f>
        <v>#DIV/0!</v>
      </c>
      <c r="BT15" s="78">
        <f>COUNTIFS(Monitoring!$P$10:'Monitoring'!$P$1000,"Hybridrasen",Monitoring!$G$10:'Monitoring'!$G$1000,"Akute Verletzung")</f>
        <v>0</v>
      </c>
    </row>
    <row r="16" spans="1:73" x14ac:dyDescent="0.2">
      <c r="D16" s="118">
        <f t="array" ref="D16">SUM(IF(ISNUMBER(Monitoring!F10:'Monitoring'!F1000),Monitoring!F10:'Monitoring'!F1000))</f>
        <v>0</v>
      </c>
      <c r="K16" s="78" t="s">
        <v>55</v>
      </c>
      <c r="L16" s="78">
        <f>COUNTIF(Exposition!$D$10:'Exposition'!$D$1000,"Fußballspez. Training")</f>
        <v>0</v>
      </c>
      <c r="N16" s="78" t="b">
        <f>IF(Exposition!$D24="Fußballspez. Training",Exposition!$C24*(Exposition!$E24/60))</f>
        <v>0</v>
      </c>
      <c r="O16" s="78" t="b">
        <f>IF(Exposition!$D24="Unspezifisches Training",Exposition!$C24*(Exposition!$E24/60))</f>
        <v>0</v>
      </c>
      <c r="S16" s="78" t="s">
        <v>35</v>
      </c>
      <c r="T16" s="115" t="e">
        <f t="shared" si="1"/>
        <v>#DIV/0!</v>
      </c>
      <c r="U16" s="78">
        <f>COUNTIFS(Monitoring!$H$10:'Monitoring'!$H$1000,"Oberarm",Monitoring!$G$10:'Monitoring'!$G$1000,"Chronische Verletzung")</f>
        <v>0</v>
      </c>
      <c r="V16" s="78">
        <f>COUNTIFS(Monitoring!$H$10:'Monitoring'!$H$1000,"Oberarm",Monitoring!$G$10:'Monitoring'!$G$1000,"Akute Verletzung")</f>
        <v>0</v>
      </c>
      <c r="W16" s="78">
        <f t="shared" si="2"/>
        <v>0</v>
      </c>
      <c r="AD16" s="78" t="e">
        <f>IF(Monitoring!D24=0,AA=0,TEXT(Monitoring!D24,"TTTT"))</f>
        <v>#NAME?</v>
      </c>
      <c r="AE16" s="78" t="e">
        <f>IF(Monitoring!D24=0,AA=0,TEXT(Monitoring!D24,"MMMM"))</f>
        <v>#NAME?</v>
      </c>
      <c r="AF16" s="78">
        <f>Monitoring!L24</f>
        <v>0</v>
      </c>
      <c r="AH16" s="78" t="s">
        <v>45</v>
      </c>
      <c r="AI16" s="78">
        <f>COUNTIFS(Monitoring!$X$10:'Monitoring'!$X$1000,"Februar",Monitoring!$L$10:'Monitoring'!$L$1000,"Länderspiel",Monitoring!$G$10:'Monitoring'!$G$1000,"Akute Verletzung")</f>
        <v>0</v>
      </c>
      <c r="AM16" s="115"/>
      <c r="AQ16" s="118"/>
      <c r="AR16" s="118"/>
      <c r="AS16" s="118"/>
      <c r="AV16" s="78">
        <f>COUNTIFS(Monitoring!$F$10:'Monitoring'!$F$1000,"13",Monitoring!$G$10:'Monitoring'!$G$1000,"Chronische Verletzung")</f>
        <v>0</v>
      </c>
      <c r="AW16" s="78">
        <f>COUNTIFS(Monitoring!$F$10:'Monitoring'!$F$1000,"13",Monitoring!$G$10:'Monitoring'!$G$1000,"akute Verletzung")</f>
        <v>0</v>
      </c>
      <c r="BE16" s="78" t="e">
        <f>IF(Exposition!$J23="Januar",Exposition!$G23)</f>
        <v>#NAME?</v>
      </c>
      <c r="BF16" s="78" t="e">
        <f>IF(Exposition!$J23="Februar",Exposition!$G23)</f>
        <v>#NAME?</v>
      </c>
      <c r="BG16" s="78" t="e">
        <f>IF(Exposition!$J23="März",Exposition!$G23)</f>
        <v>#NAME?</v>
      </c>
      <c r="BH16" s="78" t="e">
        <f>IF(Exposition!$J23="April",Exposition!$G23)</f>
        <v>#NAME?</v>
      </c>
      <c r="BI16" s="78" t="e">
        <f>IF(Exposition!$J23="Mai",Exposition!$G23)</f>
        <v>#NAME?</v>
      </c>
      <c r="BJ16" s="78" t="e">
        <f>IF(Exposition!$J23="Juni",Exposition!$G23)</f>
        <v>#NAME?</v>
      </c>
      <c r="BK16" s="78" t="e">
        <f>IF(Exposition!$J23="Juli",Exposition!$G23)</f>
        <v>#NAME?</v>
      </c>
      <c r="BL16" s="78" t="e">
        <f>IF(Exposition!$J23="August",Exposition!$G23)</f>
        <v>#NAME?</v>
      </c>
      <c r="BM16" s="78" t="e">
        <f>IF(Exposition!$J23="September",Exposition!$G23)</f>
        <v>#NAME?</v>
      </c>
      <c r="BN16" s="78" t="e">
        <f>IF(Exposition!$J23="Oktober",Exposition!$G23)</f>
        <v>#NAME?</v>
      </c>
      <c r="BO16" s="78" t="e">
        <f>IF(Exposition!$J23="November",Exposition!$G23)</f>
        <v>#NAME?</v>
      </c>
      <c r="BP16" s="78" t="e">
        <f>IF(Exposition!$J23="Dezember",Exposition!$G23)</f>
        <v>#NAME?</v>
      </c>
      <c r="BR16" s="78" t="s">
        <v>52</v>
      </c>
      <c r="BS16" s="115" t="e">
        <f>(BT16/$BT$19)*100</f>
        <v>#DIV/0!</v>
      </c>
      <c r="BT16" s="78">
        <f>COUNTIFS(Monitoring!$P$10:'Monitoring'!$P$1000,"Kunstrasen",Monitoring!$G$10:'Monitoring'!$G$1000,"Akute Verletzung")</f>
        <v>0</v>
      </c>
    </row>
    <row r="17" spans="1:72" x14ac:dyDescent="0.2">
      <c r="D17" s="78" t="s">
        <v>171</v>
      </c>
      <c r="K17" s="78" t="s">
        <v>56</v>
      </c>
      <c r="L17" s="78">
        <f>COUNTIF(Exposition!$D$10:'Exposition'!$D$1000,"Unspezifisches Training")</f>
        <v>0</v>
      </c>
      <c r="N17" s="78" t="b">
        <f>IF(Exposition!$D25="Fußballspez. Training",Exposition!$C25*(Exposition!$E25/60))</f>
        <v>0</v>
      </c>
      <c r="O17" s="78" t="b">
        <f>IF(Exposition!$D25="Unspezifisches Training",Exposition!$C25*(Exposition!$E25/60))</f>
        <v>0</v>
      </c>
      <c r="S17" s="78" t="s">
        <v>34</v>
      </c>
      <c r="T17" s="115" t="e">
        <f t="shared" si="1"/>
        <v>#DIV/0!</v>
      </c>
      <c r="U17" s="78">
        <f>COUNTIFS(Monitoring!$H$10:'Monitoring'!$H$1000,"Schulter",Monitoring!$G$10:'Monitoring'!$G$1000,"Chronische Verletzung")</f>
        <v>0</v>
      </c>
      <c r="V17" s="78">
        <f>COUNTIFS(Monitoring!$H$10:'Monitoring'!$H$1000,"Schulter",Monitoring!$G$10:'Monitoring'!$G$1000,"Akute Verletzung")</f>
        <v>0</v>
      </c>
      <c r="W17" s="78">
        <f t="shared" si="2"/>
        <v>0</v>
      </c>
      <c r="AD17" s="78" t="e">
        <f>IF(Monitoring!D25=0,AA=0,TEXT(Monitoring!D25,"TTTT"))</f>
        <v>#NAME?</v>
      </c>
      <c r="AE17" s="78" t="e">
        <f>IF(Monitoring!D25=0,AA=0,TEXT(Monitoring!D25,"MMMM"))</f>
        <v>#NAME?</v>
      </c>
      <c r="AF17" s="78">
        <f>Monitoring!L25</f>
        <v>0</v>
      </c>
      <c r="AH17" s="78" t="s">
        <v>55</v>
      </c>
      <c r="AI17" s="78">
        <f>COUNTIFS(Monitoring!$X$10:'Monitoring'!$X$1000,"Februar",Monitoring!$L$10:'Monitoring'!$L$1000,"Fußballspez. Training",Monitoring!$G$10:'Monitoring'!$G$1000,"Akute Verletzung")</f>
        <v>0</v>
      </c>
      <c r="AM17" s="115"/>
      <c r="AQ17" s="118" t="s">
        <v>150</v>
      </c>
      <c r="AR17" s="119" t="e">
        <f>(AS17/$AU$14)*100</f>
        <v>#DIV/0!</v>
      </c>
      <c r="AS17" s="118">
        <f>AU3</f>
        <v>0</v>
      </c>
      <c r="AV17" s="78">
        <f>COUNTIFS(Monitoring!$F$10:'Monitoring'!$F$1000,"14",Monitoring!$G$10:'Monitoring'!$G$1000,"Chronische Verletzung")</f>
        <v>0</v>
      </c>
      <c r="AW17" s="78">
        <f>COUNTIFS(Monitoring!$F$10:'Monitoring'!$F$1000,"14",Monitoring!$G$10:'Monitoring'!$G$1000,"akute Verletzung")</f>
        <v>0</v>
      </c>
      <c r="BE17" s="78" t="e">
        <f>IF(Exposition!$J24="Januar",Exposition!$G24)</f>
        <v>#NAME?</v>
      </c>
      <c r="BF17" s="78" t="e">
        <f>IF(Exposition!$J24="Februar",Exposition!$G24)</f>
        <v>#NAME?</v>
      </c>
      <c r="BG17" s="78" t="e">
        <f>IF(Exposition!$J24="März",Exposition!$G24)</f>
        <v>#NAME?</v>
      </c>
      <c r="BH17" s="78" t="e">
        <f>IF(Exposition!$J24="April",Exposition!$G24)</f>
        <v>#NAME?</v>
      </c>
      <c r="BI17" s="78" t="e">
        <f>IF(Exposition!$J24="Mai",Exposition!$G24)</f>
        <v>#NAME?</v>
      </c>
      <c r="BJ17" s="78" t="e">
        <f>IF(Exposition!$J24="Juni",Exposition!$G24)</f>
        <v>#NAME?</v>
      </c>
      <c r="BK17" s="78" t="e">
        <f>IF(Exposition!$J24="Juli",Exposition!$G24)</f>
        <v>#NAME?</v>
      </c>
      <c r="BL17" s="78" t="e">
        <f>IF(Exposition!$J24="August",Exposition!$G24)</f>
        <v>#NAME?</v>
      </c>
      <c r="BM17" s="78" t="e">
        <f>IF(Exposition!$J24="September",Exposition!$G24)</f>
        <v>#NAME?</v>
      </c>
      <c r="BN17" s="78" t="e">
        <f>IF(Exposition!$J24="Oktober",Exposition!$G24)</f>
        <v>#NAME?</v>
      </c>
      <c r="BO17" s="78" t="e">
        <f>IF(Exposition!$J24="November",Exposition!$G24)</f>
        <v>#NAME?</v>
      </c>
      <c r="BP17" s="78" t="e">
        <f>IF(Exposition!$J24="Dezember",Exposition!$G24)</f>
        <v>#NAME?</v>
      </c>
      <c r="BR17" s="78" t="s">
        <v>216</v>
      </c>
      <c r="BS17" s="115" t="e">
        <f>(BT17/$BT$19)*100</f>
        <v>#DIV/0!</v>
      </c>
      <c r="BT17" s="78">
        <f>COUNTIFS(Monitoring!$P$10:'Monitoring'!$P$1000,"Hartplatz",Monitoring!$G$10:'Monitoring'!$G$1000,"Akute Verletzung")</f>
        <v>0</v>
      </c>
    </row>
    <row r="18" spans="1:72" x14ac:dyDescent="0.2">
      <c r="D18" s="119" t="e">
        <f t="array" ref="D18">AVERAGE(IF(ISNUMBER(Monitoring!F10:'Monitoring'!F1000),Monitoring!F10:'Monitoring'!F1000))</f>
        <v>#DIV/0!</v>
      </c>
      <c r="N18" s="78" t="b">
        <f>IF(Exposition!$D26="Fußballspez. Training",Exposition!$C26*(Exposition!$E26/60))</f>
        <v>0</v>
      </c>
      <c r="O18" s="78" t="b">
        <f>IF(Exposition!$D26="Unspezifisches Training",Exposition!$C26*(Exposition!$E26/60))</f>
        <v>0</v>
      </c>
      <c r="S18" s="78" t="s">
        <v>33</v>
      </c>
      <c r="T18" s="115" t="e">
        <f t="shared" si="1"/>
        <v>#DIV/0!</v>
      </c>
      <c r="U18" s="78">
        <f>COUNTIFS(Monitoring!$H$10:'Monitoring'!$H$1000,"Hals",Monitoring!$G$10:'Monitoring'!$G$1000,"Chronische Verletzung")</f>
        <v>0</v>
      </c>
      <c r="V18" s="78">
        <f>COUNTIFS(Monitoring!$H$10:'Monitoring'!$H$1000,"Hals",Monitoring!$G$10:'Monitoring'!$G$1000,"Akute Verletzung")</f>
        <v>0</v>
      </c>
      <c r="W18" s="78">
        <f t="shared" si="2"/>
        <v>0</v>
      </c>
      <c r="AD18" s="78" t="e">
        <f>IF(Monitoring!D26=0,AA=0,TEXT(Monitoring!D26,"TTTT"))</f>
        <v>#NAME?</v>
      </c>
      <c r="AE18" s="78" t="e">
        <f>IF(Monitoring!D26=0,AA=0,TEXT(Monitoring!D26,"MMMM"))</f>
        <v>#NAME?</v>
      </c>
      <c r="AF18" s="78">
        <f>Monitoring!L26</f>
        <v>0</v>
      </c>
      <c r="AH18" s="78" t="s">
        <v>56</v>
      </c>
      <c r="AI18" s="78">
        <f>COUNTIFS(Monitoring!$X$10:'Monitoring'!$X$1000,"Februar",Monitoring!$L$10:'Monitoring'!$L$1000,"Unspezifisches Training",Monitoring!$G$10:'Monitoring'!$G$1000,"Akute Verletzung")</f>
        <v>0</v>
      </c>
      <c r="AM18" s="115"/>
      <c r="AQ18" s="118" t="s">
        <v>151</v>
      </c>
      <c r="AR18" s="119" t="e">
        <f>(AS18/$AU$14)*100</f>
        <v>#DIV/0!</v>
      </c>
      <c r="AS18" s="118">
        <f>AU4+AU5+AU6</f>
        <v>0</v>
      </c>
      <c r="AV18" s="78">
        <f>COUNTIFS(Monitoring!$F$10:'Monitoring'!$F$1000,"15",Monitoring!$G$10:'Monitoring'!$G$1000,"Chronische Verletzung")</f>
        <v>0</v>
      </c>
      <c r="AW18" s="78">
        <f>COUNTIFS(Monitoring!$F$10:'Monitoring'!$F$1000,"15",Monitoring!$G$10:'Monitoring'!$G$1000,"akute Verletzung")</f>
        <v>0</v>
      </c>
      <c r="BE18" s="78" t="e">
        <f>IF(Exposition!$J25="Januar",Exposition!$G25)</f>
        <v>#NAME?</v>
      </c>
      <c r="BF18" s="78" t="e">
        <f>IF(Exposition!$J25="Februar",Exposition!$G25)</f>
        <v>#NAME?</v>
      </c>
      <c r="BG18" s="78" t="e">
        <f>IF(Exposition!$J25="März",Exposition!$G25)</f>
        <v>#NAME?</v>
      </c>
      <c r="BH18" s="78" t="e">
        <f>IF(Exposition!$J25="April",Exposition!$G25)</f>
        <v>#NAME?</v>
      </c>
      <c r="BI18" s="78" t="e">
        <f>IF(Exposition!$J25="Mai",Exposition!$G25)</f>
        <v>#NAME?</v>
      </c>
      <c r="BJ18" s="78" t="e">
        <f>IF(Exposition!$J25="Juni",Exposition!$G25)</f>
        <v>#NAME?</v>
      </c>
      <c r="BK18" s="78" t="e">
        <f>IF(Exposition!$J25="Juli",Exposition!$G25)</f>
        <v>#NAME?</v>
      </c>
      <c r="BL18" s="78" t="e">
        <f>IF(Exposition!$J25="August",Exposition!$G25)</f>
        <v>#NAME?</v>
      </c>
      <c r="BM18" s="78" t="e">
        <f>IF(Exposition!$J25="September",Exposition!$G25)</f>
        <v>#NAME?</v>
      </c>
      <c r="BN18" s="78" t="e">
        <f>IF(Exposition!$J25="Oktober",Exposition!$G25)</f>
        <v>#NAME?</v>
      </c>
      <c r="BO18" s="78" t="e">
        <f>IF(Exposition!$J25="November",Exposition!$G25)</f>
        <v>#NAME?</v>
      </c>
      <c r="BP18" s="78" t="e">
        <f>IF(Exposition!$J25="Dezember",Exposition!$G25)</f>
        <v>#NAME?</v>
      </c>
      <c r="BR18" s="78" t="s">
        <v>217</v>
      </c>
      <c r="BS18" s="115" t="e">
        <f>(BT18/$BT$19)*100</f>
        <v>#DIV/0!</v>
      </c>
      <c r="BT18" s="78">
        <f>COUNTIFS(Monitoring!$P$10:'Monitoring'!$P$1000,"Hallenboden",Monitoring!$G$10:'Monitoring'!$G$1000,"Akute Verletzung")</f>
        <v>0</v>
      </c>
    </row>
    <row r="19" spans="1:72" x14ac:dyDescent="0.2">
      <c r="N19" s="78" t="b">
        <f>IF(Exposition!$D27="Fußballspez. Training",Exposition!$C27*(Exposition!$E27/60))</f>
        <v>0</v>
      </c>
      <c r="O19" s="78" t="b">
        <f>IF(Exposition!$D27="Unspezifisches Training",Exposition!$C27*(Exposition!$E27/60))</f>
        <v>0</v>
      </c>
      <c r="S19" s="78" t="s">
        <v>32</v>
      </c>
      <c r="T19" s="115" t="e">
        <f t="shared" si="1"/>
        <v>#DIV/0!</v>
      </c>
      <c r="U19" s="78">
        <f>COUNTIFS(Monitoring!$H$10:'Monitoring'!$H$1000,"Kopf",Monitoring!$G$10:'Monitoring'!$G$1000,"Chronische Verletzung")</f>
        <v>0</v>
      </c>
      <c r="V19" s="78">
        <f>COUNTIFS(Monitoring!$H$10:'Monitoring'!$H$1000,"Kopf",Monitoring!$G$10:'Monitoring'!$G$1000,"Akute Verletzung")</f>
        <v>0</v>
      </c>
      <c r="W19" s="78">
        <f t="shared" si="2"/>
        <v>0</v>
      </c>
      <c r="AD19" s="78" t="e">
        <f>IF(Monitoring!D27=0,AA=0,TEXT(Monitoring!D27,"TTTT"))</f>
        <v>#NAME?</v>
      </c>
      <c r="AE19" s="78" t="e">
        <f>IF(Monitoring!D27=0,AA=0,TEXT(Monitoring!D27,"MMMM"))</f>
        <v>#NAME?</v>
      </c>
      <c r="AF19" s="78">
        <f>Monitoring!L27</f>
        <v>0</v>
      </c>
      <c r="AM19" s="115"/>
      <c r="AQ19" s="118" t="s">
        <v>152</v>
      </c>
      <c r="AR19" s="119" t="e">
        <f>(AS19/$AU$14)*100</f>
        <v>#DIV/0!</v>
      </c>
      <c r="AS19" s="118">
        <f>AU7+AU8+AU9+AU10+AU11</f>
        <v>0</v>
      </c>
      <c r="AV19" s="78">
        <f>COUNTIFS(Monitoring!$F$10:'Monitoring'!$F$1000,"16",Monitoring!$G$10:'Monitoring'!$G$1000,"Chronische Verletzung")</f>
        <v>0</v>
      </c>
      <c r="AW19" s="78">
        <f>COUNTIFS(Monitoring!$F$10:'Monitoring'!$F$1000,"16",Monitoring!$G$10:'Monitoring'!$G$1000,"akute Verletzung")</f>
        <v>0</v>
      </c>
      <c r="BE19" s="78" t="e">
        <f>IF(Exposition!$J26="Januar",Exposition!$G26)</f>
        <v>#NAME?</v>
      </c>
      <c r="BF19" s="78" t="e">
        <f>IF(Exposition!$J26="Februar",Exposition!$G26)</f>
        <v>#NAME?</v>
      </c>
      <c r="BG19" s="78" t="e">
        <f>IF(Exposition!$J26="März",Exposition!$G26)</f>
        <v>#NAME?</v>
      </c>
      <c r="BH19" s="78" t="e">
        <f>IF(Exposition!$J26="April",Exposition!$G26)</f>
        <v>#NAME?</v>
      </c>
      <c r="BI19" s="78" t="e">
        <f>IF(Exposition!$J26="Mai",Exposition!$G26)</f>
        <v>#NAME?</v>
      </c>
      <c r="BJ19" s="78" t="e">
        <f>IF(Exposition!$J26="Juni",Exposition!$G26)</f>
        <v>#NAME?</v>
      </c>
      <c r="BK19" s="78" t="e">
        <f>IF(Exposition!$J26="Juli",Exposition!$G26)</f>
        <v>#NAME?</v>
      </c>
      <c r="BL19" s="78" t="e">
        <f>IF(Exposition!$J26="August",Exposition!$G26)</f>
        <v>#NAME?</v>
      </c>
      <c r="BM19" s="78" t="e">
        <f>IF(Exposition!$J26="September",Exposition!$G26)</f>
        <v>#NAME?</v>
      </c>
      <c r="BN19" s="78" t="e">
        <f>IF(Exposition!$J26="Oktober",Exposition!$G26)</f>
        <v>#NAME?</v>
      </c>
      <c r="BO19" s="78" t="e">
        <f>IF(Exposition!$J26="November",Exposition!$G26)</f>
        <v>#NAME?</v>
      </c>
      <c r="BP19" s="78" t="e">
        <f>IF(Exposition!$J26="Dezember",Exposition!$G26)</f>
        <v>#NAME?</v>
      </c>
      <c r="BR19" s="78" t="s">
        <v>210</v>
      </c>
      <c r="BS19" s="115" t="e">
        <f>SUM(BS14:BS18)</f>
        <v>#DIV/0!</v>
      </c>
      <c r="BT19" s="78">
        <f>SUM(BT14:BT18)</f>
        <v>0</v>
      </c>
    </row>
    <row r="20" spans="1:72" ht="13.5" thickBot="1" x14ac:dyDescent="0.25">
      <c r="N20" s="78" t="b">
        <f>IF(Exposition!$D28="Fußballspez. Training",Exposition!$C28*(Exposition!$E28/60))</f>
        <v>0</v>
      </c>
      <c r="O20" s="78" t="b">
        <f>IF(Exposition!$D28="Unspezifisches Training",Exposition!$C28*(Exposition!$E28/60))</f>
        <v>0</v>
      </c>
      <c r="AD20" s="78" t="e">
        <f>IF(Monitoring!D28=0,AA=0,TEXT(Monitoring!D28,"TTTT"))</f>
        <v>#NAME?</v>
      </c>
      <c r="AE20" s="78" t="e">
        <f>IF(Monitoring!D28=0,AA=0,TEXT(Monitoring!D28,"MMMM"))</f>
        <v>#NAME?</v>
      </c>
      <c r="AF20" s="78">
        <f>Monitoring!L28</f>
        <v>0</v>
      </c>
      <c r="AH20" s="116" t="s">
        <v>183</v>
      </c>
      <c r="AM20" s="115"/>
      <c r="AQ20" s="118" t="s">
        <v>153</v>
      </c>
      <c r="AR20" s="119" t="e">
        <f>(AS20/$AU$14)*100</f>
        <v>#DIV/0!</v>
      </c>
      <c r="AS20" s="118">
        <f>AU12</f>
        <v>0</v>
      </c>
      <c r="AV20" s="78">
        <f>COUNTIFS(Monitoring!$F$10:'Monitoring'!$F$1000,"17",Monitoring!$G$10:'Monitoring'!$G$1000,"Chronische Verletzung")</f>
        <v>0</v>
      </c>
      <c r="AW20" s="78">
        <f>COUNTIFS(Monitoring!$F$10:'Monitoring'!$F$1000,"17",Monitoring!$G$10:'Monitoring'!$G$1000,"akute Verletzung")</f>
        <v>0</v>
      </c>
      <c r="BE20" s="78" t="e">
        <f>IF(Exposition!$J27="Januar",Exposition!$G27)</f>
        <v>#NAME?</v>
      </c>
      <c r="BF20" s="78" t="e">
        <f>IF(Exposition!$J27="Februar",Exposition!$G27)</f>
        <v>#NAME?</v>
      </c>
      <c r="BG20" s="78" t="e">
        <f>IF(Exposition!$J27="März",Exposition!$G27)</f>
        <v>#NAME?</v>
      </c>
      <c r="BH20" s="78" t="e">
        <f>IF(Exposition!$J27="April",Exposition!$G27)</f>
        <v>#NAME?</v>
      </c>
      <c r="BI20" s="78" t="e">
        <f>IF(Exposition!$J27="Mai",Exposition!$G27)</f>
        <v>#NAME?</v>
      </c>
      <c r="BJ20" s="78" t="e">
        <f>IF(Exposition!$J27="Juni",Exposition!$G27)</f>
        <v>#NAME?</v>
      </c>
      <c r="BK20" s="78" t="e">
        <f>IF(Exposition!$J27="Juli",Exposition!$G27)</f>
        <v>#NAME?</v>
      </c>
      <c r="BL20" s="78" t="e">
        <f>IF(Exposition!$J27="August",Exposition!$G27)</f>
        <v>#NAME?</v>
      </c>
      <c r="BM20" s="78" t="e">
        <f>IF(Exposition!$J27="September",Exposition!$G27)</f>
        <v>#NAME?</v>
      </c>
      <c r="BN20" s="78" t="e">
        <f>IF(Exposition!$J27="Oktober",Exposition!$G27)</f>
        <v>#NAME?</v>
      </c>
      <c r="BO20" s="78" t="e">
        <f>IF(Exposition!$J27="November",Exposition!$G27)</f>
        <v>#NAME?</v>
      </c>
      <c r="BP20" s="78" t="e">
        <f>IF(Exposition!$J27="Dezember",Exposition!$G27)</f>
        <v>#NAME?</v>
      </c>
    </row>
    <row r="21" spans="1:72" x14ac:dyDescent="0.2">
      <c r="A21" s="120" t="s">
        <v>162</v>
      </c>
      <c r="K21" s="78" t="s">
        <v>141</v>
      </c>
      <c r="L21" s="121">
        <f>SUM(N993:O993)</f>
        <v>0</v>
      </c>
      <c r="N21" s="78" t="b">
        <f>IF(Exposition!$D29="Fußballspez. Training",Exposition!$C29*(Exposition!$E29/60))</f>
        <v>0</v>
      </c>
      <c r="O21" s="78" t="b">
        <f>IF(Exposition!$D29="Unspezifisches Training",Exposition!$C29*(Exposition!$E29/60))</f>
        <v>0</v>
      </c>
      <c r="S21" s="78" t="s">
        <v>142</v>
      </c>
      <c r="W21" s="78">
        <f>SUM(W2:W19)</f>
        <v>0</v>
      </c>
      <c r="AD21" s="78" t="e">
        <f>IF(Monitoring!D29=0,AA=0,TEXT(Monitoring!D29,"TTTT"))</f>
        <v>#NAME?</v>
      </c>
      <c r="AE21" s="78" t="e">
        <f>IF(Monitoring!D29=0,AA=0,TEXT(Monitoring!D29,"MMMM"))</f>
        <v>#NAME?</v>
      </c>
      <c r="AF21" s="78">
        <f>Monitoring!L29</f>
        <v>0</v>
      </c>
      <c r="AH21" s="78" t="s">
        <v>46</v>
      </c>
      <c r="AI21" s="78">
        <f>COUNTIFS(Monitoring!$X$10:'Monitoring'!$X$1000,"März",Monitoring!$L$10:'Monitoring'!$L$1000,"Testspiel",Monitoring!$G$10:'Monitoring'!$G$1000,"Akute Verletzung")</f>
        <v>0</v>
      </c>
      <c r="AM21" s="115"/>
      <c r="AV21" s="78">
        <f>COUNTIFS(Monitoring!$F$10:'Monitoring'!$F$1000,"18",Monitoring!$G$10:'Monitoring'!$G$1000,"Chronische Verletzung")</f>
        <v>0</v>
      </c>
      <c r="AW21" s="78">
        <f>COUNTIFS(Monitoring!$F$10:'Monitoring'!$F$1000,"18",Monitoring!$G$10:'Monitoring'!$G$1000,"akute Verletzung")</f>
        <v>0</v>
      </c>
      <c r="BE21" s="78" t="e">
        <f>IF(Exposition!$J28="Januar",Exposition!$G28)</f>
        <v>#NAME?</v>
      </c>
      <c r="BF21" s="78" t="e">
        <f>IF(Exposition!$J28="Februar",Exposition!$G28)</f>
        <v>#NAME?</v>
      </c>
      <c r="BG21" s="78" t="e">
        <f>IF(Exposition!$J28="März",Exposition!$G28)</f>
        <v>#NAME?</v>
      </c>
      <c r="BH21" s="78" t="e">
        <f>IF(Exposition!$J28="April",Exposition!$G28)</f>
        <v>#NAME?</v>
      </c>
      <c r="BI21" s="78" t="e">
        <f>IF(Exposition!$J28="Mai",Exposition!$G28)</f>
        <v>#NAME?</v>
      </c>
      <c r="BJ21" s="78" t="e">
        <f>IF(Exposition!$J28="Juni",Exposition!$G28)</f>
        <v>#NAME?</v>
      </c>
      <c r="BK21" s="78" t="e">
        <f>IF(Exposition!$J28="Juli",Exposition!$G28)</f>
        <v>#NAME?</v>
      </c>
      <c r="BL21" s="78" t="e">
        <f>IF(Exposition!$J28="August",Exposition!$G28)</f>
        <v>#NAME?</v>
      </c>
      <c r="BM21" s="78" t="e">
        <f>IF(Exposition!$J28="September",Exposition!$G28)</f>
        <v>#NAME?</v>
      </c>
      <c r="BN21" s="78" t="e">
        <f>IF(Exposition!$J28="Oktober",Exposition!$G28)</f>
        <v>#NAME?</v>
      </c>
      <c r="BO21" s="78" t="e">
        <f>IF(Exposition!$J28="November",Exposition!$G28)</f>
        <v>#NAME?</v>
      </c>
      <c r="BP21" s="78" t="e">
        <f>IF(Exposition!$J28="Dezember",Exposition!$G28)</f>
        <v>#NAME?</v>
      </c>
    </row>
    <row r="22" spans="1:72" ht="13.5" thickBot="1" x14ac:dyDescent="0.25">
      <c r="A22" s="122" t="e">
        <f>(E9/B6)*D18</f>
        <v>#DIV/0!</v>
      </c>
      <c r="K22" s="78" t="s">
        <v>143</v>
      </c>
      <c r="L22" s="78">
        <f>SUM(C2:C3)</f>
        <v>0</v>
      </c>
      <c r="N22" s="78" t="b">
        <f>IF(Exposition!$D30="Fußballspez. Training",Exposition!$C30*(Exposition!$E30/60))</f>
        <v>0</v>
      </c>
      <c r="O22" s="78" t="b">
        <f>IF(Exposition!$D30="Unspezifisches Training",Exposition!$C30*(Exposition!$E30/60))</f>
        <v>0</v>
      </c>
      <c r="AD22" s="78" t="e">
        <f>IF(Monitoring!D30=0,AA=0,TEXT(Monitoring!D30,"TTTT"))</f>
        <v>#NAME?</v>
      </c>
      <c r="AE22" s="78" t="e">
        <f>IF(Monitoring!D30=0,AA=0,TEXT(Monitoring!D30,"MMMM"))</f>
        <v>#NAME?</v>
      </c>
      <c r="AF22" s="78">
        <f>Monitoring!L30</f>
        <v>0</v>
      </c>
      <c r="AH22" s="78" t="s">
        <v>79</v>
      </c>
      <c r="AI22" s="78">
        <f>COUNTIFS(Monitoring!$X$10:'Monitoring'!$X$1000,"März",Monitoring!$L$10:'Monitoring'!$L$1000,"Meisterschaftsspiel",Monitoring!$G$10:'Monitoring'!$G$1000,"Akute Verletzung")</f>
        <v>0</v>
      </c>
      <c r="AM22" s="115"/>
      <c r="AV22" s="78">
        <f>COUNTIFS(Monitoring!$F$10:'Monitoring'!$F$1000,"19",Monitoring!$G$10:'Monitoring'!$G$1000,"Chronische Verletzung")</f>
        <v>0</v>
      </c>
      <c r="AW22" s="78">
        <f>COUNTIFS(Monitoring!$F$10:'Monitoring'!$F$1000,"19",Monitoring!$G$10:'Monitoring'!$G$1000,"akute Verletzung")</f>
        <v>0</v>
      </c>
      <c r="BE22" s="78" t="e">
        <f>IF(Exposition!$J29="Januar",Exposition!$G29)</f>
        <v>#NAME?</v>
      </c>
      <c r="BF22" s="78" t="e">
        <f>IF(Exposition!$J29="Februar",Exposition!$G29)</f>
        <v>#NAME?</v>
      </c>
      <c r="BG22" s="78" t="e">
        <f>IF(Exposition!$J29="März",Exposition!$G29)</f>
        <v>#NAME?</v>
      </c>
      <c r="BH22" s="78" t="e">
        <f>IF(Exposition!$J29="April",Exposition!$G29)</f>
        <v>#NAME?</v>
      </c>
      <c r="BI22" s="78" t="e">
        <f>IF(Exposition!$J29="Mai",Exposition!$G29)</f>
        <v>#NAME?</v>
      </c>
      <c r="BJ22" s="78" t="e">
        <f>IF(Exposition!$J29="Juni",Exposition!$G29)</f>
        <v>#NAME?</v>
      </c>
      <c r="BK22" s="78" t="e">
        <f>IF(Exposition!$J29="Juli",Exposition!$G29)</f>
        <v>#NAME?</v>
      </c>
      <c r="BL22" s="78" t="e">
        <f>IF(Exposition!$J29="August",Exposition!$G29)</f>
        <v>#NAME?</v>
      </c>
      <c r="BM22" s="78" t="e">
        <f>IF(Exposition!$J29="September",Exposition!$G29)</f>
        <v>#NAME?</v>
      </c>
      <c r="BN22" s="78" t="e">
        <f>IF(Exposition!$J29="Oktober",Exposition!$G29)</f>
        <v>#NAME?</v>
      </c>
      <c r="BO22" s="78" t="e">
        <f>IF(Exposition!$J29="November",Exposition!$G29)</f>
        <v>#NAME?</v>
      </c>
      <c r="BP22" s="78" t="e">
        <f>IF(Exposition!$J29="Dezember",Exposition!$G29)</f>
        <v>#NAME?</v>
      </c>
    </row>
    <row r="23" spans="1:72" x14ac:dyDescent="0.2">
      <c r="K23" s="78" t="s">
        <v>144</v>
      </c>
      <c r="L23" s="115" t="e">
        <f>(L22/L21)*1000</f>
        <v>#DIV/0!</v>
      </c>
      <c r="N23" s="78" t="b">
        <f>IF(Exposition!$D31="Fußballspez. Training",Exposition!$C31*(Exposition!$E31/60))</f>
        <v>0</v>
      </c>
      <c r="O23" s="78" t="b">
        <f>IF(Exposition!$D31="Unspezifisches Training",Exposition!$C31*(Exposition!$E31/60))</f>
        <v>0</v>
      </c>
      <c r="AD23" s="78" t="e">
        <f>IF(Monitoring!D31=0,AA=0,TEXT(Monitoring!D31,"TTTT"))</f>
        <v>#NAME?</v>
      </c>
      <c r="AE23" s="78" t="e">
        <f>IF(Monitoring!D31=0,AA=0,TEXT(Monitoring!D31,"MMMM"))</f>
        <v>#NAME?</v>
      </c>
      <c r="AF23" s="78">
        <f>Monitoring!L31</f>
        <v>0</v>
      </c>
      <c r="AH23" s="78" t="s">
        <v>77</v>
      </c>
      <c r="AI23" s="78">
        <f>COUNTIFS(Monitoring!$X$10:'Monitoring'!$X$1000,"März",Monitoring!$L$10:'Monitoring'!$L$1000,"Pokalspiel national",Monitoring!$G$10:'Monitoring'!$G$1000,"Akute Verletzung")</f>
        <v>0</v>
      </c>
      <c r="AM23" s="115"/>
      <c r="AV23" s="78">
        <f>COUNTIFS(Monitoring!$F$10:'Monitoring'!$F$1000,"20",Monitoring!$G$10:'Monitoring'!$G$1000,"Chronische Verletzung")</f>
        <v>0</v>
      </c>
      <c r="AW23" s="78">
        <f>COUNTIFS(Monitoring!$F$10:'Monitoring'!$F$1000,"20",Monitoring!$G$10:'Monitoring'!$G$1000,"akute Verletzung")</f>
        <v>0</v>
      </c>
      <c r="BE23" s="78" t="e">
        <f>IF(Exposition!$J30="Januar",Exposition!$G30)</f>
        <v>#NAME?</v>
      </c>
      <c r="BF23" s="78" t="e">
        <f>IF(Exposition!$J30="Februar",Exposition!$G30)</f>
        <v>#NAME?</v>
      </c>
      <c r="BG23" s="78" t="e">
        <f>IF(Exposition!$J30="März",Exposition!$G30)</f>
        <v>#NAME?</v>
      </c>
      <c r="BH23" s="78" t="e">
        <f>IF(Exposition!$J30="April",Exposition!$G30)</f>
        <v>#NAME?</v>
      </c>
      <c r="BI23" s="78" t="e">
        <f>IF(Exposition!$J30="Mai",Exposition!$G30)</f>
        <v>#NAME?</v>
      </c>
      <c r="BJ23" s="78" t="e">
        <f>IF(Exposition!$J30="Juni",Exposition!$G30)</f>
        <v>#NAME?</v>
      </c>
      <c r="BK23" s="78" t="e">
        <f>IF(Exposition!$J30="Juli",Exposition!$G30)</f>
        <v>#NAME?</v>
      </c>
      <c r="BL23" s="78" t="e">
        <f>IF(Exposition!$J30="August",Exposition!$G30)</f>
        <v>#NAME?</v>
      </c>
      <c r="BM23" s="78" t="e">
        <f>IF(Exposition!$J30="September",Exposition!$G30)</f>
        <v>#NAME?</v>
      </c>
      <c r="BN23" s="78" t="e">
        <f>IF(Exposition!$J30="Oktober",Exposition!$G30)</f>
        <v>#NAME?</v>
      </c>
      <c r="BO23" s="78" t="e">
        <f>IF(Exposition!$J30="November",Exposition!$G30)</f>
        <v>#NAME?</v>
      </c>
      <c r="BP23" s="78" t="e">
        <f>IF(Exposition!$J30="Dezember",Exposition!$G30)</f>
        <v>#NAME?</v>
      </c>
    </row>
    <row r="24" spans="1:72" x14ac:dyDescent="0.2">
      <c r="N24" s="78" t="b">
        <f>IF(Exposition!$D32="Fußballspez. Training",Exposition!$C32*(Exposition!$E32/60))</f>
        <v>0</v>
      </c>
      <c r="O24" s="78" t="b">
        <f>IF(Exposition!$D32="Unspezifisches Training",Exposition!$C32*(Exposition!$E32/60))</f>
        <v>0</v>
      </c>
      <c r="AD24" s="78" t="e">
        <f>IF(Monitoring!D32=0,AA=0,TEXT(Monitoring!D32,"TTTT"))</f>
        <v>#NAME?</v>
      </c>
      <c r="AE24" s="78" t="e">
        <f>IF(Monitoring!D32=0,AA=0,TEXT(Monitoring!D32,"MMMM"))</f>
        <v>#NAME?</v>
      </c>
      <c r="AF24" s="78">
        <f>Monitoring!L32</f>
        <v>0</v>
      </c>
      <c r="AH24" s="78" t="s">
        <v>78</v>
      </c>
      <c r="AI24" s="78">
        <f>COUNTIFS(Monitoring!$X$10:'Monitoring'!$X$1000,"März",Monitoring!$L$10:'Monitoring'!$L$1000,"Pokalspiel international",Monitoring!$G$10:'Monitoring'!$G$1000,"Akute Verletzung")</f>
        <v>0</v>
      </c>
      <c r="AM24" s="115"/>
      <c r="AP24" s="123" t="s">
        <v>66</v>
      </c>
      <c r="AQ24" s="124"/>
      <c r="AV24" s="78">
        <f>COUNTIFS(Monitoring!$F$10:'Monitoring'!$F$1000,"21",Monitoring!$G$10:'Monitoring'!$G$1000,"Chronische Verletzung")</f>
        <v>0</v>
      </c>
      <c r="AW24" s="78">
        <f>COUNTIFS(Monitoring!$F$10:'Monitoring'!$F$1000,"21",Monitoring!$G$10:'Monitoring'!$G$1000,"akute Verletzung")</f>
        <v>0</v>
      </c>
      <c r="BE24" s="78" t="e">
        <f>IF(Exposition!$J31="Januar",Exposition!$G31)</f>
        <v>#NAME?</v>
      </c>
      <c r="BF24" s="78" t="e">
        <f>IF(Exposition!$J31="Februar",Exposition!$G31)</f>
        <v>#NAME?</v>
      </c>
      <c r="BG24" s="78" t="e">
        <f>IF(Exposition!$J31="März",Exposition!$G31)</f>
        <v>#NAME?</v>
      </c>
      <c r="BH24" s="78" t="e">
        <f>IF(Exposition!$J31="April",Exposition!$G31)</f>
        <v>#NAME?</v>
      </c>
      <c r="BI24" s="78" t="e">
        <f>IF(Exposition!$J31="Mai",Exposition!$G31)</f>
        <v>#NAME?</v>
      </c>
      <c r="BJ24" s="78" t="e">
        <f>IF(Exposition!$J31="Juni",Exposition!$G31)</f>
        <v>#NAME?</v>
      </c>
      <c r="BK24" s="78" t="e">
        <f>IF(Exposition!$J31="Juli",Exposition!$G31)</f>
        <v>#NAME?</v>
      </c>
      <c r="BL24" s="78" t="e">
        <f>IF(Exposition!$J31="August",Exposition!$G31)</f>
        <v>#NAME?</v>
      </c>
      <c r="BM24" s="78" t="e">
        <f>IF(Exposition!$J31="September",Exposition!$G31)</f>
        <v>#NAME?</v>
      </c>
      <c r="BN24" s="78" t="e">
        <f>IF(Exposition!$J31="Oktober",Exposition!$G31)</f>
        <v>#NAME?</v>
      </c>
      <c r="BO24" s="78" t="e">
        <f>IF(Exposition!$J31="November",Exposition!$G31)</f>
        <v>#NAME?</v>
      </c>
      <c r="BP24" s="78" t="e">
        <f>IF(Exposition!$J31="Dezember",Exposition!$G31)</f>
        <v>#NAME?</v>
      </c>
    </row>
    <row r="25" spans="1:72" x14ac:dyDescent="0.2">
      <c r="N25" s="78" t="b">
        <f>IF(Exposition!$D33="Fußballspez. Training",Exposition!$C33*(Exposition!$E33/60))</f>
        <v>0</v>
      </c>
      <c r="O25" s="78" t="b">
        <f>IF(Exposition!$D33="Unspezifisches Training",Exposition!$C33*(Exposition!$E33/60))</f>
        <v>0</v>
      </c>
      <c r="AD25" s="78" t="e">
        <f>IF(Monitoring!D33=0,AA=0,TEXT(Monitoring!D33,"TTTT"))</f>
        <v>#NAME?</v>
      </c>
      <c r="AE25" s="78" t="e">
        <f>IF(Monitoring!D33=0,AA=0,TEXT(Monitoring!D33,"MMMM"))</f>
        <v>#NAME?</v>
      </c>
      <c r="AF25" s="78">
        <f>Monitoring!L33</f>
        <v>0</v>
      </c>
      <c r="AH25" s="78" t="s">
        <v>45</v>
      </c>
      <c r="AI25" s="78">
        <f>COUNTIFS(Monitoring!$X$10:'Monitoring'!$X$1000,"März",Monitoring!$L$10:'Monitoring'!$L$1000,"Länderspiel",Monitoring!$G$10:'Monitoring'!$G$1000,"Akute Verletzung")</f>
        <v>0</v>
      </c>
      <c r="AM25" s="115"/>
      <c r="AP25" s="124" t="s">
        <v>48</v>
      </c>
      <c r="AQ25" s="124">
        <f>COUNTIFS(Monitoring!$C$10:'Monitoring'!$C$1000,"TW",Monitoring!$N$10:'Monitoring'!$N$1000,"Kontakt",Monitoring!$G$10:'Monitoring'!$G$1000,"akute Verletzung")</f>
        <v>0</v>
      </c>
      <c r="AR25" s="78" t="e">
        <f>(AQ25/AS$25)*100</f>
        <v>#DIV/0!</v>
      </c>
      <c r="AS25" s="78">
        <f>SUM(AQ25:AQ27)</f>
        <v>0</v>
      </c>
      <c r="AV25" s="78">
        <f>COUNTIFS(Monitoring!$F$10:'Monitoring'!$F$1000,"22",Monitoring!$G$10:'Monitoring'!$G$1000,"Chronische Verletzung")</f>
        <v>0</v>
      </c>
      <c r="AW25" s="78">
        <f>COUNTIFS(Monitoring!$F$10:'Monitoring'!$F$1000,"22",Monitoring!$G$10:'Monitoring'!$G$1000,"akute Verletzung")</f>
        <v>0</v>
      </c>
      <c r="BE25" s="78" t="e">
        <f>IF(Exposition!$J32="Januar",Exposition!$G32)</f>
        <v>#NAME?</v>
      </c>
      <c r="BF25" s="78" t="e">
        <f>IF(Exposition!$J32="Februar",Exposition!$G32)</f>
        <v>#NAME?</v>
      </c>
      <c r="BG25" s="78" t="e">
        <f>IF(Exposition!$J32="März",Exposition!$G32)</f>
        <v>#NAME?</v>
      </c>
      <c r="BH25" s="78" t="e">
        <f>IF(Exposition!$J32="April",Exposition!$G32)</f>
        <v>#NAME?</v>
      </c>
      <c r="BI25" s="78" t="e">
        <f>IF(Exposition!$J32="Mai",Exposition!$G32)</f>
        <v>#NAME?</v>
      </c>
      <c r="BJ25" s="78" t="e">
        <f>IF(Exposition!$J32="Juni",Exposition!$G32)</f>
        <v>#NAME?</v>
      </c>
      <c r="BK25" s="78" t="e">
        <f>IF(Exposition!$J32="Juli",Exposition!$G32)</f>
        <v>#NAME?</v>
      </c>
      <c r="BL25" s="78" t="e">
        <f>IF(Exposition!$J32="August",Exposition!$G32)</f>
        <v>#NAME?</v>
      </c>
      <c r="BM25" s="78" t="e">
        <f>IF(Exposition!$J32="September",Exposition!$G32)</f>
        <v>#NAME?</v>
      </c>
      <c r="BN25" s="78" t="e">
        <f>IF(Exposition!$J32="Oktober",Exposition!$G32)</f>
        <v>#NAME?</v>
      </c>
      <c r="BO25" s="78" t="e">
        <f>IF(Exposition!$J32="November",Exposition!$G32)</f>
        <v>#NAME?</v>
      </c>
      <c r="BP25" s="78" t="e">
        <f>IF(Exposition!$J32="Dezember",Exposition!$G32)</f>
        <v>#NAME?</v>
      </c>
    </row>
    <row r="26" spans="1:72" x14ac:dyDescent="0.2">
      <c r="K26" s="118"/>
      <c r="L26" s="118" t="s">
        <v>145</v>
      </c>
      <c r="N26" s="78" t="b">
        <f>IF(Exposition!$D34="Fußballspez. Training",Exposition!$C34*(Exposition!$E34/60))</f>
        <v>0</v>
      </c>
      <c r="O26" s="78" t="b">
        <f>IF(Exposition!$D34="Unspezifisches Training",Exposition!$C34*(Exposition!$E34/60))</f>
        <v>0</v>
      </c>
      <c r="AD26" s="78" t="e">
        <f>IF(Monitoring!D34=0,AA=0,TEXT(Monitoring!D34,"TTTT"))</f>
        <v>#NAME?</v>
      </c>
      <c r="AE26" s="78" t="e">
        <f>IF(Monitoring!D34=0,AA=0,TEXT(Monitoring!D34,"MMMM"))</f>
        <v>#NAME?</v>
      </c>
      <c r="AF26" s="78">
        <f>Monitoring!L34</f>
        <v>0</v>
      </c>
      <c r="AH26" s="78" t="s">
        <v>55</v>
      </c>
      <c r="AI26" s="78">
        <f>COUNTIFS(Monitoring!$X$10:'Monitoring'!$X$1000,"März",Monitoring!$L$10:'Monitoring'!$L$1000,"Fußballspez. Training",Monitoring!$G$10:'Monitoring'!$G$1000,"Akute Verletzung")</f>
        <v>0</v>
      </c>
      <c r="AM26" s="115"/>
      <c r="AP26" s="124" t="s">
        <v>49</v>
      </c>
      <c r="AQ26" s="124">
        <f>COUNTIFS(Monitoring!$C$10:'Monitoring'!$C$1000,"TW",Monitoring!$N$10:'Monitoring'!$N$1000,"Indirekter Kontakt",Monitoring!$G$10:'Monitoring'!$G$1000,"akute Verletzung")</f>
        <v>0</v>
      </c>
      <c r="AR26" s="78" t="e">
        <f t="shared" ref="AR26:AR27" si="9">(AQ26/AS$25)*100</f>
        <v>#DIV/0!</v>
      </c>
      <c r="AV26" s="78">
        <f>COUNTIFS(Monitoring!$F$10:'Monitoring'!$F$1000,"23",Monitoring!$G$10:'Monitoring'!$G$1000,"Chronische Verletzung")</f>
        <v>0</v>
      </c>
      <c r="AW26" s="78">
        <f>COUNTIFS(Monitoring!$F$10:'Monitoring'!$F$1000,"23",Monitoring!$G$10:'Monitoring'!$G$1000,"akute Verletzung")</f>
        <v>0</v>
      </c>
      <c r="BE26" s="78" t="e">
        <f>IF(Exposition!$J33="Januar",Exposition!$G33)</f>
        <v>#NAME?</v>
      </c>
      <c r="BF26" s="78" t="e">
        <f>IF(Exposition!$J33="Februar",Exposition!$G33)</f>
        <v>#NAME?</v>
      </c>
      <c r="BG26" s="78" t="e">
        <f>IF(Exposition!$J33="März",Exposition!$G33)</f>
        <v>#NAME?</v>
      </c>
      <c r="BH26" s="78" t="e">
        <f>IF(Exposition!$J33="April",Exposition!$G33)</f>
        <v>#NAME?</v>
      </c>
      <c r="BI26" s="78" t="e">
        <f>IF(Exposition!$J33="Mai",Exposition!$G33)</f>
        <v>#NAME?</v>
      </c>
      <c r="BJ26" s="78" t="e">
        <f>IF(Exposition!$J33="Juni",Exposition!$G33)</f>
        <v>#NAME?</v>
      </c>
      <c r="BK26" s="78" t="e">
        <f>IF(Exposition!$J33="Juli",Exposition!$G33)</f>
        <v>#NAME?</v>
      </c>
      <c r="BL26" s="78" t="e">
        <f>IF(Exposition!$J33="August",Exposition!$G33)</f>
        <v>#NAME?</v>
      </c>
      <c r="BM26" s="78" t="e">
        <f>IF(Exposition!$J33="September",Exposition!$G33)</f>
        <v>#NAME?</v>
      </c>
      <c r="BN26" s="78" t="e">
        <f>IF(Exposition!$J33="Oktober",Exposition!$G33)</f>
        <v>#NAME?</v>
      </c>
      <c r="BO26" s="78" t="e">
        <f>IF(Exposition!$J33="November",Exposition!$G33)</f>
        <v>#NAME?</v>
      </c>
      <c r="BP26" s="78" t="e">
        <f>IF(Exposition!$J33="Dezember",Exposition!$G33)</f>
        <v>#NAME?</v>
      </c>
    </row>
    <row r="27" spans="1:72" x14ac:dyDescent="0.2">
      <c r="K27" s="118" t="s">
        <v>140</v>
      </c>
      <c r="L27" s="119" t="e">
        <f>(M27/$M$29)*100</f>
        <v>#DIV/0!</v>
      </c>
      <c r="M27" s="78">
        <f>L22</f>
        <v>0</v>
      </c>
      <c r="N27" s="78" t="b">
        <f>IF(Exposition!$D35="Fußballspez. Training",Exposition!$C35*(Exposition!$E35/60))</f>
        <v>0</v>
      </c>
      <c r="O27" s="78" t="b">
        <f>IF(Exposition!$D35="Unspezifisches Training",Exposition!$C35*(Exposition!$E35/60))</f>
        <v>0</v>
      </c>
      <c r="AD27" s="78" t="e">
        <f>IF(Monitoring!D35=0,AA=0,TEXT(Monitoring!D35,"TTTT"))</f>
        <v>#NAME?</v>
      </c>
      <c r="AE27" s="78" t="e">
        <f>IF(Monitoring!D35=0,AA=0,TEXT(Monitoring!D35,"MMMM"))</f>
        <v>#NAME?</v>
      </c>
      <c r="AF27" s="78">
        <f>Monitoring!L35</f>
        <v>0</v>
      </c>
      <c r="AH27" s="78" t="s">
        <v>56</v>
      </c>
      <c r="AI27" s="78">
        <f>COUNTIFS(Monitoring!$X$10:'Monitoring'!$X$1000,"März",Monitoring!$L$10:'Monitoring'!$L$1000,"Unspezifisches Training",Monitoring!$G$10:'Monitoring'!$G$1000,"Akute Verletzung")</f>
        <v>0</v>
      </c>
      <c r="AP27" s="124" t="s">
        <v>47</v>
      </c>
      <c r="AQ27" s="124">
        <f>COUNTIFS(Monitoring!$C$10:'Monitoring'!$C$1000,"TW",Monitoring!$N$10:'Monitoring'!$N$1000,"Non-Kontakt",Monitoring!$G$10:'Monitoring'!$G$1000,"akute Verletzung")</f>
        <v>0</v>
      </c>
      <c r="AR27" s="78" t="e">
        <f t="shared" si="9"/>
        <v>#DIV/0!</v>
      </c>
      <c r="AV27" s="78">
        <f>COUNTIFS(Monitoring!$F$10:'Monitoring'!$F$1000,"24",Monitoring!$G$10:'Monitoring'!$G$1000,"Chronische Verletzung")</f>
        <v>0</v>
      </c>
      <c r="AW27" s="78">
        <f>COUNTIFS(Monitoring!$F$10:'Monitoring'!$F$1000,"24",Monitoring!$G$10:'Monitoring'!$G$1000,"akute Verletzung")</f>
        <v>0</v>
      </c>
      <c r="BE27" s="78" t="e">
        <f>IF(Exposition!$J34="Januar",Exposition!$G34)</f>
        <v>#NAME?</v>
      </c>
      <c r="BF27" s="78" t="e">
        <f>IF(Exposition!$J34="Februar",Exposition!$G34)</f>
        <v>#NAME?</v>
      </c>
      <c r="BG27" s="78" t="e">
        <f>IF(Exposition!$J34="März",Exposition!$G34)</f>
        <v>#NAME?</v>
      </c>
      <c r="BH27" s="78" t="e">
        <f>IF(Exposition!$J34="April",Exposition!$G34)</f>
        <v>#NAME?</v>
      </c>
      <c r="BI27" s="78" t="e">
        <f>IF(Exposition!$J34="Mai",Exposition!$G34)</f>
        <v>#NAME?</v>
      </c>
      <c r="BJ27" s="78" t="e">
        <f>IF(Exposition!$J34="Juni",Exposition!$G34)</f>
        <v>#NAME?</v>
      </c>
      <c r="BK27" s="78" t="e">
        <f>IF(Exposition!$J34="Juli",Exposition!$G34)</f>
        <v>#NAME?</v>
      </c>
      <c r="BL27" s="78" t="e">
        <f>IF(Exposition!$J34="August",Exposition!$G34)</f>
        <v>#NAME?</v>
      </c>
      <c r="BM27" s="78" t="e">
        <f>IF(Exposition!$J34="September",Exposition!$G34)</f>
        <v>#NAME?</v>
      </c>
      <c r="BN27" s="78" t="e">
        <f>IF(Exposition!$J34="Oktober",Exposition!$G34)</f>
        <v>#NAME?</v>
      </c>
      <c r="BO27" s="78" t="e">
        <f>IF(Exposition!$J34="November",Exposition!$G34)</f>
        <v>#NAME?</v>
      </c>
      <c r="BP27" s="78" t="e">
        <f>IF(Exposition!$J34="Dezember",Exposition!$G34)</f>
        <v>#NAME?</v>
      </c>
    </row>
    <row r="28" spans="1:72" x14ac:dyDescent="0.2">
      <c r="K28" s="118" t="s">
        <v>146</v>
      </c>
      <c r="L28" s="119" t="e">
        <f>(M28/$M$29)*100</f>
        <v>#DIV/0!</v>
      </c>
      <c r="M28" s="78">
        <f>L11</f>
        <v>0</v>
      </c>
      <c r="N28" s="78" t="b">
        <f>IF(Exposition!$D36="Fußballspez. Training",Exposition!$C36*(Exposition!$E36/60))</f>
        <v>0</v>
      </c>
      <c r="O28" s="78" t="b">
        <f>IF(Exposition!$D36="Unspezifisches Training",Exposition!$C36*(Exposition!$E36/60))</f>
        <v>0</v>
      </c>
      <c r="AD28" s="78" t="e">
        <f>IF(Monitoring!D36=0,AA=0,TEXT(Monitoring!D36,"TTTT"))</f>
        <v>#NAME?</v>
      </c>
      <c r="AE28" s="78" t="e">
        <f>IF(Monitoring!D36=0,AA=0,TEXT(Monitoring!D36,"MMMM"))</f>
        <v>#NAME?</v>
      </c>
      <c r="AF28" s="78">
        <f>Monitoring!L36</f>
        <v>0</v>
      </c>
      <c r="AV28" s="78">
        <f>COUNTIFS(Monitoring!$F$10:'Monitoring'!$F$1000,"25",Monitoring!$G$10:'Monitoring'!$G$1000,"Chronische Verletzung")</f>
        <v>0</v>
      </c>
      <c r="AW28" s="78">
        <f>COUNTIFS(Monitoring!$F$10:'Monitoring'!$F$1000,"25",Monitoring!$G$10:'Monitoring'!$G$1000,"akute Verletzung")</f>
        <v>0</v>
      </c>
      <c r="BE28" s="78" t="e">
        <f>IF(Exposition!$J35="Januar",Exposition!$G35)</f>
        <v>#NAME?</v>
      </c>
      <c r="BF28" s="78" t="e">
        <f>IF(Exposition!$J35="Februar",Exposition!$G35)</f>
        <v>#NAME?</v>
      </c>
      <c r="BG28" s="78" t="e">
        <f>IF(Exposition!$J35="März",Exposition!$G35)</f>
        <v>#NAME?</v>
      </c>
      <c r="BH28" s="78" t="e">
        <f>IF(Exposition!$J35="April",Exposition!$G35)</f>
        <v>#NAME?</v>
      </c>
      <c r="BI28" s="78" t="e">
        <f>IF(Exposition!$J35="Mai",Exposition!$G35)</f>
        <v>#NAME?</v>
      </c>
      <c r="BJ28" s="78" t="e">
        <f>IF(Exposition!$J35="Juni",Exposition!$G35)</f>
        <v>#NAME?</v>
      </c>
      <c r="BK28" s="78" t="e">
        <f>IF(Exposition!$J35="Juli",Exposition!$G35)</f>
        <v>#NAME?</v>
      </c>
      <c r="BL28" s="78" t="e">
        <f>IF(Exposition!$J35="August",Exposition!$G35)</f>
        <v>#NAME?</v>
      </c>
      <c r="BM28" s="78" t="e">
        <f>IF(Exposition!$J35="September",Exposition!$G35)</f>
        <v>#NAME?</v>
      </c>
      <c r="BN28" s="78" t="e">
        <f>IF(Exposition!$J35="Oktober",Exposition!$G35)</f>
        <v>#NAME?</v>
      </c>
      <c r="BO28" s="78" t="e">
        <f>IF(Exposition!$J35="November",Exposition!$G35)</f>
        <v>#NAME?</v>
      </c>
      <c r="BP28" s="78" t="e">
        <f>IF(Exposition!$J35="Dezember",Exposition!$G35)</f>
        <v>#NAME?</v>
      </c>
    </row>
    <row r="29" spans="1:72" x14ac:dyDescent="0.2">
      <c r="K29" s="118" t="s">
        <v>135</v>
      </c>
      <c r="L29" s="118"/>
      <c r="M29" s="78">
        <f>SUM(M27:M28)</f>
        <v>0</v>
      </c>
      <c r="N29" s="78" t="b">
        <f>IF(Exposition!$D37="Fußballspez. Training",Exposition!$C37*(Exposition!$E37/60))</f>
        <v>0</v>
      </c>
      <c r="O29" s="78" t="b">
        <f>IF(Exposition!$D37="Unspezifisches Training",Exposition!$C37*(Exposition!$E37/60))</f>
        <v>0</v>
      </c>
      <c r="AD29" s="78" t="e">
        <f>IF(Monitoring!D37=0,AA=0,TEXT(Monitoring!D37,"TTTT"))</f>
        <v>#NAME?</v>
      </c>
      <c r="AE29" s="78" t="e">
        <f>IF(Monitoring!D37=0,AA=0,TEXT(Monitoring!D37,"MMMM"))</f>
        <v>#NAME?</v>
      </c>
      <c r="AF29" s="78">
        <f>Monitoring!L37</f>
        <v>0</v>
      </c>
      <c r="AH29" s="116" t="s">
        <v>184</v>
      </c>
      <c r="AP29" s="116" t="s">
        <v>68</v>
      </c>
      <c r="AV29" s="78">
        <f>COUNTIFS(Monitoring!$F$10:'Monitoring'!$F$1000,"26",Monitoring!$G$10:'Monitoring'!$G$1000,"Chronische Verletzung")</f>
        <v>0</v>
      </c>
      <c r="AW29" s="78">
        <f>COUNTIFS(Monitoring!$F$10:'Monitoring'!$F$1000,"26",Monitoring!$G$10:'Monitoring'!$G$1000,"akute Verletzung")</f>
        <v>0</v>
      </c>
      <c r="BE29" s="78" t="e">
        <f>IF(Exposition!$J36="Januar",Exposition!$G36)</f>
        <v>#NAME?</v>
      </c>
      <c r="BF29" s="78" t="e">
        <f>IF(Exposition!$J36="Februar",Exposition!$G36)</f>
        <v>#NAME?</v>
      </c>
      <c r="BG29" s="78" t="e">
        <f>IF(Exposition!$J36="März",Exposition!$G36)</f>
        <v>#NAME?</v>
      </c>
      <c r="BH29" s="78" t="e">
        <f>IF(Exposition!$J36="April",Exposition!$G36)</f>
        <v>#NAME?</v>
      </c>
      <c r="BI29" s="78" t="e">
        <f>IF(Exposition!$J36="Mai",Exposition!$G36)</f>
        <v>#NAME?</v>
      </c>
      <c r="BJ29" s="78" t="e">
        <f>IF(Exposition!$J36="Juni",Exposition!$G36)</f>
        <v>#NAME?</v>
      </c>
      <c r="BK29" s="78" t="e">
        <f>IF(Exposition!$J36="Juli",Exposition!$G36)</f>
        <v>#NAME?</v>
      </c>
      <c r="BL29" s="78" t="e">
        <f>IF(Exposition!$J36="August",Exposition!$G36)</f>
        <v>#NAME?</v>
      </c>
      <c r="BM29" s="78" t="e">
        <f>IF(Exposition!$J36="September",Exposition!$G36)</f>
        <v>#NAME?</v>
      </c>
      <c r="BN29" s="78" t="e">
        <f>IF(Exposition!$J36="Oktober",Exposition!$G36)</f>
        <v>#NAME?</v>
      </c>
      <c r="BO29" s="78" t="e">
        <f>IF(Exposition!$J36="November",Exposition!$G36)</f>
        <v>#NAME?</v>
      </c>
      <c r="BP29" s="78" t="e">
        <f>IF(Exposition!$J36="Dezember",Exposition!$G36)</f>
        <v>#NAME?</v>
      </c>
    </row>
    <row r="30" spans="1:72" x14ac:dyDescent="0.2">
      <c r="N30" s="78" t="b">
        <f>IF(Exposition!$D38="Fußballspez. Training",Exposition!$C38*(Exposition!$E38/60))</f>
        <v>0</v>
      </c>
      <c r="O30" s="78" t="b">
        <f>IF(Exposition!$D38="Unspezifisches Training",Exposition!$C38*(Exposition!$E38/60))</f>
        <v>0</v>
      </c>
      <c r="AD30" s="78" t="e">
        <f>IF(Monitoring!D38=0,AA=0,TEXT(Monitoring!D38,"TTTT"))</f>
        <v>#NAME?</v>
      </c>
      <c r="AE30" s="78" t="e">
        <f>IF(Monitoring!D38=0,AA=0,TEXT(Monitoring!D38,"MMMM"))</f>
        <v>#NAME?</v>
      </c>
      <c r="AF30" s="78">
        <f>Monitoring!L38</f>
        <v>0</v>
      </c>
      <c r="AH30" s="78" t="s">
        <v>46</v>
      </c>
      <c r="AI30" s="78">
        <f>COUNTIFS(Monitoring!$X$10:'Monitoring'!$X$1000,"April",Monitoring!$L$10:'Monitoring'!$L$1000,"Testspiel",Monitoring!$G$10:'Monitoring'!$G$1000,"Akute Verletzung")</f>
        <v>0</v>
      </c>
      <c r="AP30" s="78" t="s">
        <v>48</v>
      </c>
      <c r="AQ30" s="78">
        <f>COUNTIFS(Monitoring!$C$10:'Monitoring'!$C$1000,"RV",Monitoring!$N$10:'Monitoring'!$N$1000,"Kontakt",Monitoring!$G$10:'Monitoring'!$G$1000,"akute Verletzung")</f>
        <v>0</v>
      </c>
      <c r="AV30" s="78">
        <f>COUNTIFS(Monitoring!$F$10:'Monitoring'!$F$1000,"27",Monitoring!$G$10:'Monitoring'!$G$1000,"Chronische Verletzung")</f>
        <v>0</v>
      </c>
      <c r="AW30" s="78">
        <f>COUNTIFS(Monitoring!$F$10:'Monitoring'!$F$1000,"27",Monitoring!$G$10:'Monitoring'!$G$1000,"akute Verletzung")</f>
        <v>0</v>
      </c>
      <c r="BE30" s="78" t="e">
        <f>IF(Exposition!$J37="Januar",Exposition!$G37)</f>
        <v>#NAME?</v>
      </c>
      <c r="BF30" s="78" t="e">
        <f>IF(Exposition!$J37="Februar",Exposition!$G37)</f>
        <v>#NAME?</v>
      </c>
      <c r="BG30" s="78" t="e">
        <f>IF(Exposition!$J37="März",Exposition!$G37)</f>
        <v>#NAME?</v>
      </c>
      <c r="BH30" s="78" t="e">
        <f>IF(Exposition!$J37="April",Exposition!$G37)</f>
        <v>#NAME?</v>
      </c>
      <c r="BI30" s="78" t="e">
        <f>IF(Exposition!$J37="Mai",Exposition!$G37)</f>
        <v>#NAME?</v>
      </c>
      <c r="BJ30" s="78" t="e">
        <f>IF(Exposition!$J37="Juni",Exposition!$G37)</f>
        <v>#NAME?</v>
      </c>
      <c r="BK30" s="78" t="e">
        <f>IF(Exposition!$J37="Juli",Exposition!$G37)</f>
        <v>#NAME?</v>
      </c>
      <c r="BL30" s="78" t="e">
        <f>IF(Exposition!$J37="August",Exposition!$G37)</f>
        <v>#NAME?</v>
      </c>
      <c r="BM30" s="78" t="e">
        <f>IF(Exposition!$J37="September",Exposition!$G37)</f>
        <v>#NAME?</v>
      </c>
      <c r="BN30" s="78" t="e">
        <f>IF(Exposition!$J37="Oktober",Exposition!$G37)</f>
        <v>#NAME?</v>
      </c>
      <c r="BO30" s="78" t="e">
        <f>IF(Exposition!$J37="November",Exposition!$G37)</f>
        <v>#NAME?</v>
      </c>
      <c r="BP30" s="78" t="e">
        <f>IF(Exposition!$J37="Dezember",Exposition!$G37)</f>
        <v>#NAME?</v>
      </c>
    </row>
    <row r="31" spans="1:72" x14ac:dyDescent="0.2">
      <c r="N31" s="78" t="b">
        <f>IF(Exposition!$D39="Fußballspez. Training",Exposition!$C39*(Exposition!$E39/60))</f>
        <v>0</v>
      </c>
      <c r="O31" s="78" t="b">
        <f>IF(Exposition!$D39="Unspezifisches Training",Exposition!$C39*(Exposition!$E39/60))</f>
        <v>0</v>
      </c>
      <c r="AD31" s="78" t="e">
        <f>IF(Monitoring!D39=0,AA=0,TEXT(Monitoring!D39,"TTTT"))</f>
        <v>#NAME?</v>
      </c>
      <c r="AE31" s="78" t="e">
        <f>IF(Monitoring!D39=0,AA=0,TEXT(Monitoring!D39,"MMMM"))</f>
        <v>#NAME?</v>
      </c>
      <c r="AF31" s="78">
        <f>Monitoring!L39</f>
        <v>0</v>
      </c>
      <c r="AH31" s="78" t="s">
        <v>79</v>
      </c>
      <c r="AI31" s="78">
        <f>COUNTIFS(Monitoring!$X$10:'Monitoring'!$X$1000,"April",Monitoring!$L$10:'Monitoring'!$L$1000,"Meisterschaftsspiel",Monitoring!$G$10:'Monitoring'!$G$1000,"Akute Verletzung")</f>
        <v>0</v>
      </c>
      <c r="AP31" s="78" t="s">
        <v>49</v>
      </c>
      <c r="AQ31" s="78">
        <f>COUNTIFS(Monitoring!$C$10:'Monitoring'!$C$1000,"RV",Monitoring!$N$10:'Monitoring'!$N$1000,"Indirekter Kontakt",Monitoring!$G$10:'Monitoring'!$G$1000,"akute Verletzung")</f>
        <v>0</v>
      </c>
      <c r="AV31" s="78">
        <f>COUNTIFS(Monitoring!$F$10:'Monitoring'!$F$1000,"28",Monitoring!$G$10:'Monitoring'!$G$1000,"Chronische Verletzung")</f>
        <v>0</v>
      </c>
      <c r="AW31" s="78">
        <f>COUNTIFS(Monitoring!$F$10:'Monitoring'!$F$1000,"28",Monitoring!$G$10:'Monitoring'!$G$1000,"akute Verletzung")</f>
        <v>0</v>
      </c>
      <c r="BE31" s="78" t="e">
        <f>IF(Exposition!$J38="Januar",Exposition!$G38)</f>
        <v>#NAME?</v>
      </c>
      <c r="BF31" s="78" t="e">
        <f>IF(Exposition!$J38="Februar",Exposition!$G38)</f>
        <v>#NAME?</v>
      </c>
      <c r="BG31" s="78" t="e">
        <f>IF(Exposition!$J38="März",Exposition!$G38)</f>
        <v>#NAME?</v>
      </c>
      <c r="BH31" s="78" t="e">
        <f>IF(Exposition!$J38="April",Exposition!$G38)</f>
        <v>#NAME?</v>
      </c>
      <c r="BI31" s="78" t="e">
        <f>IF(Exposition!$J38="Mai",Exposition!$G38)</f>
        <v>#NAME?</v>
      </c>
      <c r="BJ31" s="78" t="e">
        <f>IF(Exposition!$J38="Juni",Exposition!$G38)</f>
        <v>#NAME?</v>
      </c>
      <c r="BK31" s="78" t="e">
        <f>IF(Exposition!$J38="Juli",Exposition!$G38)</f>
        <v>#NAME?</v>
      </c>
      <c r="BL31" s="78" t="e">
        <f>IF(Exposition!$J38="August",Exposition!$G38)</f>
        <v>#NAME?</v>
      </c>
      <c r="BM31" s="78" t="e">
        <f>IF(Exposition!$J38="September",Exposition!$G38)</f>
        <v>#NAME?</v>
      </c>
      <c r="BN31" s="78" t="e">
        <f>IF(Exposition!$J38="Oktober",Exposition!$G38)</f>
        <v>#NAME?</v>
      </c>
      <c r="BO31" s="78" t="e">
        <f>IF(Exposition!$J38="November",Exposition!$G38)</f>
        <v>#NAME?</v>
      </c>
      <c r="BP31" s="78" t="e">
        <f>IF(Exposition!$J38="Dezember",Exposition!$G38)</f>
        <v>#NAME?</v>
      </c>
    </row>
    <row r="32" spans="1:72" x14ac:dyDescent="0.2">
      <c r="N32" s="78" t="b">
        <f>IF(Exposition!$D40="Fußballspez. Training",Exposition!$C40*(Exposition!$E40/60))</f>
        <v>0</v>
      </c>
      <c r="O32" s="78" t="b">
        <f>IF(Exposition!$D40="Unspezifisches Training",Exposition!$C40*(Exposition!$E40/60))</f>
        <v>0</v>
      </c>
      <c r="AD32" s="78" t="e">
        <f>IF(Monitoring!D40=0,AA=0,TEXT(Monitoring!D40,"TTTT"))</f>
        <v>#NAME?</v>
      </c>
      <c r="AE32" s="78" t="e">
        <f>IF(Monitoring!D40=0,AA=0,TEXT(Monitoring!D40,"MMMM"))</f>
        <v>#NAME?</v>
      </c>
      <c r="AF32" s="78">
        <f>Monitoring!L40</f>
        <v>0</v>
      </c>
      <c r="AH32" s="78" t="s">
        <v>77</v>
      </c>
      <c r="AI32" s="78">
        <f>COUNTIFS(Monitoring!$X$10:'Monitoring'!$X$1000,"April",Monitoring!$L$10:'Monitoring'!$L$1000,"Pokalspiel national",Monitoring!$G$10:'Monitoring'!$G$1000,"Akute Verletzung")</f>
        <v>0</v>
      </c>
      <c r="AP32" s="78" t="s">
        <v>47</v>
      </c>
      <c r="AQ32" s="78">
        <f>COUNTIFS(Monitoring!$C$10:'Monitoring'!$C$1000,"RV",Monitoring!$N$10:'Monitoring'!$N$1000,"Non-Kontakt",Monitoring!$G$10:'Monitoring'!$G$1000,"akute Verletzung")</f>
        <v>0</v>
      </c>
      <c r="AV32" s="78">
        <f>COUNTIFS(Monitoring!$F$10:'Monitoring'!$F$1000,"&gt;28",Monitoring!$G$10:'Monitoring'!$G$1000,"Chronische Verletzung")</f>
        <v>0</v>
      </c>
      <c r="AW32" s="78">
        <f>COUNTIFS(Monitoring!$F$10:'Monitoring'!$F$1000,"&gt;28",Monitoring!$G$10:'Monitoring'!$G$1000,"akute Verletzung")</f>
        <v>0</v>
      </c>
      <c r="BE32" s="78" t="e">
        <f>IF(Exposition!$J39="Januar",Exposition!$G39)</f>
        <v>#NAME?</v>
      </c>
      <c r="BF32" s="78" t="e">
        <f>IF(Exposition!$J39="Februar",Exposition!$G39)</f>
        <v>#NAME?</v>
      </c>
      <c r="BG32" s="78" t="e">
        <f>IF(Exposition!$J39="März",Exposition!$G39)</f>
        <v>#NAME?</v>
      </c>
      <c r="BH32" s="78" t="e">
        <f>IF(Exposition!$J39="April",Exposition!$G39)</f>
        <v>#NAME?</v>
      </c>
      <c r="BI32" s="78" t="e">
        <f>IF(Exposition!$J39="Mai",Exposition!$G39)</f>
        <v>#NAME?</v>
      </c>
      <c r="BJ32" s="78" t="e">
        <f>IF(Exposition!$J39="Juni",Exposition!$G39)</f>
        <v>#NAME?</v>
      </c>
      <c r="BK32" s="78" t="e">
        <f>IF(Exposition!$J39="Juli",Exposition!$G39)</f>
        <v>#NAME?</v>
      </c>
      <c r="BL32" s="78" t="e">
        <f>IF(Exposition!$J39="August",Exposition!$G39)</f>
        <v>#NAME?</v>
      </c>
      <c r="BM32" s="78" t="e">
        <f>IF(Exposition!$J39="September",Exposition!$G39)</f>
        <v>#NAME?</v>
      </c>
      <c r="BN32" s="78" t="e">
        <f>IF(Exposition!$J39="Oktober",Exposition!$G39)</f>
        <v>#NAME?</v>
      </c>
      <c r="BO32" s="78" t="e">
        <f>IF(Exposition!$J39="November",Exposition!$G39)</f>
        <v>#NAME?</v>
      </c>
      <c r="BP32" s="78" t="e">
        <f>IF(Exposition!$J39="Dezember",Exposition!$G39)</f>
        <v>#NAME?</v>
      </c>
    </row>
    <row r="33" spans="14:68" x14ac:dyDescent="0.2">
      <c r="N33" s="78" t="b">
        <f>IF(Exposition!$D41="Fußballspez. Training",Exposition!$C41*(Exposition!$E41/60))</f>
        <v>0</v>
      </c>
      <c r="O33" s="78" t="b">
        <f>IF(Exposition!$D41="Unspezifisches Training",Exposition!$C41*(Exposition!$E41/60))</f>
        <v>0</v>
      </c>
      <c r="AD33" s="78" t="e">
        <f>IF(Monitoring!D41=0,AA=0,TEXT(Monitoring!D41,"TTTT"))</f>
        <v>#NAME?</v>
      </c>
      <c r="AE33" s="78" t="e">
        <f>IF(Monitoring!D41=0,AA=0,TEXT(Monitoring!D41,"MMMM"))</f>
        <v>#NAME?</v>
      </c>
      <c r="AF33" s="78">
        <f>Monitoring!L41</f>
        <v>0</v>
      </c>
      <c r="AH33" s="78" t="s">
        <v>78</v>
      </c>
      <c r="AI33" s="78">
        <f>COUNTIFS(Monitoring!$X$10:'Monitoring'!$X$1000,"April",Monitoring!$L$10:'Monitoring'!$L$1000,"Pokalspiel international",Monitoring!$G$10:'Monitoring'!$G$1000,"Akute Verletzung")</f>
        <v>0</v>
      </c>
      <c r="AP33" s="116" t="s">
        <v>67</v>
      </c>
      <c r="AX33" s="78" t="s">
        <v>142</v>
      </c>
      <c r="AZ33" s="78">
        <f>SUM(AZ3:AZ6)</f>
        <v>0</v>
      </c>
      <c r="BE33" s="78" t="e">
        <f>IF(Exposition!$J40="Januar",Exposition!$G40)</f>
        <v>#NAME?</v>
      </c>
      <c r="BF33" s="78" t="e">
        <f>IF(Exposition!$J40="Februar",Exposition!$G40)</f>
        <v>#NAME?</v>
      </c>
      <c r="BG33" s="78" t="e">
        <f>IF(Exposition!$J40="März",Exposition!$G40)</f>
        <v>#NAME?</v>
      </c>
      <c r="BH33" s="78" t="e">
        <f>IF(Exposition!$J40="April",Exposition!$G40)</f>
        <v>#NAME?</v>
      </c>
      <c r="BI33" s="78" t="e">
        <f>IF(Exposition!$J40="Mai",Exposition!$G40)</f>
        <v>#NAME?</v>
      </c>
      <c r="BJ33" s="78" t="e">
        <f>IF(Exposition!$J40="Juni",Exposition!$G40)</f>
        <v>#NAME?</v>
      </c>
      <c r="BK33" s="78" t="e">
        <f>IF(Exposition!$J40="Juli",Exposition!$G40)</f>
        <v>#NAME?</v>
      </c>
      <c r="BL33" s="78" t="e">
        <f>IF(Exposition!$J40="August",Exposition!$G40)</f>
        <v>#NAME?</v>
      </c>
      <c r="BM33" s="78" t="e">
        <f>IF(Exposition!$J40="September",Exposition!$G40)</f>
        <v>#NAME?</v>
      </c>
      <c r="BN33" s="78" t="e">
        <f>IF(Exposition!$J40="Oktober",Exposition!$G40)</f>
        <v>#NAME?</v>
      </c>
      <c r="BO33" s="78" t="e">
        <f>IF(Exposition!$J40="November",Exposition!$G40)</f>
        <v>#NAME?</v>
      </c>
      <c r="BP33" s="78" t="e">
        <f>IF(Exposition!$J40="Dezember",Exposition!$G40)</f>
        <v>#NAME?</v>
      </c>
    </row>
    <row r="34" spans="14:68" x14ac:dyDescent="0.2">
      <c r="N34" s="78" t="b">
        <f>IF(Exposition!$D42="Fußballspez. Training",Exposition!$C42*(Exposition!$E42/60))</f>
        <v>0</v>
      </c>
      <c r="O34" s="78" t="b">
        <f>IF(Exposition!$D42="Unspezifisches Training",Exposition!$C42*(Exposition!$E42/60))</f>
        <v>0</v>
      </c>
      <c r="AD34" s="78" t="e">
        <f>IF(Monitoring!D42=0,AA=0,TEXT(Monitoring!D42,"TTTT"))</f>
        <v>#NAME?</v>
      </c>
      <c r="AE34" s="78" t="e">
        <f>IF(Monitoring!D42=0,AA=0,TEXT(Monitoring!D42,"MMMM"))</f>
        <v>#NAME?</v>
      </c>
      <c r="AF34" s="78">
        <f>Monitoring!L42</f>
        <v>0</v>
      </c>
      <c r="AH34" s="78" t="s">
        <v>45</v>
      </c>
      <c r="AI34" s="78">
        <f>COUNTIFS(Monitoring!$X$10:'Monitoring'!$X$1000,"April",Monitoring!$L$10:'Monitoring'!$L$1000,"Länderspiel",Monitoring!$G$10:'Monitoring'!$G$1000,"Akute Verletzung")</f>
        <v>0</v>
      </c>
      <c r="AP34" s="78" t="s">
        <v>48</v>
      </c>
      <c r="AQ34" s="78">
        <f>COUNTIFS(Monitoring!$C$10:'Monitoring'!$C$1000,"IV",Monitoring!$N$10:'Monitoring'!$N$1000,"Kontakt",Monitoring!$G$10:'Monitoring'!$G$1000,"akute Verletzung")</f>
        <v>0</v>
      </c>
      <c r="BE34" s="78" t="e">
        <f>IF(Exposition!$J41="Januar",Exposition!$G41)</f>
        <v>#NAME?</v>
      </c>
      <c r="BF34" s="78" t="e">
        <f>IF(Exposition!$J41="Februar",Exposition!$G41)</f>
        <v>#NAME?</v>
      </c>
      <c r="BG34" s="78" t="e">
        <f>IF(Exposition!$J41="März",Exposition!$G41)</f>
        <v>#NAME?</v>
      </c>
      <c r="BH34" s="78" t="e">
        <f>IF(Exposition!$J41="April",Exposition!$G41)</f>
        <v>#NAME?</v>
      </c>
      <c r="BI34" s="78" t="e">
        <f>IF(Exposition!$J41="Mai",Exposition!$G41)</f>
        <v>#NAME?</v>
      </c>
      <c r="BJ34" s="78" t="e">
        <f>IF(Exposition!$J41="Juni",Exposition!$G41)</f>
        <v>#NAME?</v>
      </c>
      <c r="BK34" s="78" t="e">
        <f>IF(Exposition!$J41="Juli",Exposition!$G41)</f>
        <v>#NAME?</v>
      </c>
      <c r="BL34" s="78" t="e">
        <f>IF(Exposition!$J41="August",Exposition!$G41)</f>
        <v>#NAME?</v>
      </c>
      <c r="BM34" s="78" t="e">
        <f>IF(Exposition!$J41="September",Exposition!$G41)</f>
        <v>#NAME?</v>
      </c>
      <c r="BN34" s="78" t="e">
        <f>IF(Exposition!$J41="Oktober",Exposition!$G41)</f>
        <v>#NAME?</v>
      </c>
      <c r="BO34" s="78" t="e">
        <f>IF(Exposition!$J41="November",Exposition!$G41)</f>
        <v>#NAME?</v>
      </c>
      <c r="BP34" s="78" t="e">
        <f>IF(Exposition!$J41="Dezember",Exposition!$G41)</f>
        <v>#NAME?</v>
      </c>
    </row>
    <row r="35" spans="14:68" x14ac:dyDescent="0.2">
      <c r="N35" s="78" t="b">
        <f>IF(Exposition!$D43="Fußballspez. Training",Exposition!$C43*(Exposition!$E43/60))</f>
        <v>0</v>
      </c>
      <c r="O35" s="78" t="b">
        <f>IF(Exposition!$D43="Unspezifisches Training",Exposition!$C43*(Exposition!$E43/60))</f>
        <v>0</v>
      </c>
      <c r="AD35" s="78" t="e">
        <f>IF(Monitoring!D43=0,AA=0,TEXT(Monitoring!D43,"TTTT"))</f>
        <v>#NAME?</v>
      </c>
      <c r="AE35" s="78" t="e">
        <f>IF(Monitoring!D43=0,AA=0,TEXT(Monitoring!D43,"MMMM"))</f>
        <v>#NAME?</v>
      </c>
      <c r="AF35" s="78">
        <f>Monitoring!L43</f>
        <v>0</v>
      </c>
      <c r="AH35" s="78" t="s">
        <v>55</v>
      </c>
      <c r="AI35" s="78">
        <f>COUNTIFS(Monitoring!$X$10:'Monitoring'!$X$1000,"April",Monitoring!$L$10:'Monitoring'!$L$1000,"Fußballspez. Training",Monitoring!$G$10:'Monitoring'!$G$1000,"Akute Verletzung")</f>
        <v>0</v>
      </c>
      <c r="AP35" s="78" t="s">
        <v>49</v>
      </c>
      <c r="AQ35" s="78">
        <f>COUNTIFS(Monitoring!$C$10:'Monitoring'!$C$1000,"IV",Monitoring!$N$10:'Monitoring'!$N$1000,"Indirekter Kontakt",Monitoring!$G$10:'Monitoring'!$G$1000,"akute Verletzung")</f>
        <v>0</v>
      </c>
      <c r="BE35" s="78" t="e">
        <f>IF(Exposition!$J42="Januar",Exposition!$G42)</f>
        <v>#NAME?</v>
      </c>
      <c r="BF35" s="78" t="e">
        <f>IF(Exposition!$J42="Februar",Exposition!$G42)</f>
        <v>#NAME?</v>
      </c>
      <c r="BG35" s="78" t="e">
        <f>IF(Exposition!$J42="März",Exposition!$G42)</f>
        <v>#NAME?</v>
      </c>
      <c r="BH35" s="78" t="e">
        <f>IF(Exposition!$J42="April",Exposition!$G42)</f>
        <v>#NAME?</v>
      </c>
      <c r="BI35" s="78" t="e">
        <f>IF(Exposition!$J42="Mai",Exposition!$G42)</f>
        <v>#NAME?</v>
      </c>
      <c r="BJ35" s="78" t="e">
        <f>IF(Exposition!$J42="Juni",Exposition!$G42)</f>
        <v>#NAME?</v>
      </c>
      <c r="BK35" s="78" t="e">
        <f>IF(Exposition!$J42="Juli",Exposition!$G42)</f>
        <v>#NAME?</v>
      </c>
      <c r="BL35" s="78" t="e">
        <f>IF(Exposition!$J42="August",Exposition!$G42)</f>
        <v>#NAME?</v>
      </c>
      <c r="BM35" s="78" t="e">
        <f>IF(Exposition!$J42="September",Exposition!$G42)</f>
        <v>#NAME?</v>
      </c>
      <c r="BN35" s="78" t="e">
        <f>IF(Exposition!$J42="Oktober",Exposition!$G42)</f>
        <v>#NAME?</v>
      </c>
      <c r="BO35" s="78" t="e">
        <f>IF(Exposition!$J42="November",Exposition!$G42)</f>
        <v>#NAME?</v>
      </c>
      <c r="BP35" s="78" t="e">
        <f>IF(Exposition!$J42="Dezember",Exposition!$G42)</f>
        <v>#NAME?</v>
      </c>
    </row>
    <row r="36" spans="14:68" x14ac:dyDescent="0.2">
      <c r="N36" s="78" t="b">
        <f>IF(Exposition!$D44="Fußballspez. Training",Exposition!$C44*(Exposition!$E44/60))</f>
        <v>0</v>
      </c>
      <c r="O36" s="78" t="b">
        <f>IF(Exposition!$D44="Unspezifisches Training",Exposition!$C44*(Exposition!$E44/60))</f>
        <v>0</v>
      </c>
      <c r="AD36" s="78" t="e">
        <f>IF(Monitoring!D44=0,AA=0,TEXT(Monitoring!D44,"TTTT"))</f>
        <v>#NAME?</v>
      </c>
      <c r="AE36" s="78" t="e">
        <f>IF(Monitoring!D44=0,AA=0,TEXT(Monitoring!D44,"MMMM"))</f>
        <v>#NAME?</v>
      </c>
      <c r="AF36" s="78">
        <f>Monitoring!L44</f>
        <v>0</v>
      </c>
      <c r="AH36" s="78" t="s">
        <v>56</v>
      </c>
      <c r="AI36" s="78">
        <f>COUNTIFS(Monitoring!$X$10:'Monitoring'!$X$1000,"April",Monitoring!$L$10:'Monitoring'!$L$1000,"Unspezifisches Training",Monitoring!$G$10:'Monitoring'!$G$1000,"Akute Verletzung")</f>
        <v>0</v>
      </c>
      <c r="AP36" s="78" t="s">
        <v>47</v>
      </c>
      <c r="AQ36" s="78">
        <f>COUNTIFS(Monitoring!$C$10:'Monitoring'!$C$1000,"IV",Monitoring!$N$10:'Monitoring'!$N$1000,"Non-Kontakt",Monitoring!$G$10:'Monitoring'!$G$1000,"akute Verletzung")</f>
        <v>0</v>
      </c>
      <c r="BE36" s="78" t="e">
        <f>IF(Exposition!$J43="Januar",Exposition!$G43)</f>
        <v>#NAME?</v>
      </c>
      <c r="BF36" s="78" t="e">
        <f>IF(Exposition!$J43="Februar",Exposition!$G43)</f>
        <v>#NAME?</v>
      </c>
      <c r="BG36" s="78" t="e">
        <f>IF(Exposition!$J43="März",Exposition!$G43)</f>
        <v>#NAME?</v>
      </c>
      <c r="BH36" s="78" t="e">
        <f>IF(Exposition!$J43="April",Exposition!$G43)</f>
        <v>#NAME?</v>
      </c>
      <c r="BI36" s="78" t="e">
        <f>IF(Exposition!$J43="Mai",Exposition!$G43)</f>
        <v>#NAME?</v>
      </c>
      <c r="BJ36" s="78" t="e">
        <f>IF(Exposition!$J43="Juni",Exposition!$G43)</f>
        <v>#NAME?</v>
      </c>
      <c r="BK36" s="78" t="e">
        <f>IF(Exposition!$J43="Juli",Exposition!$G43)</f>
        <v>#NAME?</v>
      </c>
      <c r="BL36" s="78" t="e">
        <f>IF(Exposition!$J43="August",Exposition!$G43)</f>
        <v>#NAME?</v>
      </c>
      <c r="BM36" s="78" t="e">
        <f>IF(Exposition!$J43="September",Exposition!$G43)</f>
        <v>#NAME?</v>
      </c>
      <c r="BN36" s="78" t="e">
        <f>IF(Exposition!$J43="Oktober",Exposition!$G43)</f>
        <v>#NAME?</v>
      </c>
      <c r="BO36" s="78" t="e">
        <f>IF(Exposition!$J43="November",Exposition!$G43)</f>
        <v>#NAME?</v>
      </c>
      <c r="BP36" s="78" t="e">
        <f>IF(Exposition!$J43="Dezember",Exposition!$G43)</f>
        <v>#NAME?</v>
      </c>
    </row>
    <row r="37" spans="14:68" x14ac:dyDescent="0.2">
      <c r="N37" s="78" t="b">
        <f>IF(Exposition!$D45="Fußballspez. Training",Exposition!$C45*(Exposition!$E45/60))</f>
        <v>0</v>
      </c>
      <c r="O37" s="78" t="b">
        <f>IF(Exposition!$D45="Unspezifisches Training",Exposition!$C45*(Exposition!$E45/60))</f>
        <v>0</v>
      </c>
      <c r="AD37" s="78" t="e">
        <f>IF(Monitoring!D45=0,AA=0,TEXT(Monitoring!D45,"TTTT"))</f>
        <v>#NAME?</v>
      </c>
      <c r="AE37" s="78" t="e">
        <f>IF(Monitoring!D45=0,AA=0,TEXT(Monitoring!D45,"MMMM"))</f>
        <v>#NAME?</v>
      </c>
      <c r="AF37" s="78">
        <f>Monitoring!L45</f>
        <v>0</v>
      </c>
      <c r="AP37" s="116" t="s">
        <v>69</v>
      </c>
      <c r="BE37" s="78" t="e">
        <f>IF(Exposition!$J44="Januar",Exposition!$G44)</f>
        <v>#NAME?</v>
      </c>
      <c r="BF37" s="78" t="e">
        <f>IF(Exposition!$J44="Februar",Exposition!$G44)</f>
        <v>#NAME?</v>
      </c>
      <c r="BG37" s="78" t="e">
        <f>IF(Exposition!$J44="März",Exposition!$G44)</f>
        <v>#NAME?</v>
      </c>
      <c r="BH37" s="78" t="e">
        <f>IF(Exposition!$J44="April",Exposition!$G44)</f>
        <v>#NAME?</v>
      </c>
      <c r="BI37" s="78" t="e">
        <f>IF(Exposition!$J44="Mai",Exposition!$G44)</f>
        <v>#NAME?</v>
      </c>
      <c r="BJ37" s="78" t="e">
        <f>IF(Exposition!$J44="Juni",Exposition!$G44)</f>
        <v>#NAME?</v>
      </c>
      <c r="BK37" s="78" t="e">
        <f>IF(Exposition!$J44="Juli",Exposition!$G44)</f>
        <v>#NAME?</v>
      </c>
      <c r="BL37" s="78" t="e">
        <f>IF(Exposition!$J44="August",Exposition!$G44)</f>
        <v>#NAME?</v>
      </c>
      <c r="BM37" s="78" t="e">
        <f>IF(Exposition!$J44="September",Exposition!$G44)</f>
        <v>#NAME?</v>
      </c>
      <c r="BN37" s="78" t="e">
        <f>IF(Exposition!$J44="Oktober",Exposition!$G44)</f>
        <v>#NAME?</v>
      </c>
      <c r="BO37" s="78" t="e">
        <f>IF(Exposition!$J44="November",Exposition!$G44)</f>
        <v>#NAME?</v>
      </c>
      <c r="BP37" s="78" t="e">
        <f>IF(Exposition!$J44="Dezember",Exposition!$G44)</f>
        <v>#NAME?</v>
      </c>
    </row>
    <row r="38" spans="14:68" x14ac:dyDescent="0.2">
      <c r="N38" s="78" t="b">
        <f>IF(Exposition!$D46="Fußballspez. Training",Exposition!$C46*(Exposition!$E46/60))</f>
        <v>0</v>
      </c>
      <c r="O38" s="78" t="b">
        <f>IF(Exposition!$D46="Unspezifisches Training",Exposition!$C46*(Exposition!$E46/60))</f>
        <v>0</v>
      </c>
      <c r="AD38" s="78" t="e">
        <f>IF(Monitoring!D46=0,AA=0,TEXT(Monitoring!D46,"TTTT"))</f>
        <v>#NAME?</v>
      </c>
      <c r="AE38" s="78" t="e">
        <f>IF(Monitoring!D46=0,AA=0,TEXT(Monitoring!D46,"MMMM"))</f>
        <v>#NAME?</v>
      </c>
      <c r="AF38" s="78">
        <f>Monitoring!L46</f>
        <v>0</v>
      </c>
      <c r="AH38" s="116" t="s">
        <v>178</v>
      </c>
      <c r="AP38" s="78" t="s">
        <v>48</v>
      </c>
      <c r="AQ38" s="78">
        <f>COUNTIFS(Monitoring!$C$10:'Monitoring'!$C$1000,"LV",Monitoring!$N$10:'Monitoring'!$N$1000,"Kontakt",Monitoring!$G$10:'Monitoring'!$G$1000,"akute Verletzung")</f>
        <v>0</v>
      </c>
      <c r="BE38" s="78" t="e">
        <f>IF(Exposition!$J45="Januar",Exposition!$G45)</f>
        <v>#NAME?</v>
      </c>
      <c r="BF38" s="78" t="e">
        <f>IF(Exposition!$J45="Februar",Exposition!$G45)</f>
        <v>#NAME?</v>
      </c>
      <c r="BG38" s="78" t="e">
        <f>IF(Exposition!$J45="März",Exposition!$G45)</f>
        <v>#NAME?</v>
      </c>
      <c r="BH38" s="78" t="e">
        <f>IF(Exposition!$J45="April",Exposition!$G45)</f>
        <v>#NAME?</v>
      </c>
      <c r="BI38" s="78" t="e">
        <f>IF(Exposition!$J45="Mai",Exposition!$G45)</f>
        <v>#NAME?</v>
      </c>
      <c r="BJ38" s="78" t="e">
        <f>IF(Exposition!$J45="Juni",Exposition!$G45)</f>
        <v>#NAME?</v>
      </c>
      <c r="BK38" s="78" t="e">
        <f>IF(Exposition!$J45="Juli",Exposition!$G45)</f>
        <v>#NAME?</v>
      </c>
      <c r="BL38" s="78" t="e">
        <f>IF(Exposition!$J45="August",Exposition!$G45)</f>
        <v>#NAME?</v>
      </c>
      <c r="BM38" s="78" t="e">
        <f>IF(Exposition!$J45="September",Exposition!$G45)</f>
        <v>#NAME?</v>
      </c>
      <c r="BN38" s="78" t="e">
        <f>IF(Exposition!$J45="Oktober",Exposition!$G45)</f>
        <v>#NAME?</v>
      </c>
      <c r="BO38" s="78" t="e">
        <f>IF(Exposition!$J45="November",Exposition!$G45)</f>
        <v>#NAME?</v>
      </c>
      <c r="BP38" s="78" t="e">
        <f>IF(Exposition!$J45="Dezember",Exposition!$G45)</f>
        <v>#NAME?</v>
      </c>
    </row>
    <row r="39" spans="14:68" x14ac:dyDescent="0.2">
      <c r="N39" s="78" t="b">
        <f>IF(Exposition!$D47="Fußballspez. Training",Exposition!$C47*(Exposition!$E47/60))</f>
        <v>0</v>
      </c>
      <c r="O39" s="78" t="b">
        <f>IF(Exposition!$D47="Unspezifisches Training",Exposition!$C47*(Exposition!$E47/60))</f>
        <v>0</v>
      </c>
      <c r="AD39" s="78" t="e">
        <f>IF(Monitoring!D47=0,AA=0,TEXT(Monitoring!D47,"TTTT"))</f>
        <v>#NAME?</v>
      </c>
      <c r="AE39" s="78" t="e">
        <f>IF(Monitoring!D47=0,AA=0,TEXT(Monitoring!D47,"MMMM"))</f>
        <v>#NAME?</v>
      </c>
      <c r="AF39" s="78">
        <f>Monitoring!L47</f>
        <v>0</v>
      </c>
      <c r="AH39" s="78" t="s">
        <v>46</v>
      </c>
      <c r="AI39" s="78">
        <f>COUNTIFS(Monitoring!$X$10:'Monitoring'!$X$1000,"Mai",Monitoring!$L$10:'Monitoring'!$L$1000,"Testspiel",Monitoring!$G$10:'Monitoring'!$G$1000,"Akute Verletzung")</f>
        <v>0</v>
      </c>
      <c r="AP39" s="78" t="s">
        <v>49</v>
      </c>
      <c r="AQ39" s="78">
        <f>COUNTIFS(Monitoring!$C$10:'Monitoring'!$C$1000,"LV",Monitoring!$N$10:'Monitoring'!$N$1000,"Indirekter Kontakt",Monitoring!$G$10:'Monitoring'!$G$1000,"akute Verletzung")</f>
        <v>0</v>
      </c>
      <c r="BE39" s="78" t="e">
        <f>IF(Exposition!$J46="Januar",Exposition!$G46)</f>
        <v>#NAME?</v>
      </c>
      <c r="BF39" s="78" t="e">
        <f>IF(Exposition!$J46="Februar",Exposition!$G46)</f>
        <v>#NAME?</v>
      </c>
      <c r="BG39" s="78" t="e">
        <f>IF(Exposition!$J46="März",Exposition!$G46)</f>
        <v>#NAME?</v>
      </c>
      <c r="BH39" s="78" t="e">
        <f>IF(Exposition!$J46="April",Exposition!$G46)</f>
        <v>#NAME?</v>
      </c>
      <c r="BI39" s="78" t="e">
        <f>IF(Exposition!$J46="Mai",Exposition!$G46)</f>
        <v>#NAME?</v>
      </c>
      <c r="BJ39" s="78" t="e">
        <f>IF(Exposition!$J46="Juni",Exposition!$G46)</f>
        <v>#NAME?</v>
      </c>
      <c r="BK39" s="78" t="e">
        <f>IF(Exposition!$J46="Juli",Exposition!$G46)</f>
        <v>#NAME?</v>
      </c>
      <c r="BL39" s="78" t="e">
        <f>IF(Exposition!$J46="August",Exposition!$G46)</f>
        <v>#NAME?</v>
      </c>
      <c r="BM39" s="78" t="e">
        <f>IF(Exposition!$J46="September",Exposition!$G46)</f>
        <v>#NAME?</v>
      </c>
      <c r="BN39" s="78" t="e">
        <f>IF(Exposition!$J46="Oktober",Exposition!$G46)</f>
        <v>#NAME?</v>
      </c>
      <c r="BO39" s="78" t="e">
        <f>IF(Exposition!$J46="November",Exposition!$G46)</f>
        <v>#NAME?</v>
      </c>
      <c r="BP39" s="78" t="e">
        <f>IF(Exposition!$J46="Dezember",Exposition!$G46)</f>
        <v>#NAME?</v>
      </c>
    </row>
    <row r="40" spans="14:68" x14ac:dyDescent="0.2">
      <c r="N40" s="78" t="b">
        <f>IF(Exposition!$D48="Fußballspez. Training",Exposition!$C48*(Exposition!$E48/60))</f>
        <v>0</v>
      </c>
      <c r="O40" s="78" t="b">
        <f>IF(Exposition!$D48="Unspezifisches Training",Exposition!$C48*(Exposition!$E48/60))</f>
        <v>0</v>
      </c>
      <c r="AD40" s="78" t="e">
        <f>IF(Monitoring!D48=0,AA=0,TEXT(Monitoring!D48,"TTTT"))</f>
        <v>#NAME?</v>
      </c>
      <c r="AE40" s="78" t="e">
        <f>IF(Monitoring!D48=0,AA=0,TEXT(Monitoring!D48,"MMMM"))</f>
        <v>#NAME?</v>
      </c>
      <c r="AF40" s="78">
        <f>Monitoring!L48</f>
        <v>0</v>
      </c>
      <c r="AH40" s="78" t="s">
        <v>79</v>
      </c>
      <c r="AI40" s="78">
        <f>COUNTIFS(Monitoring!$X$10:'Monitoring'!$X$1000,"Mai",Monitoring!$L$10:'Monitoring'!$L$1000,"Meisterschaftsspiel",Monitoring!$G$10:'Monitoring'!$G$1000,"Akute Verletzung")</f>
        <v>0</v>
      </c>
      <c r="AP40" s="78" t="s">
        <v>47</v>
      </c>
      <c r="AQ40" s="78">
        <f>COUNTIFS(Monitoring!$C$10:'Monitoring'!$C$1000,"LV",Monitoring!$N$10:'Monitoring'!$N$1000,"Non-Kontakt",Monitoring!$G$10:'Monitoring'!$G$1000,"akute Verletzung")</f>
        <v>0</v>
      </c>
      <c r="BE40" s="78" t="e">
        <f>IF(Exposition!$J47="Januar",Exposition!$G47)</f>
        <v>#NAME?</v>
      </c>
      <c r="BF40" s="78" t="e">
        <f>IF(Exposition!$J47="Februar",Exposition!$G47)</f>
        <v>#NAME?</v>
      </c>
      <c r="BG40" s="78" t="e">
        <f>IF(Exposition!$J47="März",Exposition!$G47)</f>
        <v>#NAME?</v>
      </c>
      <c r="BH40" s="78" t="e">
        <f>IF(Exposition!$J47="April",Exposition!$G47)</f>
        <v>#NAME?</v>
      </c>
      <c r="BI40" s="78" t="e">
        <f>IF(Exposition!$J47="Mai",Exposition!$G47)</f>
        <v>#NAME?</v>
      </c>
      <c r="BJ40" s="78" t="e">
        <f>IF(Exposition!$J47="Juni",Exposition!$G47)</f>
        <v>#NAME?</v>
      </c>
      <c r="BK40" s="78" t="e">
        <f>IF(Exposition!$J47="Juli",Exposition!$G47)</f>
        <v>#NAME?</v>
      </c>
      <c r="BL40" s="78" t="e">
        <f>IF(Exposition!$J47="August",Exposition!$G47)</f>
        <v>#NAME?</v>
      </c>
      <c r="BM40" s="78" t="e">
        <f>IF(Exposition!$J47="September",Exposition!$G47)</f>
        <v>#NAME?</v>
      </c>
      <c r="BN40" s="78" t="e">
        <f>IF(Exposition!$J47="Oktober",Exposition!$G47)</f>
        <v>#NAME?</v>
      </c>
      <c r="BO40" s="78" t="e">
        <f>IF(Exposition!$J47="November",Exposition!$G47)</f>
        <v>#NAME?</v>
      </c>
      <c r="BP40" s="78" t="e">
        <f>IF(Exposition!$J47="Dezember",Exposition!$G47)</f>
        <v>#NAME?</v>
      </c>
    </row>
    <row r="41" spans="14:68" x14ac:dyDescent="0.2">
      <c r="N41" s="78" t="b">
        <f>IF(Exposition!$D49="Fußballspez. Training",Exposition!$C49*(Exposition!$E49/60))</f>
        <v>0</v>
      </c>
      <c r="O41" s="78" t="b">
        <f>IF(Exposition!$D49="Unspezifisches Training",Exposition!$C49*(Exposition!$E49/60))</f>
        <v>0</v>
      </c>
      <c r="AD41" s="78" t="e">
        <f>IF(Monitoring!D49=0,AA=0,TEXT(Monitoring!D49,"TTTT"))</f>
        <v>#NAME?</v>
      </c>
      <c r="AE41" s="78" t="e">
        <f>IF(Monitoring!D49=0,AA=0,TEXT(Monitoring!D49,"MMMM"))</f>
        <v>#NAME?</v>
      </c>
      <c r="AF41" s="78">
        <f>Monitoring!L49</f>
        <v>0</v>
      </c>
      <c r="AH41" s="78" t="s">
        <v>77</v>
      </c>
      <c r="AI41" s="78">
        <f>COUNTIFS(Monitoring!$X$10:'Monitoring'!$X$1000,"Mai",Monitoring!$L$10:'Monitoring'!$L$1000,"Pokalspiel national",Monitoring!$G$10:'Monitoring'!$G$1000,"Akute Verletzung")</f>
        <v>0</v>
      </c>
      <c r="AP41" s="123" t="s">
        <v>151</v>
      </c>
      <c r="AQ41" s="124"/>
      <c r="BE41" s="78" t="e">
        <f>IF(Exposition!$J48="Januar",Exposition!$G48)</f>
        <v>#NAME?</v>
      </c>
      <c r="BF41" s="78" t="e">
        <f>IF(Exposition!$J48="Februar",Exposition!$G48)</f>
        <v>#NAME?</v>
      </c>
      <c r="BG41" s="78" t="e">
        <f>IF(Exposition!$J48="März",Exposition!$G48)</f>
        <v>#NAME?</v>
      </c>
      <c r="BH41" s="78" t="e">
        <f>IF(Exposition!$J48="April",Exposition!$G48)</f>
        <v>#NAME?</v>
      </c>
      <c r="BI41" s="78" t="e">
        <f>IF(Exposition!$J48="Mai",Exposition!$G48)</f>
        <v>#NAME?</v>
      </c>
      <c r="BJ41" s="78" t="e">
        <f>IF(Exposition!$J48="Juni",Exposition!$G48)</f>
        <v>#NAME?</v>
      </c>
      <c r="BK41" s="78" t="e">
        <f>IF(Exposition!$J48="Juli",Exposition!$G48)</f>
        <v>#NAME?</v>
      </c>
      <c r="BL41" s="78" t="e">
        <f>IF(Exposition!$J48="August",Exposition!$G48)</f>
        <v>#NAME?</v>
      </c>
      <c r="BM41" s="78" t="e">
        <f>IF(Exposition!$J48="September",Exposition!$G48)</f>
        <v>#NAME?</v>
      </c>
      <c r="BN41" s="78" t="e">
        <f>IF(Exposition!$J48="Oktober",Exposition!$G48)</f>
        <v>#NAME?</v>
      </c>
      <c r="BO41" s="78" t="e">
        <f>IF(Exposition!$J48="November",Exposition!$G48)</f>
        <v>#NAME?</v>
      </c>
      <c r="BP41" s="78" t="e">
        <f>IF(Exposition!$J48="Dezember",Exposition!$G48)</f>
        <v>#NAME?</v>
      </c>
    </row>
    <row r="42" spans="14:68" x14ac:dyDescent="0.2">
      <c r="N42" s="78" t="b">
        <f>IF(Exposition!$D50="Fußballspez. Training",Exposition!$C50*(Exposition!$E50/60))</f>
        <v>0</v>
      </c>
      <c r="O42" s="78" t="b">
        <f>IF(Exposition!$D50="Unspezifisches Training",Exposition!$C50*(Exposition!$E50/60))</f>
        <v>0</v>
      </c>
      <c r="AD42" s="78" t="e">
        <f>IF(Monitoring!D50=0,AA=0,TEXT(Monitoring!D50,"TTTT"))</f>
        <v>#NAME?</v>
      </c>
      <c r="AE42" s="78" t="e">
        <f>IF(Monitoring!D50=0,AA=0,TEXT(Monitoring!D50,"MMMM"))</f>
        <v>#NAME?</v>
      </c>
      <c r="AF42" s="78">
        <f>Monitoring!L50</f>
        <v>0</v>
      </c>
      <c r="AH42" s="78" t="s">
        <v>78</v>
      </c>
      <c r="AI42" s="78">
        <f>COUNTIFS(Monitoring!$X$10:'Monitoring'!$X$1000,"Mai",Monitoring!$L$10:'Monitoring'!$L$1000,"Pokalspiel international",Monitoring!$G$10:'Monitoring'!$G$1000,"Akute Verletzung")</f>
        <v>0</v>
      </c>
      <c r="AP42" s="124" t="s">
        <v>48</v>
      </c>
      <c r="AQ42" s="124">
        <f>AQ30+AQ34+AQ38</f>
        <v>0</v>
      </c>
      <c r="AR42" s="78" t="e">
        <f>(AQ42/AS$42)*100</f>
        <v>#DIV/0!</v>
      </c>
      <c r="AS42" s="78">
        <f>SUM(AQ42:AQ44)</f>
        <v>0</v>
      </c>
      <c r="BE42" s="78" t="e">
        <f>IF(Exposition!$J49="Januar",Exposition!$G49)</f>
        <v>#NAME?</v>
      </c>
      <c r="BF42" s="78" t="e">
        <f>IF(Exposition!$J49="Februar",Exposition!$G49)</f>
        <v>#NAME?</v>
      </c>
      <c r="BG42" s="78" t="e">
        <f>IF(Exposition!$J49="März",Exposition!$G49)</f>
        <v>#NAME?</v>
      </c>
      <c r="BH42" s="78" t="e">
        <f>IF(Exposition!$J49="April",Exposition!$G49)</f>
        <v>#NAME?</v>
      </c>
      <c r="BI42" s="78" t="e">
        <f>IF(Exposition!$J49="Mai",Exposition!$G49)</f>
        <v>#NAME?</v>
      </c>
      <c r="BJ42" s="78" t="e">
        <f>IF(Exposition!$J49="Juni",Exposition!$G49)</f>
        <v>#NAME?</v>
      </c>
      <c r="BK42" s="78" t="e">
        <f>IF(Exposition!$J49="Juli",Exposition!$G49)</f>
        <v>#NAME?</v>
      </c>
      <c r="BL42" s="78" t="e">
        <f>IF(Exposition!$J49="August",Exposition!$G49)</f>
        <v>#NAME?</v>
      </c>
      <c r="BM42" s="78" t="e">
        <f>IF(Exposition!$J49="September",Exposition!$G49)</f>
        <v>#NAME?</v>
      </c>
      <c r="BN42" s="78" t="e">
        <f>IF(Exposition!$J49="Oktober",Exposition!$G49)</f>
        <v>#NAME?</v>
      </c>
      <c r="BO42" s="78" t="e">
        <f>IF(Exposition!$J49="November",Exposition!$G49)</f>
        <v>#NAME?</v>
      </c>
      <c r="BP42" s="78" t="e">
        <f>IF(Exposition!$J49="Dezember",Exposition!$G49)</f>
        <v>#NAME?</v>
      </c>
    </row>
    <row r="43" spans="14:68" x14ac:dyDescent="0.2">
      <c r="N43" s="78" t="b">
        <f>IF(Exposition!$D51="Fußballspez. Training",Exposition!$C51*(Exposition!$E51/60))</f>
        <v>0</v>
      </c>
      <c r="O43" s="78" t="b">
        <f>IF(Exposition!$D51="Unspezifisches Training",Exposition!$C51*(Exposition!$E51/60))</f>
        <v>0</v>
      </c>
      <c r="AD43" s="78" t="e">
        <f>IF(Monitoring!D51=0,AA=0,TEXT(Monitoring!D51,"TTTT"))</f>
        <v>#NAME?</v>
      </c>
      <c r="AE43" s="78" t="e">
        <f>IF(Monitoring!D51=0,AA=0,TEXT(Monitoring!D51,"MMMM"))</f>
        <v>#NAME?</v>
      </c>
      <c r="AF43" s="78">
        <f>Monitoring!L51</f>
        <v>0</v>
      </c>
      <c r="AH43" s="78" t="s">
        <v>45</v>
      </c>
      <c r="AI43" s="78">
        <f>COUNTIFS(Monitoring!$X$10:'Monitoring'!$X$1000,"Mai",Monitoring!$L$10:'Monitoring'!$L$1000,"Länderspiel",Monitoring!$G$10:'Monitoring'!$G$1000,"Akute Verletzung")</f>
        <v>0</v>
      </c>
      <c r="AP43" s="124" t="s">
        <v>49</v>
      </c>
      <c r="AQ43" s="124">
        <f>AQ31+AQ35+AQ39</f>
        <v>0</v>
      </c>
      <c r="AR43" s="78" t="e">
        <f t="shared" ref="AR43:AR44" si="10">(AQ43/AS$42)*100</f>
        <v>#DIV/0!</v>
      </c>
      <c r="BE43" s="78" t="e">
        <f>IF(Exposition!$J50="Januar",Exposition!$G50)</f>
        <v>#NAME?</v>
      </c>
      <c r="BF43" s="78" t="e">
        <f>IF(Exposition!$J50="Februar",Exposition!$G50)</f>
        <v>#NAME?</v>
      </c>
      <c r="BG43" s="78" t="e">
        <f>IF(Exposition!$J50="März",Exposition!$G50)</f>
        <v>#NAME?</v>
      </c>
      <c r="BH43" s="78" t="e">
        <f>IF(Exposition!$J50="April",Exposition!$G50)</f>
        <v>#NAME?</v>
      </c>
      <c r="BI43" s="78" t="e">
        <f>IF(Exposition!$J50="Mai",Exposition!$G50)</f>
        <v>#NAME?</v>
      </c>
      <c r="BJ43" s="78" t="e">
        <f>IF(Exposition!$J50="Juni",Exposition!$G50)</f>
        <v>#NAME?</v>
      </c>
      <c r="BK43" s="78" t="e">
        <f>IF(Exposition!$J50="Juli",Exposition!$G50)</f>
        <v>#NAME?</v>
      </c>
      <c r="BL43" s="78" t="e">
        <f>IF(Exposition!$J50="August",Exposition!$G50)</f>
        <v>#NAME?</v>
      </c>
      <c r="BM43" s="78" t="e">
        <f>IF(Exposition!$J50="September",Exposition!$G50)</f>
        <v>#NAME?</v>
      </c>
      <c r="BN43" s="78" t="e">
        <f>IF(Exposition!$J50="Oktober",Exposition!$G50)</f>
        <v>#NAME?</v>
      </c>
      <c r="BO43" s="78" t="e">
        <f>IF(Exposition!$J50="November",Exposition!$G50)</f>
        <v>#NAME?</v>
      </c>
      <c r="BP43" s="78" t="e">
        <f>IF(Exposition!$J50="Dezember",Exposition!$G50)</f>
        <v>#NAME?</v>
      </c>
    </row>
    <row r="44" spans="14:68" x14ac:dyDescent="0.2">
      <c r="N44" s="78" t="b">
        <f>IF(Exposition!$D52="Fußballspez. Training",Exposition!$C52*(Exposition!$E52/60))</f>
        <v>0</v>
      </c>
      <c r="O44" s="78" t="b">
        <f>IF(Exposition!$D52="Unspezifisches Training",Exposition!$C52*(Exposition!$E52/60))</f>
        <v>0</v>
      </c>
      <c r="AD44" s="78" t="e">
        <f>IF(Monitoring!D52=0,AA=0,TEXT(Monitoring!D52,"TTTT"))</f>
        <v>#NAME?</v>
      </c>
      <c r="AE44" s="78" t="e">
        <f>IF(Monitoring!D52=0,AA=0,TEXT(Monitoring!D52,"MMMM"))</f>
        <v>#NAME?</v>
      </c>
      <c r="AF44" s="78">
        <f>Monitoring!L52</f>
        <v>0</v>
      </c>
      <c r="AH44" s="78" t="s">
        <v>55</v>
      </c>
      <c r="AI44" s="78">
        <f>COUNTIFS(Monitoring!$X$10:'Monitoring'!$X$1000,"Mai",Monitoring!$L$10:'Monitoring'!$L$1000,"Fußballspez. Training",Monitoring!$G$10:'Monitoring'!$G$1000,"Akute Verletzung")</f>
        <v>0</v>
      </c>
      <c r="AP44" s="124" t="s">
        <v>47</v>
      </c>
      <c r="AQ44" s="124">
        <f>AQ32+AQ36+AQ40</f>
        <v>0</v>
      </c>
      <c r="AR44" s="78" t="e">
        <f t="shared" si="10"/>
        <v>#DIV/0!</v>
      </c>
      <c r="BE44" s="78" t="e">
        <f>IF(Exposition!$J51="Januar",Exposition!$G51)</f>
        <v>#NAME?</v>
      </c>
      <c r="BF44" s="78" t="e">
        <f>IF(Exposition!$J51="Februar",Exposition!$G51)</f>
        <v>#NAME?</v>
      </c>
      <c r="BG44" s="78" t="e">
        <f>IF(Exposition!$J51="März",Exposition!$G51)</f>
        <v>#NAME?</v>
      </c>
      <c r="BH44" s="78" t="e">
        <f>IF(Exposition!$J51="April",Exposition!$G51)</f>
        <v>#NAME?</v>
      </c>
      <c r="BI44" s="78" t="e">
        <f>IF(Exposition!$J51="Mai",Exposition!$G51)</f>
        <v>#NAME?</v>
      </c>
      <c r="BJ44" s="78" t="e">
        <f>IF(Exposition!$J51="Juni",Exposition!$G51)</f>
        <v>#NAME?</v>
      </c>
      <c r="BK44" s="78" t="e">
        <f>IF(Exposition!$J51="Juli",Exposition!$G51)</f>
        <v>#NAME?</v>
      </c>
      <c r="BL44" s="78" t="e">
        <f>IF(Exposition!$J51="August",Exposition!$G51)</f>
        <v>#NAME?</v>
      </c>
      <c r="BM44" s="78" t="e">
        <f>IF(Exposition!$J51="September",Exposition!$G51)</f>
        <v>#NAME?</v>
      </c>
      <c r="BN44" s="78" t="e">
        <f>IF(Exposition!$J51="Oktober",Exposition!$G51)</f>
        <v>#NAME?</v>
      </c>
      <c r="BO44" s="78" t="e">
        <f>IF(Exposition!$J51="November",Exposition!$G51)</f>
        <v>#NAME?</v>
      </c>
      <c r="BP44" s="78" t="e">
        <f>IF(Exposition!$J51="Dezember",Exposition!$G51)</f>
        <v>#NAME?</v>
      </c>
    </row>
    <row r="45" spans="14:68" x14ac:dyDescent="0.2">
      <c r="N45" s="78" t="b">
        <f>IF(Exposition!$D53="Fußballspez. Training",Exposition!$C53*(Exposition!$E53/60))</f>
        <v>0</v>
      </c>
      <c r="O45" s="78" t="b">
        <f>IF(Exposition!$D53="Unspezifisches Training",Exposition!$C53*(Exposition!$E53/60))</f>
        <v>0</v>
      </c>
      <c r="AD45" s="78" t="e">
        <f>IF(Monitoring!D53=0,AA=0,TEXT(Monitoring!D53,"TTTT"))</f>
        <v>#NAME?</v>
      </c>
      <c r="AE45" s="78" t="e">
        <f>IF(Monitoring!D53=0,AA=0,TEXT(Monitoring!D53,"MMMM"))</f>
        <v>#NAME?</v>
      </c>
      <c r="AF45" s="78">
        <f>Monitoring!L53</f>
        <v>0</v>
      </c>
      <c r="AH45" s="78" t="s">
        <v>56</v>
      </c>
      <c r="AI45" s="78">
        <f>COUNTIFS(Monitoring!$X$10:'Monitoring'!$X$1000,"Mai",Monitoring!$L$10:'Monitoring'!$L$1000,"Unspezifisches Training",Monitoring!$G$10:'Monitoring'!$G$1000,"Akute Verletzung")</f>
        <v>0</v>
      </c>
      <c r="BE45" s="78" t="e">
        <f>IF(Exposition!$J52="Januar",Exposition!$G52)</f>
        <v>#NAME?</v>
      </c>
      <c r="BF45" s="78" t="e">
        <f>IF(Exposition!$J52="Februar",Exposition!$G52)</f>
        <v>#NAME?</v>
      </c>
      <c r="BG45" s="78" t="e">
        <f>IF(Exposition!$J52="März",Exposition!$G52)</f>
        <v>#NAME?</v>
      </c>
      <c r="BH45" s="78" t="e">
        <f>IF(Exposition!$J52="April",Exposition!$G52)</f>
        <v>#NAME?</v>
      </c>
      <c r="BI45" s="78" t="e">
        <f>IF(Exposition!$J52="Mai",Exposition!$G52)</f>
        <v>#NAME?</v>
      </c>
      <c r="BJ45" s="78" t="e">
        <f>IF(Exposition!$J52="Juni",Exposition!$G52)</f>
        <v>#NAME?</v>
      </c>
      <c r="BK45" s="78" t="e">
        <f>IF(Exposition!$J52="Juli",Exposition!$G52)</f>
        <v>#NAME?</v>
      </c>
      <c r="BL45" s="78" t="e">
        <f>IF(Exposition!$J52="August",Exposition!$G52)</f>
        <v>#NAME?</v>
      </c>
      <c r="BM45" s="78" t="e">
        <f>IF(Exposition!$J52="September",Exposition!$G52)</f>
        <v>#NAME?</v>
      </c>
      <c r="BN45" s="78" t="e">
        <f>IF(Exposition!$J52="Oktober",Exposition!$G52)</f>
        <v>#NAME?</v>
      </c>
      <c r="BO45" s="78" t="e">
        <f>IF(Exposition!$J52="November",Exposition!$G52)</f>
        <v>#NAME?</v>
      </c>
      <c r="BP45" s="78" t="e">
        <f>IF(Exposition!$J52="Dezember",Exposition!$G52)</f>
        <v>#NAME?</v>
      </c>
    </row>
    <row r="46" spans="14:68" x14ac:dyDescent="0.2">
      <c r="N46" s="78" t="b">
        <f>IF(Exposition!$D54="Fußballspez. Training",Exposition!$C54*(Exposition!$E54/60))</f>
        <v>0</v>
      </c>
      <c r="O46" s="78" t="b">
        <f>IF(Exposition!$D54="Unspezifisches Training",Exposition!$C54*(Exposition!$E54/60))</f>
        <v>0</v>
      </c>
      <c r="AD46" s="78" t="e">
        <f>IF(Monitoring!D54=0,AA=0,TEXT(Monitoring!D54,"TTTT"))</f>
        <v>#NAME?</v>
      </c>
      <c r="AE46" s="78" t="e">
        <f>IF(Monitoring!D54=0,AA=0,TEXT(Monitoring!D54,"MMMM"))</f>
        <v>#NAME?</v>
      </c>
      <c r="AF46" s="78">
        <f>Monitoring!L54</f>
        <v>0</v>
      </c>
      <c r="AP46" s="116" t="s">
        <v>70</v>
      </c>
      <c r="BE46" s="78" t="e">
        <f>IF(Exposition!$J53="Januar",Exposition!$G53)</f>
        <v>#NAME?</v>
      </c>
      <c r="BF46" s="78" t="e">
        <f>IF(Exposition!$J53="Februar",Exposition!$G53)</f>
        <v>#NAME?</v>
      </c>
      <c r="BG46" s="78" t="e">
        <f>IF(Exposition!$J53="März",Exposition!$G53)</f>
        <v>#NAME?</v>
      </c>
      <c r="BH46" s="78" t="e">
        <f>IF(Exposition!$J53="April",Exposition!$G53)</f>
        <v>#NAME?</v>
      </c>
      <c r="BI46" s="78" t="e">
        <f>IF(Exposition!$J53="Mai",Exposition!$G53)</f>
        <v>#NAME?</v>
      </c>
      <c r="BJ46" s="78" t="e">
        <f>IF(Exposition!$J53="Juni",Exposition!$G53)</f>
        <v>#NAME?</v>
      </c>
      <c r="BK46" s="78" t="e">
        <f>IF(Exposition!$J53="Juli",Exposition!$G53)</f>
        <v>#NAME?</v>
      </c>
      <c r="BL46" s="78" t="e">
        <f>IF(Exposition!$J53="August",Exposition!$G53)</f>
        <v>#NAME?</v>
      </c>
      <c r="BM46" s="78" t="e">
        <f>IF(Exposition!$J53="September",Exposition!$G53)</f>
        <v>#NAME?</v>
      </c>
      <c r="BN46" s="78" t="e">
        <f>IF(Exposition!$J53="Oktober",Exposition!$G53)</f>
        <v>#NAME?</v>
      </c>
      <c r="BO46" s="78" t="e">
        <f>IF(Exposition!$J53="November",Exposition!$G53)</f>
        <v>#NAME?</v>
      </c>
      <c r="BP46" s="78" t="e">
        <f>IF(Exposition!$J53="Dezember",Exposition!$G53)</f>
        <v>#NAME?</v>
      </c>
    </row>
    <row r="47" spans="14:68" x14ac:dyDescent="0.2">
      <c r="N47" s="78" t="b">
        <f>IF(Exposition!$D55="Fußballspez. Training",Exposition!$C55*(Exposition!$E55/60))</f>
        <v>0</v>
      </c>
      <c r="O47" s="78" t="b">
        <f>IF(Exposition!$D55="Unspezifisches Training",Exposition!$C55*(Exposition!$E55/60))</f>
        <v>0</v>
      </c>
      <c r="AD47" s="78" t="e">
        <f>IF(Monitoring!D55=0,AA=0,TEXT(Monitoring!D55,"TTTT"))</f>
        <v>#NAME?</v>
      </c>
      <c r="AE47" s="78" t="e">
        <f>IF(Monitoring!D55=0,AA=0,TEXT(Monitoring!D55,"MMMM"))</f>
        <v>#NAME?</v>
      </c>
      <c r="AF47" s="78">
        <f>Monitoring!L55</f>
        <v>0</v>
      </c>
      <c r="AH47" s="116" t="s">
        <v>185</v>
      </c>
      <c r="AP47" s="78" t="s">
        <v>48</v>
      </c>
      <c r="AQ47" s="78">
        <f>COUNTIFS(Monitoring!$C$10:'Monitoring'!$C$1000,"DM",Monitoring!$N$10:'Monitoring'!$N$1000,"Kontakt",Monitoring!$G$10:'Monitoring'!$G$1000,"akute Verletzung")</f>
        <v>0</v>
      </c>
      <c r="BE47" s="78" t="e">
        <f>IF(Exposition!$J54="Januar",Exposition!$G54)</f>
        <v>#NAME?</v>
      </c>
      <c r="BF47" s="78" t="e">
        <f>IF(Exposition!$J54="Februar",Exposition!$G54)</f>
        <v>#NAME?</v>
      </c>
      <c r="BG47" s="78" t="e">
        <f>IF(Exposition!$J54="März",Exposition!$G54)</f>
        <v>#NAME?</v>
      </c>
      <c r="BH47" s="78" t="e">
        <f>IF(Exposition!$J54="April",Exposition!$G54)</f>
        <v>#NAME?</v>
      </c>
      <c r="BI47" s="78" t="e">
        <f>IF(Exposition!$J54="Mai",Exposition!$G54)</f>
        <v>#NAME?</v>
      </c>
      <c r="BJ47" s="78" t="e">
        <f>IF(Exposition!$J54="Juni",Exposition!$G54)</f>
        <v>#NAME?</v>
      </c>
      <c r="BK47" s="78" t="e">
        <f>IF(Exposition!$J54="Juli",Exposition!$G54)</f>
        <v>#NAME?</v>
      </c>
      <c r="BL47" s="78" t="e">
        <f>IF(Exposition!$J54="August",Exposition!$G54)</f>
        <v>#NAME?</v>
      </c>
      <c r="BM47" s="78" t="e">
        <f>IF(Exposition!$J54="September",Exposition!$G54)</f>
        <v>#NAME?</v>
      </c>
      <c r="BN47" s="78" t="e">
        <f>IF(Exposition!$J54="Oktober",Exposition!$G54)</f>
        <v>#NAME?</v>
      </c>
      <c r="BO47" s="78" t="e">
        <f>IF(Exposition!$J54="November",Exposition!$G54)</f>
        <v>#NAME?</v>
      </c>
      <c r="BP47" s="78" t="e">
        <f>IF(Exposition!$J54="Dezember",Exposition!$G54)</f>
        <v>#NAME?</v>
      </c>
    </row>
    <row r="48" spans="14:68" x14ac:dyDescent="0.2">
      <c r="N48" s="78" t="b">
        <f>IF(Exposition!$D56="Fußballspez. Training",Exposition!$C56*(Exposition!$E56/60))</f>
        <v>0</v>
      </c>
      <c r="O48" s="78" t="b">
        <f>IF(Exposition!$D56="Unspezifisches Training",Exposition!$C56*(Exposition!$E56/60))</f>
        <v>0</v>
      </c>
      <c r="AD48" s="78" t="e">
        <f>IF(Monitoring!D56=0,AA=0,TEXT(Monitoring!D56,"TTTT"))</f>
        <v>#NAME?</v>
      </c>
      <c r="AE48" s="78" t="e">
        <f>IF(Monitoring!D56=0,AA=0,TEXT(Monitoring!D56,"MMMM"))</f>
        <v>#NAME?</v>
      </c>
      <c r="AF48" s="78">
        <f>Monitoring!L56</f>
        <v>0</v>
      </c>
      <c r="AH48" s="78" t="s">
        <v>46</v>
      </c>
      <c r="AI48" s="78">
        <f>COUNTIFS(Monitoring!$X$10:'Monitoring'!$X$1000,"Juni",Monitoring!$L$10:'Monitoring'!$L$1000,"Testspiel",Monitoring!$G$10:'Monitoring'!$G$1000,"Akute Verletzung")</f>
        <v>0</v>
      </c>
      <c r="AP48" s="78" t="s">
        <v>49</v>
      </c>
      <c r="AQ48" s="78">
        <f>COUNTIFS(Monitoring!$C$10:'Monitoring'!$C$1000,"DM",Monitoring!$N$10:'Monitoring'!$N$1000,"Indirekter Kontakt",Monitoring!$G$10:'Monitoring'!$G$1000,"akute Verletzung")</f>
        <v>0</v>
      </c>
      <c r="BE48" s="78" t="e">
        <f>IF(Exposition!$J55="Januar",Exposition!$G55)</f>
        <v>#NAME?</v>
      </c>
      <c r="BF48" s="78" t="e">
        <f>IF(Exposition!$J55="Februar",Exposition!$G55)</f>
        <v>#NAME?</v>
      </c>
      <c r="BG48" s="78" t="e">
        <f>IF(Exposition!$J55="März",Exposition!$G55)</f>
        <v>#NAME?</v>
      </c>
      <c r="BH48" s="78" t="e">
        <f>IF(Exposition!$J55="April",Exposition!$G55)</f>
        <v>#NAME?</v>
      </c>
      <c r="BI48" s="78" t="e">
        <f>IF(Exposition!$J55="Mai",Exposition!$G55)</f>
        <v>#NAME?</v>
      </c>
      <c r="BJ48" s="78" t="e">
        <f>IF(Exposition!$J55="Juni",Exposition!$G55)</f>
        <v>#NAME?</v>
      </c>
      <c r="BK48" s="78" t="e">
        <f>IF(Exposition!$J55="Juli",Exposition!$G55)</f>
        <v>#NAME?</v>
      </c>
      <c r="BL48" s="78" t="e">
        <f>IF(Exposition!$J55="August",Exposition!$G55)</f>
        <v>#NAME?</v>
      </c>
      <c r="BM48" s="78" t="e">
        <f>IF(Exposition!$J55="September",Exposition!$G55)</f>
        <v>#NAME?</v>
      </c>
      <c r="BN48" s="78" t="e">
        <f>IF(Exposition!$J55="Oktober",Exposition!$G55)</f>
        <v>#NAME?</v>
      </c>
      <c r="BO48" s="78" t="e">
        <f>IF(Exposition!$J55="November",Exposition!$G55)</f>
        <v>#NAME?</v>
      </c>
      <c r="BP48" s="78" t="e">
        <f>IF(Exposition!$J55="Dezember",Exposition!$G55)</f>
        <v>#NAME?</v>
      </c>
    </row>
    <row r="49" spans="14:68" x14ac:dyDescent="0.2">
      <c r="N49" s="78" t="b">
        <f>IF(Exposition!$D57="Fußballspez. Training",Exposition!$C57*(Exposition!$E57/60))</f>
        <v>0</v>
      </c>
      <c r="O49" s="78" t="b">
        <f>IF(Exposition!$D57="Unspezifisches Training",Exposition!$C57*(Exposition!$E57/60))</f>
        <v>0</v>
      </c>
      <c r="AD49" s="78" t="e">
        <f>IF(Monitoring!D57=0,AA=0,TEXT(Monitoring!D57,"TTTT"))</f>
        <v>#NAME?</v>
      </c>
      <c r="AE49" s="78" t="e">
        <f>IF(Monitoring!D57=0,AA=0,TEXT(Monitoring!D57,"MMMM"))</f>
        <v>#NAME?</v>
      </c>
      <c r="AF49" s="78">
        <f>Monitoring!L57</f>
        <v>0</v>
      </c>
      <c r="AH49" s="78" t="s">
        <v>79</v>
      </c>
      <c r="AI49" s="78">
        <f>COUNTIFS(Monitoring!$X$10:'Monitoring'!$X$1000,"Juni",Monitoring!$L$10:'Monitoring'!$L$1000,"Meisterschaftsspiel",Monitoring!$G$10:'Monitoring'!$G$1000,"Akute Verletzung")</f>
        <v>0</v>
      </c>
      <c r="AP49" s="78" t="s">
        <v>47</v>
      </c>
      <c r="AQ49" s="78">
        <f>COUNTIFS(Monitoring!$C$10:'Monitoring'!$C$1000,"DM",Monitoring!$N$10:'Monitoring'!$N$1000,"Non-Kontakt",Monitoring!$G$10:'Monitoring'!$G$1000,"akute Verletzung")</f>
        <v>0</v>
      </c>
      <c r="BE49" s="78" t="e">
        <f>IF(Exposition!$J56="Januar",Exposition!$G56)</f>
        <v>#NAME?</v>
      </c>
      <c r="BF49" s="78" t="e">
        <f>IF(Exposition!$J56="Februar",Exposition!$G56)</f>
        <v>#NAME?</v>
      </c>
      <c r="BG49" s="78" t="e">
        <f>IF(Exposition!$J56="März",Exposition!$G56)</f>
        <v>#NAME?</v>
      </c>
      <c r="BH49" s="78" t="e">
        <f>IF(Exposition!$J56="April",Exposition!$G56)</f>
        <v>#NAME?</v>
      </c>
      <c r="BI49" s="78" t="e">
        <f>IF(Exposition!$J56="Mai",Exposition!$G56)</f>
        <v>#NAME?</v>
      </c>
      <c r="BJ49" s="78" t="e">
        <f>IF(Exposition!$J56="Juni",Exposition!$G56)</f>
        <v>#NAME?</v>
      </c>
      <c r="BK49" s="78" t="e">
        <f>IF(Exposition!$J56="Juli",Exposition!$G56)</f>
        <v>#NAME?</v>
      </c>
      <c r="BL49" s="78" t="e">
        <f>IF(Exposition!$J56="August",Exposition!$G56)</f>
        <v>#NAME?</v>
      </c>
      <c r="BM49" s="78" t="e">
        <f>IF(Exposition!$J56="September",Exposition!$G56)</f>
        <v>#NAME?</v>
      </c>
      <c r="BN49" s="78" t="e">
        <f>IF(Exposition!$J56="Oktober",Exposition!$G56)</f>
        <v>#NAME?</v>
      </c>
      <c r="BO49" s="78" t="e">
        <f>IF(Exposition!$J56="November",Exposition!$G56)</f>
        <v>#NAME?</v>
      </c>
      <c r="BP49" s="78" t="e">
        <f>IF(Exposition!$J56="Dezember",Exposition!$G56)</f>
        <v>#NAME?</v>
      </c>
    </row>
    <row r="50" spans="14:68" x14ac:dyDescent="0.2">
      <c r="N50" s="78" t="b">
        <f>IF(Exposition!$D58="Fußballspez. Training",Exposition!$C58*(Exposition!$E58/60))</f>
        <v>0</v>
      </c>
      <c r="O50" s="78" t="b">
        <f>IF(Exposition!$D58="Unspezifisches Training",Exposition!$C58*(Exposition!$E58/60))</f>
        <v>0</v>
      </c>
      <c r="AD50" s="78" t="e">
        <f>IF(Monitoring!D58=0,AA=0,TEXT(Monitoring!D58,"TTTT"))</f>
        <v>#NAME?</v>
      </c>
      <c r="AE50" s="78" t="e">
        <f>IF(Monitoring!D58=0,AA=0,TEXT(Monitoring!D58,"MMMM"))</f>
        <v>#NAME?</v>
      </c>
      <c r="AF50" s="78">
        <f>Monitoring!L58</f>
        <v>0</v>
      </c>
      <c r="AH50" s="78" t="s">
        <v>77</v>
      </c>
      <c r="AI50" s="78">
        <f>COUNTIFS(Monitoring!$X$10:'Monitoring'!$X$1000,"Juni",Monitoring!$L$10:'Monitoring'!$L$1000,"Pokalspiel national",Monitoring!$G$10:'Monitoring'!$G$1000,"Akute Verletzung")</f>
        <v>0</v>
      </c>
      <c r="AP50" s="116" t="s">
        <v>71</v>
      </c>
      <c r="BE50" s="78" t="e">
        <f>IF(Exposition!$J57="Januar",Exposition!$G57)</f>
        <v>#NAME?</v>
      </c>
      <c r="BF50" s="78" t="e">
        <f>IF(Exposition!$J57="Februar",Exposition!$G57)</f>
        <v>#NAME?</v>
      </c>
      <c r="BG50" s="78" t="e">
        <f>IF(Exposition!$J57="März",Exposition!$G57)</f>
        <v>#NAME?</v>
      </c>
      <c r="BH50" s="78" t="e">
        <f>IF(Exposition!$J57="April",Exposition!$G57)</f>
        <v>#NAME?</v>
      </c>
      <c r="BI50" s="78" t="e">
        <f>IF(Exposition!$J57="Mai",Exposition!$G57)</f>
        <v>#NAME?</v>
      </c>
      <c r="BJ50" s="78" t="e">
        <f>IF(Exposition!$J57="Juni",Exposition!$G57)</f>
        <v>#NAME?</v>
      </c>
      <c r="BK50" s="78" t="e">
        <f>IF(Exposition!$J57="Juli",Exposition!$G57)</f>
        <v>#NAME?</v>
      </c>
      <c r="BL50" s="78" t="e">
        <f>IF(Exposition!$J57="August",Exposition!$G57)</f>
        <v>#NAME?</v>
      </c>
      <c r="BM50" s="78" t="e">
        <f>IF(Exposition!$J57="September",Exposition!$G57)</f>
        <v>#NAME?</v>
      </c>
      <c r="BN50" s="78" t="e">
        <f>IF(Exposition!$J57="Oktober",Exposition!$G57)</f>
        <v>#NAME?</v>
      </c>
      <c r="BO50" s="78" t="e">
        <f>IF(Exposition!$J57="November",Exposition!$G57)</f>
        <v>#NAME?</v>
      </c>
      <c r="BP50" s="78" t="e">
        <f>IF(Exposition!$J57="Dezember",Exposition!$G57)</f>
        <v>#NAME?</v>
      </c>
    </row>
    <row r="51" spans="14:68" x14ac:dyDescent="0.2">
      <c r="N51" s="78" t="b">
        <f>IF(Exposition!$D59="Fußballspez. Training",Exposition!$C59*(Exposition!$E59/60))</f>
        <v>0</v>
      </c>
      <c r="O51" s="78" t="b">
        <f>IF(Exposition!$D59="Unspezifisches Training",Exposition!$C59*(Exposition!$E59/60))</f>
        <v>0</v>
      </c>
      <c r="AD51" s="78" t="e">
        <f>IF(Monitoring!D59=0,AA=0,TEXT(Monitoring!D59,"TTTT"))</f>
        <v>#NAME?</v>
      </c>
      <c r="AE51" s="78" t="e">
        <f>IF(Monitoring!D59=0,AA=0,TEXT(Monitoring!D59,"MMMM"))</f>
        <v>#NAME?</v>
      </c>
      <c r="AF51" s="78">
        <f>Monitoring!L59</f>
        <v>0</v>
      </c>
      <c r="AH51" s="78" t="s">
        <v>78</v>
      </c>
      <c r="AI51" s="78">
        <f>COUNTIFS(Monitoring!$X$10:'Monitoring'!$X$1000,"Juni",Monitoring!$L$10:'Monitoring'!$L$1000,"Pokalspiel international",Monitoring!$G$10:'Monitoring'!$G$1000,"Akute Verletzung")</f>
        <v>0</v>
      </c>
      <c r="AP51" s="78" t="s">
        <v>48</v>
      </c>
      <c r="AQ51" s="78">
        <f>COUNTIFS(Monitoring!$C$10:'Monitoring'!$C$1000,"ZM",Monitoring!$N$10:'Monitoring'!$N$1000,"Kontakt",Monitoring!$G$10:'Monitoring'!$G$1000,"akute Verletzung")</f>
        <v>0</v>
      </c>
      <c r="BE51" s="78" t="e">
        <f>IF(Exposition!$J58="Januar",Exposition!$G58)</f>
        <v>#NAME?</v>
      </c>
      <c r="BF51" s="78" t="e">
        <f>IF(Exposition!$J58="Februar",Exposition!$G58)</f>
        <v>#NAME?</v>
      </c>
      <c r="BG51" s="78" t="e">
        <f>IF(Exposition!$J58="März",Exposition!$G58)</f>
        <v>#NAME?</v>
      </c>
      <c r="BH51" s="78" t="e">
        <f>IF(Exposition!$J58="April",Exposition!$G58)</f>
        <v>#NAME?</v>
      </c>
      <c r="BI51" s="78" t="e">
        <f>IF(Exposition!$J58="Mai",Exposition!$G58)</f>
        <v>#NAME?</v>
      </c>
      <c r="BJ51" s="78" t="e">
        <f>IF(Exposition!$J58="Juni",Exposition!$G58)</f>
        <v>#NAME?</v>
      </c>
      <c r="BK51" s="78" t="e">
        <f>IF(Exposition!$J58="Juli",Exposition!$G58)</f>
        <v>#NAME?</v>
      </c>
      <c r="BL51" s="78" t="e">
        <f>IF(Exposition!$J58="August",Exposition!$G58)</f>
        <v>#NAME?</v>
      </c>
      <c r="BM51" s="78" t="e">
        <f>IF(Exposition!$J58="September",Exposition!$G58)</f>
        <v>#NAME?</v>
      </c>
      <c r="BN51" s="78" t="e">
        <f>IF(Exposition!$J58="Oktober",Exposition!$G58)</f>
        <v>#NAME?</v>
      </c>
      <c r="BO51" s="78" t="e">
        <f>IF(Exposition!$J58="November",Exposition!$G58)</f>
        <v>#NAME?</v>
      </c>
      <c r="BP51" s="78" t="e">
        <f>IF(Exposition!$J58="Dezember",Exposition!$G58)</f>
        <v>#NAME?</v>
      </c>
    </row>
    <row r="52" spans="14:68" x14ac:dyDescent="0.2">
      <c r="N52" s="78" t="b">
        <f>IF(Exposition!$D60="Fußballspez. Training",Exposition!$C60*(Exposition!$E60/60))</f>
        <v>0</v>
      </c>
      <c r="O52" s="78" t="b">
        <f>IF(Exposition!$D60="Unspezifisches Training",Exposition!$C60*(Exposition!$E60/60))</f>
        <v>0</v>
      </c>
      <c r="AD52" s="78" t="e">
        <f>IF(Monitoring!D60=0,AA=0,TEXT(Monitoring!D60,"TTTT"))</f>
        <v>#NAME?</v>
      </c>
      <c r="AE52" s="78" t="e">
        <f>IF(Monitoring!D60=0,AA=0,TEXT(Monitoring!D60,"MMMM"))</f>
        <v>#NAME?</v>
      </c>
      <c r="AF52" s="78">
        <f>Monitoring!L60</f>
        <v>0</v>
      </c>
      <c r="AH52" s="78" t="s">
        <v>45</v>
      </c>
      <c r="AI52" s="78">
        <f>COUNTIFS(Monitoring!$X$10:'Monitoring'!$X$1000,"Juni",Monitoring!$L$10:'Monitoring'!$L$1000,"Länderspiel",Monitoring!$G$10:'Monitoring'!$G$1000,"Akute Verletzung")</f>
        <v>0</v>
      </c>
      <c r="AP52" s="78" t="s">
        <v>49</v>
      </c>
      <c r="AQ52" s="78">
        <f>COUNTIFS(Monitoring!$C$10:'Monitoring'!$C$1000,"ZM",Monitoring!$N$10:'Monitoring'!$N$1000,"Indirekter Kontakt",Monitoring!$G$10:'Monitoring'!$G$1000,"akute Verletzung")</f>
        <v>0</v>
      </c>
      <c r="BE52" s="78" t="e">
        <f>IF(Exposition!$J59="Januar",Exposition!$G59)</f>
        <v>#NAME?</v>
      </c>
      <c r="BF52" s="78" t="e">
        <f>IF(Exposition!$J59="Februar",Exposition!$G59)</f>
        <v>#NAME?</v>
      </c>
      <c r="BG52" s="78" t="e">
        <f>IF(Exposition!$J59="März",Exposition!$G59)</f>
        <v>#NAME?</v>
      </c>
      <c r="BH52" s="78" t="e">
        <f>IF(Exposition!$J59="April",Exposition!$G59)</f>
        <v>#NAME?</v>
      </c>
      <c r="BI52" s="78" t="e">
        <f>IF(Exposition!$J59="Mai",Exposition!$G59)</f>
        <v>#NAME?</v>
      </c>
      <c r="BJ52" s="78" t="e">
        <f>IF(Exposition!$J59="Juni",Exposition!$G59)</f>
        <v>#NAME?</v>
      </c>
      <c r="BK52" s="78" t="e">
        <f>IF(Exposition!$J59="Juli",Exposition!$G59)</f>
        <v>#NAME?</v>
      </c>
      <c r="BL52" s="78" t="e">
        <f>IF(Exposition!$J59="August",Exposition!$G59)</f>
        <v>#NAME?</v>
      </c>
      <c r="BM52" s="78" t="e">
        <f>IF(Exposition!$J59="September",Exposition!$G59)</f>
        <v>#NAME?</v>
      </c>
      <c r="BN52" s="78" t="e">
        <f>IF(Exposition!$J59="Oktober",Exposition!$G59)</f>
        <v>#NAME?</v>
      </c>
      <c r="BO52" s="78" t="e">
        <f>IF(Exposition!$J59="November",Exposition!$G59)</f>
        <v>#NAME?</v>
      </c>
      <c r="BP52" s="78" t="e">
        <f>IF(Exposition!$J59="Dezember",Exposition!$G59)</f>
        <v>#NAME?</v>
      </c>
    </row>
    <row r="53" spans="14:68" x14ac:dyDescent="0.2">
      <c r="N53" s="78" t="b">
        <f>IF(Exposition!$D61="Fußballspez. Training",Exposition!$C61*(Exposition!$E61/60))</f>
        <v>0</v>
      </c>
      <c r="O53" s="78" t="b">
        <f>IF(Exposition!$D61="Unspezifisches Training",Exposition!$C61*(Exposition!$E61/60))</f>
        <v>0</v>
      </c>
      <c r="AD53" s="78" t="e">
        <f>IF(Monitoring!D61=0,AA=0,TEXT(Monitoring!D61,"TTTT"))</f>
        <v>#NAME?</v>
      </c>
      <c r="AE53" s="78" t="e">
        <f>IF(Monitoring!D61=0,AA=0,TEXT(Monitoring!D61,"MMMM"))</f>
        <v>#NAME?</v>
      </c>
      <c r="AF53" s="78">
        <f>Monitoring!L61</f>
        <v>0</v>
      </c>
      <c r="AH53" s="78" t="s">
        <v>55</v>
      </c>
      <c r="AI53" s="78">
        <f>COUNTIFS(Monitoring!$X$10:'Monitoring'!$X$1000,"Juni",Monitoring!$L$10:'Monitoring'!$L$1000,"Fußballspez. Training",Monitoring!$G$10:'Monitoring'!$G$1000,"Akute Verletzung")</f>
        <v>0</v>
      </c>
      <c r="AP53" s="78" t="s">
        <v>47</v>
      </c>
      <c r="AQ53" s="78">
        <f>COUNTIFS(Monitoring!$C$10:'Monitoring'!$C$1000,"ZM",Monitoring!$N$10:'Monitoring'!$N$1000,"Non-Kontakt",Monitoring!$G$10:'Monitoring'!$G$1000,"akute Verletzung")</f>
        <v>0</v>
      </c>
      <c r="BE53" s="78" t="e">
        <f>IF(Exposition!$J60="Januar",Exposition!$G60)</f>
        <v>#NAME?</v>
      </c>
      <c r="BF53" s="78" t="e">
        <f>IF(Exposition!$J60="Februar",Exposition!$G60)</f>
        <v>#NAME?</v>
      </c>
      <c r="BG53" s="78" t="e">
        <f>IF(Exposition!$J60="März",Exposition!$G60)</f>
        <v>#NAME?</v>
      </c>
      <c r="BH53" s="78" t="e">
        <f>IF(Exposition!$J60="April",Exposition!$G60)</f>
        <v>#NAME?</v>
      </c>
      <c r="BI53" s="78" t="e">
        <f>IF(Exposition!$J60="Mai",Exposition!$G60)</f>
        <v>#NAME?</v>
      </c>
      <c r="BJ53" s="78" t="e">
        <f>IF(Exposition!$J60="Juni",Exposition!$G60)</f>
        <v>#NAME?</v>
      </c>
      <c r="BK53" s="78" t="e">
        <f>IF(Exposition!$J60="Juli",Exposition!$G60)</f>
        <v>#NAME?</v>
      </c>
      <c r="BL53" s="78" t="e">
        <f>IF(Exposition!$J60="August",Exposition!$G60)</f>
        <v>#NAME?</v>
      </c>
      <c r="BM53" s="78" t="e">
        <f>IF(Exposition!$J60="September",Exposition!$G60)</f>
        <v>#NAME?</v>
      </c>
      <c r="BN53" s="78" t="e">
        <f>IF(Exposition!$J60="Oktober",Exposition!$G60)</f>
        <v>#NAME?</v>
      </c>
      <c r="BO53" s="78" t="e">
        <f>IF(Exposition!$J60="November",Exposition!$G60)</f>
        <v>#NAME?</v>
      </c>
      <c r="BP53" s="78" t="e">
        <f>IF(Exposition!$J60="Dezember",Exposition!$G60)</f>
        <v>#NAME?</v>
      </c>
    </row>
    <row r="54" spans="14:68" x14ac:dyDescent="0.2">
      <c r="N54" s="78" t="b">
        <f>IF(Exposition!$D62="Fußballspez. Training",Exposition!$C62*(Exposition!$E62/60))</f>
        <v>0</v>
      </c>
      <c r="O54" s="78" t="b">
        <f>IF(Exposition!$D62="Unspezifisches Training",Exposition!$C62*(Exposition!$E62/60))</f>
        <v>0</v>
      </c>
      <c r="AD54" s="78" t="e">
        <f>IF(Monitoring!D62=0,AA=0,TEXT(Monitoring!D62,"TTTT"))</f>
        <v>#NAME?</v>
      </c>
      <c r="AE54" s="78" t="e">
        <f>IF(Monitoring!D62=0,AA=0,TEXT(Monitoring!D62,"MMMM"))</f>
        <v>#NAME?</v>
      </c>
      <c r="AF54" s="78">
        <f>Monitoring!L62</f>
        <v>0</v>
      </c>
      <c r="AH54" s="78" t="s">
        <v>56</v>
      </c>
      <c r="AI54" s="78">
        <f>COUNTIFS(Monitoring!$X$10:'Monitoring'!$X$1000,"Juni",Monitoring!$L$10:'Monitoring'!$L$1000,"Unspezifisches Training",Monitoring!$G$10:'Monitoring'!$G$1000,"Akute Verletzung")</f>
        <v>0</v>
      </c>
      <c r="AP54" s="116" t="s">
        <v>72</v>
      </c>
      <c r="BE54" s="78" t="e">
        <f>IF(Exposition!$J61="Januar",Exposition!$G61)</f>
        <v>#NAME?</v>
      </c>
      <c r="BF54" s="78" t="e">
        <f>IF(Exposition!$J61="Februar",Exposition!$G61)</f>
        <v>#NAME?</v>
      </c>
      <c r="BG54" s="78" t="e">
        <f>IF(Exposition!$J61="März",Exposition!$G61)</f>
        <v>#NAME?</v>
      </c>
      <c r="BH54" s="78" t="e">
        <f>IF(Exposition!$J61="April",Exposition!$G61)</f>
        <v>#NAME?</v>
      </c>
      <c r="BI54" s="78" t="e">
        <f>IF(Exposition!$J61="Mai",Exposition!$G61)</f>
        <v>#NAME?</v>
      </c>
      <c r="BJ54" s="78" t="e">
        <f>IF(Exposition!$J61="Juni",Exposition!$G61)</f>
        <v>#NAME?</v>
      </c>
      <c r="BK54" s="78" t="e">
        <f>IF(Exposition!$J61="Juli",Exposition!$G61)</f>
        <v>#NAME?</v>
      </c>
      <c r="BL54" s="78" t="e">
        <f>IF(Exposition!$J61="August",Exposition!$G61)</f>
        <v>#NAME?</v>
      </c>
      <c r="BM54" s="78" t="e">
        <f>IF(Exposition!$J61="September",Exposition!$G61)</f>
        <v>#NAME?</v>
      </c>
      <c r="BN54" s="78" t="e">
        <f>IF(Exposition!$J61="Oktober",Exposition!$G61)</f>
        <v>#NAME?</v>
      </c>
      <c r="BO54" s="78" t="e">
        <f>IF(Exposition!$J61="November",Exposition!$G61)</f>
        <v>#NAME?</v>
      </c>
      <c r="BP54" s="78" t="e">
        <f>IF(Exposition!$J61="Dezember",Exposition!$G61)</f>
        <v>#NAME?</v>
      </c>
    </row>
    <row r="55" spans="14:68" x14ac:dyDescent="0.2">
      <c r="N55" s="78" t="b">
        <f>IF(Exposition!$D63="Fußballspez. Training",Exposition!$C63*(Exposition!$E63/60))</f>
        <v>0</v>
      </c>
      <c r="O55" s="78" t="b">
        <f>IF(Exposition!$D63="Unspezifisches Training",Exposition!$C63*(Exposition!$E63/60))</f>
        <v>0</v>
      </c>
      <c r="AD55" s="78" t="e">
        <f>IF(Monitoring!D63=0,AA=0,TEXT(Monitoring!D63,"TTTT"))</f>
        <v>#NAME?</v>
      </c>
      <c r="AE55" s="78" t="e">
        <f>IF(Monitoring!D63=0,AA=0,TEXT(Monitoring!D63,"MMMM"))</f>
        <v>#NAME?</v>
      </c>
      <c r="AF55" s="78">
        <f>Monitoring!L63</f>
        <v>0</v>
      </c>
      <c r="AP55" s="78" t="s">
        <v>48</v>
      </c>
      <c r="AQ55" s="78">
        <f>COUNTIFS(Monitoring!$C$10:'Monitoring'!$C$1000,"RM",Monitoring!$N$10:'Monitoring'!$N$1000,"Kontakt",Monitoring!$G$10:'Monitoring'!$G$1000,"akute Verletzung")</f>
        <v>0</v>
      </c>
      <c r="BE55" s="78" t="e">
        <f>IF(Exposition!$J62="Januar",Exposition!$G62)</f>
        <v>#NAME?</v>
      </c>
      <c r="BF55" s="78" t="e">
        <f>IF(Exposition!$J62="Februar",Exposition!$G62)</f>
        <v>#NAME?</v>
      </c>
      <c r="BG55" s="78" t="e">
        <f>IF(Exposition!$J62="März",Exposition!$G62)</f>
        <v>#NAME?</v>
      </c>
      <c r="BH55" s="78" t="e">
        <f>IF(Exposition!$J62="April",Exposition!$G62)</f>
        <v>#NAME?</v>
      </c>
      <c r="BI55" s="78" t="e">
        <f>IF(Exposition!$J62="Mai",Exposition!$G62)</f>
        <v>#NAME?</v>
      </c>
      <c r="BJ55" s="78" t="e">
        <f>IF(Exposition!$J62="Juni",Exposition!$G62)</f>
        <v>#NAME?</v>
      </c>
      <c r="BK55" s="78" t="e">
        <f>IF(Exposition!$J62="Juli",Exposition!$G62)</f>
        <v>#NAME?</v>
      </c>
      <c r="BL55" s="78" t="e">
        <f>IF(Exposition!$J62="August",Exposition!$G62)</f>
        <v>#NAME?</v>
      </c>
      <c r="BM55" s="78" t="e">
        <f>IF(Exposition!$J62="September",Exposition!$G62)</f>
        <v>#NAME?</v>
      </c>
      <c r="BN55" s="78" t="e">
        <f>IF(Exposition!$J62="Oktober",Exposition!$G62)</f>
        <v>#NAME?</v>
      </c>
      <c r="BO55" s="78" t="e">
        <f>IF(Exposition!$J62="November",Exposition!$G62)</f>
        <v>#NAME?</v>
      </c>
      <c r="BP55" s="78" t="e">
        <f>IF(Exposition!$J62="Dezember",Exposition!$G62)</f>
        <v>#NAME?</v>
      </c>
    </row>
    <row r="56" spans="14:68" x14ac:dyDescent="0.2">
      <c r="N56" s="78" t="b">
        <f>IF(Exposition!$D64="Fußballspez. Training",Exposition!$C64*(Exposition!$E64/60))</f>
        <v>0</v>
      </c>
      <c r="O56" s="78" t="b">
        <f>IF(Exposition!$D64="Unspezifisches Training",Exposition!$C64*(Exposition!$E64/60))</f>
        <v>0</v>
      </c>
      <c r="AD56" s="78" t="e">
        <f>IF(Monitoring!D64=0,AA=0,TEXT(Monitoring!D64,"TTTT"))</f>
        <v>#NAME?</v>
      </c>
      <c r="AE56" s="78" t="e">
        <f>IF(Monitoring!D64=0,AA=0,TEXT(Monitoring!D64,"MMMM"))</f>
        <v>#NAME?</v>
      </c>
      <c r="AF56" s="78">
        <f>Monitoring!L64</f>
        <v>0</v>
      </c>
      <c r="AH56" s="116" t="s">
        <v>186</v>
      </c>
      <c r="AP56" s="78" t="s">
        <v>49</v>
      </c>
      <c r="AQ56" s="78">
        <f>COUNTIFS(Monitoring!$C$10:'Monitoring'!$C$1000,"RM",Monitoring!$N$10:'Monitoring'!$N$1000,"Indirekter Kontakt",Monitoring!$G$10:'Monitoring'!$G$1000,"akute Verletzung")</f>
        <v>0</v>
      </c>
      <c r="BE56" s="78" t="e">
        <f>IF(Exposition!$J63="Januar",Exposition!$G63)</f>
        <v>#NAME?</v>
      </c>
      <c r="BF56" s="78" t="e">
        <f>IF(Exposition!$J63="Februar",Exposition!$G63)</f>
        <v>#NAME?</v>
      </c>
      <c r="BG56" s="78" t="e">
        <f>IF(Exposition!$J63="März",Exposition!$G63)</f>
        <v>#NAME?</v>
      </c>
      <c r="BH56" s="78" t="e">
        <f>IF(Exposition!$J63="April",Exposition!$G63)</f>
        <v>#NAME?</v>
      </c>
      <c r="BI56" s="78" t="e">
        <f>IF(Exposition!$J63="Mai",Exposition!$G63)</f>
        <v>#NAME?</v>
      </c>
      <c r="BJ56" s="78" t="e">
        <f>IF(Exposition!$J63="Juni",Exposition!$G63)</f>
        <v>#NAME?</v>
      </c>
      <c r="BK56" s="78" t="e">
        <f>IF(Exposition!$J63="Juli",Exposition!$G63)</f>
        <v>#NAME?</v>
      </c>
      <c r="BL56" s="78" t="e">
        <f>IF(Exposition!$J63="August",Exposition!$G63)</f>
        <v>#NAME?</v>
      </c>
      <c r="BM56" s="78" t="e">
        <f>IF(Exposition!$J63="September",Exposition!$G63)</f>
        <v>#NAME?</v>
      </c>
      <c r="BN56" s="78" t="e">
        <f>IF(Exposition!$J63="Oktober",Exposition!$G63)</f>
        <v>#NAME?</v>
      </c>
      <c r="BO56" s="78" t="e">
        <f>IF(Exposition!$J63="November",Exposition!$G63)</f>
        <v>#NAME?</v>
      </c>
      <c r="BP56" s="78" t="e">
        <f>IF(Exposition!$J63="Dezember",Exposition!$G63)</f>
        <v>#NAME?</v>
      </c>
    </row>
    <row r="57" spans="14:68" x14ac:dyDescent="0.2">
      <c r="N57" s="78" t="b">
        <f>IF(Exposition!$D65="Fußballspez. Training",Exposition!$C65*(Exposition!$E65/60))</f>
        <v>0</v>
      </c>
      <c r="O57" s="78" t="b">
        <f>IF(Exposition!$D65="Unspezifisches Training",Exposition!$C65*(Exposition!$E65/60))</f>
        <v>0</v>
      </c>
      <c r="AD57" s="78" t="e">
        <f>IF(Monitoring!D65=0,AA=0,TEXT(Monitoring!D65,"TTTT"))</f>
        <v>#NAME?</v>
      </c>
      <c r="AE57" s="78" t="e">
        <f>IF(Monitoring!D65=0,AA=0,TEXT(Monitoring!D65,"MMMM"))</f>
        <v>#NAME?</v>
      </c>
      <c r="AF57" s="78">
        <f>Monitoring!L65</f>
        <v>0</v>
      </c>
      <c r="AH57" s="78" t="s">
        <v>46</v>
      </c>
      <c r="AI57" s="78">
        <f>COUNTIFS(Monitoring!$X$10:'Monitoring'!$X$1000,"Juli",Monitoring!$L$10:'Monitoring'!$L$1000,"Testspiel",Monitoring!$G$10:'Monitoring'!$G$1000,"Akute Verletzung")</f>
        <v>0</v>
      </c>
      <c r="AP57" s="78" t="s">
        <v>47</v>
      </c>
      <c r="AQ57" s="78">
        <f>COUNTIFS(Monitoring!$C$10:'Monitoring'!$C$1000,"RM",Monitoring!$N$10:'Monitoring'!$N$1000,"Non-Kontakt",Monitoring!$G$10:'Monitoring'!$G$1000,"akute Verletzung")</f>
        <v>0</v>
      </c>
      <c r="BE57" s="78" t="e">
        <f>IF(Exposition!$J64="Januar",Exposition!$G64)</f>
        <v>#NAME?</v>
      </c>
      <c r="BF57" s="78" t="e">
        <f>IF(Exposition!$J64="Februar",Exposition!$G64)</f>
        <v>#NAME?</v>
      </c>
      <c r="BG57" s="78" t="e">
        <f>IF(Exposition!$J64="März",Exposition!$G64)</f>
        <v>#NAME?</v>
      </c>
      <c r="BH57" s="78" t="e">
        <f>IF(Exposition!$J64="April",Exposition!$G64)</f>
        <v>#NAME?</v>
      </c>
      <c r="BI57" s="78" t="e">
        <f>IF(Exposition!$J64="Mai",Exposition!$G64)</f>
        <v>#NAME?</v>
      </c>
      <c r="BJ57" s="78" t="e">
        <f>IF(Exposition!$J64="Juni",Exposition!$G64)</f>
        <v>#NAME?</v>
      </c>
      <c r="BK57" s="78" t="e">
        <f>IF(Exposition!$J64="Juli",Exposition!$G64)</f>
        <v>#NAME?</v>
      </c>
      <c r="BL57" s="78" t="e">
        <f>IF(Exposition!$J64="August",Exposition!$G64)</f>
        <v>#NAME?</v>
      </c>
      <c r="BM57" s="78" t="e">
        <f>IF(Exposition!$J64="September",Exposition!$G64)</f>
        <v>#NAME?</v>
      </c>
      <c r="BN57" s="78" t="e">
        <f>IF(Exposition!$J64="Oktober",Exposition!$G64)</f>
        <v>#NAME?</v>
      </c>
      <c r="BO57" s="78" t="e">
        <f>IF(Exposition!$J64="November",Exposition!$G64)</f>
        <v>#NAME?</v>
      </c>
      <c r="BP57" s="78" t="e">
        <f>IF(Exposition!$J64="Dezember",Exposition!$G64)</f>
        <v>#NAME?</v>
      </c>
    </row>
    <row r="58" spans="14:68" x14ac:dyDescent="0.2">
      <c r="N58" s="78" t="b">
        <f>IF(Exposition!$D66="Fußballspez. Training",Exposition!$C66*(Exposition!$E66/60))</f>
        <v>0</v>
      </c>
      <c r="O58" s="78" t="b">
        <f>IF(Exposition!$D66="Unspezifisches Training",Exposition!$C66*(Exposition!$E66/60))</f>
        <v>0</v>
      </c>
      <c r="AD58" s="78" t="e">
        <f>IF(Monitoring!D66=0,AA=0,TEXT(Monitoring!D66,"TTTT"))</f>
        <v>#NAME?</v>
      </c>
      <c r="AE58" s="78" t="e">
        <f>IF(Monitoring!D66=0,AA=0,TEXT(Monitoring!D66,"MMMM"))</f>
        <v>#NAME?</v>
      </c>
      <c r="AF58" s="78">
        <f>Monitoring!L66</f>
        <v>0</v>
      </c>
      <c r="AH58" s="78" t="s">
        <v>79</v>
      </c>
      <c r="AI58" s="78">
        <f>COUNTIFS(Monitoring!$X$10:'Monitoring'!$X$1000,"Juli",Monitoring!$L$10:'Monitoring'!$L$1000,"Meisterschaftsspiel",Monitoring!$G$10:'Monitoring'!$G$1000,"Akute Verletzung")</f>
        <v>0</v>
      </c>
      <c r="AP58" s="116" t="s">
        <v>73</v>
      </c>
      <c r="BE58" s="78" t="e">
        <f>IF(Exposition!$J65="Januar",Exposition!$G65)</f>
        <v>#NAME?</v>
      </c>
      <c r="BF58" s="78" t="e">
        <f>IF(Exposition!$J65="Februar",Exposition!$G65)</f>
        <v>#NAME?</v>
      </c>
      <c r="BG58" s="78" t="e">
        <f>IF(Exposition!$J65="März",Exposition!$G65)</f>
        <v>#NAME?</v>
      </c>
      <c r="BH58" s="78" t="e">
        <f>IF(Exposition!$J65="April",Exposition!$G65)</f>
        <v>#NAME?</v>
      </c>
      <c r="BI58" s="78" t="e">
        <f>IF(Exposition!$J65="Mai",Exposition!$G65)</f>
        <v>#NAME?</v>
      </c>
      <c r="BJ58" s="78" t="e">
        <f>IF(Exposition!$J65="Juni",Exposition!$G65)</f>
        <v>#NAME?</v>
      </c>
      <c r="BK58" s="78" t="e">
        <f>IF(Exposition!$J65="Juli",Exposition!$G65)</f>
        <v>#NAME?</v>
      </c>
      <c r="BL58" s="78" t="e">
        <f>IF(Exposition!$J65="August",Exposition!$G65)</f>
        <v>#NAME?</v>
      </c>
      <c r="BM58" s="78" t="e">
        <f>IF(Exposition!$J65="September",Exposition!$G65)</f>
        <v>#NAME?</v>
      </c>
      <c r="BN58" s="78" t="e">
        <f>IF(Exposition!$J65="Oktober",Exposition!$G65)</f>
        <v>#NAME?</v>
      </c>
      <c r="BO58" s="78" t="e">
        <f>IF(Exposition!$J65="November",Exposition!$G65)</f>
        <v>#NAME?</v>
      </c>
      <c r="BP58" s="78" t="e">
        <f>IF(Exposition!$J65="Dezember",Exposition!$G65)</f>
        <v>#NAME?</v>
      </c>
    </row>
    <row r="59" spans="14:68" x14ac:dyDescent="0.2">
      <c r="N59" s="78" t="b">
        <f>IF(Exposition!$D67="Fußballspez. Training",Exposition!$C67*(Exposition!$E67/60))</f>
        <v>0</v>
      </c>
      <c r="O59" s="78" t="b">
        <f>IF(Exposition!$D67="Unspezifisches Training",Exposition!$C67*(Exposition!$E67/60))</f>
        <v>0</v>
      </c>
      <c r="AD59" s="78" t="e">
        <f>IF(Monitoring!D67=0,AA=0,TEXT(Monitoring!D67,"TTTT"))</f>
        <v>#NAME?</v>
      </c>
      <c r="AE59" s="78" t="e">
        <f>IF(Monitoring!D67=0,AA=0,TEXT(Monitoring!D67,"MMMM"))</f>
        <v>#NAME?</v>
      </c>
      <c r="AF59" s="78">
        <f>Monitoring!L67</f>
        <v>0</v>
      </c>
      <c r="AH59" s="78" t="s">
        <v>77</v>
      </c>
      <c r="AI59" s="78">
        <f>COUNTIFS(Monitoring!$X$10:'Monitoring'!$X$1000,"Juli",Monitoring!$L$10:'Monitoring'!$L$1000,"Pokalspiel national",Monitoring!$G$10:'Monitoring'!$G$1000,"Akute Verletzung")</f>
        <v>0</v>
      </c>
      <c r="AP59" s="78" t="s">
        <v>48</v>
      </c>
      <c r="AQ59" s="78">
        <f>COUNTIFS(Monitoring!$C$10:'Monitoring'!$C$1000,"LM",Monitoring!$N$10:'Monitoring'!$N$1000,"Kontakt",Monitoring!$G$10:'Monitoring'!$G$1000,"akute Verletzung")</f>
        <v>0</v>
      </c>
      <c r="BE59" s="78" t="e">
        <f>IF(Exposition!$J66="Januar",Exposition!$G66)</f>
        <v>#NAME?</v>
      </c>
      <c r="BF59" s="78" t="e">
        <f>IF(Exposition!$J66="Februar",Exposition!$G66)</f>
        <v>#NAME?</v>
      </c>
      <c r="BG59" s="78" t="e">
        <f>IF(Exposition!$J66="März",Exposition!$G66)</f>
        <v>#NAME?</v>
      </c>
      <c r="BH59" s="78" t="e">
        <f>IF(Exposition!$J66="April",Exposition!$G66)</f>
        <v>#NAME?</v>
      </c>
      <c r="BI59" s="78" t="e">
        <f>IF(Exposition!$J66="Mai",Exposition!$G66)</f>
        <v>#NAME?</v>
      </c>
      <c r="BJ59" s="78" t="e">
        <f>IF(Exposition!$J66="Juni",Exposition!$G66)</f>
        <v>#NAME?</v>
      </c>
      <c r="BK59" s="78" t="e">
        <f>IF(Exposition!$J66="Juli",Exposition!$G66)</f>
        <v>#NAME?</v>
      </c>
      <c r="BL59" s="78" t="e">
        <f>IF(Exposition!$J66="August",Exposition!$G66)</f>
        <v>#NAME?</v>
      </c>
      <c r="BM59" s="78" t="e">
        <f>IF(Exposition!$J66="September",Exposition!$G66)</f>
        <v>#NAME?</v>
      </c>
      <c r="BN59" s="78" t="e">
        <f>IF(Exposition!$J66="Oktober",Exposition!$G66)</f>
        <v>#NAME?</v>
      </c>
      <c r="BO59" s="78" t="e">
        <f>IF(Exposition!$J66="November",Exposition!$G66)</f>
        <v>#NAME?</v>
      </c>
      <c r="BP59" s="78" t="e">
        <f>IF(Exposition!$J66="Dezember",Exposition!$G66)</f>
        <v>#NAME?</v>
      </c>
    </row>
    <row r="60" spans="14:68" x14ac:dyDescent="0.2">
      <c r="N60" s="78" t="b">
        <f>IF(Exposition!$D68="Fußballspez. Training",Exposition!$C68*(Exposition!$E68/60))</f>
        <v>0</v>
      </c>
      <c r="O60" s="78" t="b">
        <f>IF(Exposition!$D68="Unspezifisches Training",Exposition!$C68*(Exposition!$E68/60))</f>
        <v>0</v>
      </c>
      <c r="AD60" s="78" t="e">
        <f>IF(Monitoring!D68=0,AA=0,TEXT(Monitoring!D68,"TTTT"))</f>
        <v>#NAME?</v>
      </c>
      <c r="AE60" s="78" t="e">
        <f>IF(Monitoring!D68=0,AA=0,TEXT(Monitoring!D68,"MMMM"))</f>
        <v>#NAME?</v>
      </c>
      <c r="AF60" s="78">
        <f>Monitoring!L68</f>
        <v>0</v>
      </c>
      <c r="AH60" s="78" t="s">
        <v>78</v>
      </c>
      <c r="AI60" s="78">
        <f>COUNTIFS(Monitoring!$X$10:'Monitoring'!$X$1000,"Juli",Monitoring!$L$10:'Monitoring'!$L$1000,"Pokalspiel international",Monitoring!$G$10:'Monitoring'!$G$1000,"Akute Verletzung")</f>
        <v>0</v>
      </c>
      <c r="AP60" s="78" t="s">
        <v>49</v>
      </c>
      <c r="AQ60" s="78">
        <f>COUNTIFS(Monitoring!$C$10:'Monitoring'!$C$1000,"LM",Monitoring!$N$10:'Monitoring'!$N$1000,"Indirekter Kontakt",Monitoring!$G$10:'Monitoring'!$G$1000,"akute Verletzung")</f>
        <v>0</v>
      </c>
      <c r="BE60" s="78" t="e">
        <f>IF(Exposition!$J67="Januar",Exposition!$G67)</f>
        <v>#NAME?</v>
      </c>
      <c r="BF60" s="78" t="e">
        <f>IF(Exposition!$J67="Februar",Exposition!$G67)</f>
        <v>#NAME?</v>
      </c>
      <c r="BG60" s="78" t="e">
        <f>IF(Exposition!$J67="März",Exposition!$G67)</f>
        <v>#NAME?</v>
      </c>
      <c r="BH60" s="78" t="e">
        <f>IF(Exposition!$J67="April",Exposition!$G67)</f>
        <v>#NAME?</v>
      </c>
      <c r="BI60" s="78" t="e">
        <f>IF(Exposition!$J67="Mai",Exposition!$G67)</f>
        <v>#NAME?</v>
      </c>
      <c r="BJ60" s="78" t="e">
        <f>IF(Exposition!$J67="Juni",Exposition!$G67)</f>
        <v>#NAME?</v>
      </c>
      <c r="BK60" s="78" t="e">
        <f>IF(Exposition!$J67="Juli",Exposition!$G67)</f>
        <v>#NAME?</v>
      </c>
      <c r="BL60" s="78" t="e">
        <f>IF(Exposition!$J67="August",Exposition!$G67)</f>
        <v>#NAME?</v>
      </c>
      <c r="BM60" s="78" t="e">
        <f>IF(Exposition!$J67="September",Exposition!$G67)</f>
        <v>#NAME?</v>
      </c>
      <c r="BN60" s="78" t="e">
        <f>IF(Exposition!$J67="Oktober",Exposition!$G67)</f>
        <v>#NAME?</v>
      </c>
      <c r="BO60" s="78" t="e">
        <f>IF(Exposition!$J67="November",Exposition!$G67)</f>
        <v>#NAME?</v>
      </c>
      <c r="BP60" s="78" t="e">
        <f>IF(Exposition!$J67="Dezember",Exposition!$G67)</f>
        <v>#NAME?</v>
      </c>
    </row>
    <row r="61" spans="14:68" x14ac:dyDescent="0.2">
      <c r="N61" s="78" t="b">
        <f>IF(Exposition!$D69="Fußballspez. Training",Exposition!$C69*(Exposition!$E69/60))</f>
        <v>0</v>
      </c>
      <c r="O61" s="78" t="b">
        <f>IF(Exposition!$D69="Unspezifisches Training",Exposition!$C69*(Exposition!$E69/60))</f>
        <v>0</v>
      </c>
      <c r="AD61" s="78" t="e">
        <f>IF(Monitoring!D69=0,AA=0,TEXT(Monitoring!D69,"TTTT"))</f>
        <v>#NAME?</v>
      </c>
      <c r="AE61" s="78" t="e">
        <f>IF(Monitoring!D69=0,AA=0,TEXT(Monitoring!D69,"MMMM"))</f>
        <v>#NAME?</v>
      </c>
      <c r="AF61" s="78">
        <f>Monitoring!L69</f>
        <v>0</v>
      </c>
      <c r="AH61" s="78" t="s">
        <v>45</v>
      </c>
      <c r="AI61" s="78">
        <f>COUNTIFS(Monitoring!$X$10:'Monitoring'!$X$1000,"Juli",Monitoring!$L$10:'Monitoring'!$L$1000,"Länderspiel",Monitoring!$G$10:'Monitoring'!$G$1000,"Akute Verletzung")</f>
        <v>0</v>
      </c>
      <c r="AP61" s="78" t="s">
        <v>47</v>
      </c>
      <c r="AQ61" s="78">
        <f>COUNTIFS(Monitoring!$C$10:'Monitoring'!$C$1000,"LM",Monitoring!$N$10:'Monitoring'!$N$1000,"Non-Kontakt",Monitoring!$G$10:'Monitoring'!$G$1000,"akute Verletzung")</f>
        <v>0</v>
      </c>
      <c r="BE61" s="78" t="e">
        <f>IF(Exposition!$J68="Januar",Exposition!$G68)</f>
        <v>#NAME?</v>
      </c>
      <c r="BF61" s="78" t="e">
        <f>IF(Exposition!$J68="Februar",Exposition!$G68)</f>
        <v>#NAME?</v>
      </c>
      <c r="BG61" s="78" t="e">
        <f>IF(Exposition!$J68="März",Exposition!$G68)</f>
        <v>#NAME?</v>
      </c>
      <c r="BH61" s="78" t="e">
        <f>IF(Exposition!$J68="April",Exposition!$G68)</f>
        <v>#NAME?</v>
      </c>
      <c r="BI61" s="78" t="e">
        <f>IF(Exposition!$J68="Mai",Exposition!$G68)</f>
        <v>#NAME?</v>
      </c>
      <c r="BJ61" s="78" t="e">
        <f>IF(Exposition!$J68="Juni",Exposition!$G68)</f>
        <v>#NAME?</v>
      </c>
      <c r="BK61" s="78" t="e">
        <f>IF(Exposition!$J68="Juli",Exposition!$G68)</f>
        <v>#NAME?</v>
      </c>
      <c r="BL61" s="78" t="e">
        <f>IF(Exposition!$J68="August",Exposition!$G68)</f>
        <v>#NAME?</v>
      </c>
      <c r="BM61" s="78" t="e">
        <f>IF(Exposition!$J68="September",Exposition!$G68)</f>
        <v>#NAME?</v>
      </c>
      <c r="BN61" s="78" t="e">
        <f>IF(Exposition!$J68="Oktober",Exposition!$G68)</f>
        <v>#NAME?</v>
      </c>
      <c r="BO61" s="78" t="e">
        <f>IF(Exposition!$J68="November",Exposition!$G68)</f>
        <v>#NAME?</v>
      </c>
      <c r="BP61" s="78" t="e">
        <f>IF(Exposition!$J68="Dezember",Exposition!$G68)</f>
        <v>#NAME?</v>
      </c>
    </row>
    <row r="62" spans="14:68" x14ac:dyDescent="0.2">
      <c r="N62" s="78" t="b">
        <f>IF(Exposition!$D70="Fußballspez. Training",Exposition!$C70*(Exposition!$E70/60))</f>
        <v>0</v>
      </c>
      <c r="O62" s="78" t="b">
        <f>IF(Exposition!$D70="Unspezifisches Training",Exposition!$C70*(Exposition!$E70/60))</f>
        <v>0</v>
      </c>
      <c r="AD62" s="78" t="e">
        <f>IF(Monitoring!D70=0,AA=0,TEXT(Monitoring!D70,"TTTT"))</f>
        <v>#NAME?</v>
      </c>
      <c r="AE62" s="78" t="e">
        <f>IF(Monitoring!D70=0,AA=0,TEXT(Monitoring!D70,"MMMM"))</f>
        <v>#NAME?</v>
      </c>
      <c r="AF62" s="78">
        <f>Monitoring!L70</f>
        <v>0</v>
      </c>
      <c r="AH62" s="78" t="s">
        <v>55</v>
      </c>
      <c r="AI62" s="78">
        <f>COUNTIFS(Monitoring!$X$10:'Monitoring'!$X$1000,"Juli",Monitoring!$L$10:'Monitoring'!$L$1000,"Fußballspez. Training",Monitoring!$G$10:'Monitoring'!$G$1000,"Akute Verletzung")</f>
        <v>0</v>
      </c>
      <c r="AP62" s="116" t="s">
        <v>74</v>
      </c>
      <c r="BE62" s="78" t="e">
        <f>IF(Exposition!$J69="Januar",Exposition!$G69)</f>
        <v>#NAME?</v>
      </c>
      <c r="BF62" s="78" t="e">
        <f>IF(Exposition!$J69="Februar",Exposition!$G69)</f>
        <v>#NAME?</v>
      </c>
      <c r="BG62" s="78" t="e">
        <f>IF(Exposition!$J69="März",Exposition!$G69)</f>
        <v>#NAME?</v>
      </c>
      <c r="BH62" s="78" t="e">
        <f>IF(Exposition!$J69="April",Exposition!$G69)</f>
        <v>#NAME?</v>
      </c>
      <c r="BI62" s="78" t="e">
        <f>IF(Exposition!$J69="Mai",Exposition!$G69)</f>
        <v>#NAME?</v>
      </c>
      <c r="BJ62" s="78" t="e">
        <f>IF(Exposition!$J69="Juni",Exposition!$G69)</f>
        <v>#NAME?</v>
      </c>
      <c r="BK62" s="78" t="e">
        <f>IF(Exposition!$J69="Juli",Exposition!$G69)</f>
        <v>#NAME?</v>
      </c>
      <c r="BL62" s="78" t="e">
        <f>IF(Exposition!$J69="August",Exposition!$G69)</f>
        <v>#NAME?</v>
      </c>
      <c r="BM62" s="78" t="e">
        <f>IF(Exposition!$J69="September",Exposition!$G69)</f>
        <v>#NAME?</v>
      </c>
      <c r="BN62" s="78" t="e">
        <f>IF(Exposition!$J69="Oktober",Exposition!$G69)</f>
        <v>#NAME?</v>
      </c>
      <c r="BO62" s="78" t="e">
        <f>IF(Exposition!$J69="November",Exposition!$G69)</f>
        <v>#NAME?</v>
      </c>
      <c r="BP62" s="78" t="e">
        <f>IF(Exposition!$J69="Dezember",Exposition!$G69)</f>
        <v>#NAME?</v>
      </c>
    </row>
    <row r="63" spans="14:68" x14ac:dyDescent="0.2">
      <c r="N63" s="78" t="b">
        <f>IF(Exposition!$D71="Fußballspez. Training",Exposition!$C71*(Exposition!$E71/60))</f>
        <v>0</v>
      </c>
      <c r="O63" s="78" t="b">
        <f>IF(Exposition!$D71="Unspezifisches Training",Exposition!$C71*(Exposition!$E71/60))</f>
        <v>0</v>
      </c>
      <c r="AD63" s="78" t="e">
        <f>IF(Monitoring!D71=0,AA=0,TEXT(Monitoring!D71,"TTTT"))</f>
        <v>#NAME?</v>
      </c>
      <c r="AE63" s="78" t="e">
        <f>IF(Monitoring!D71=0,AA=0,TEXT(Monitoring!D71,"MMMM"))</f>
        <v>#NAME?</v>
      </c>
      <c r="AF63" s="78">
        <f>Monitoring!L71</f>
        <v>0</v>
      </c>
      <c r="AH63" s="78" t="s">
        <v>56</v>
      </c>
      <c r="AI63" s="78">
        <f>COUNTIFS(Monitoring!$X$10:'Monitoring'!$X$1000,"Juli",Monitoring!$L$10:'Monitoring'!$L$1000,"Unspezifisches Training",Monitoring!$G$10:'Monitoring'!$G$1000,"Akute Verletzung")</f>
        <v>0</v>
      </c>
      <c r="AP63" s="78" t="s">
        <v>48</v>
      </c>
      <c r="AQ63" s="78">
        <f>COUNTIFS(Monitoring!$C$10:'Monitoring'!$C$1000,"OM",Monitoring!$N$10:'Monitoring'!$N$1000,"Kontakt",Monitoring!$G$10:'Monitoring'!$G$1000,"akute Verletzung")</f>
        <v>0</v>
      </c>
      <c r="BE63" s="78" t="e">
        <f>IF(Exposition!$J70="Januar",Exposition!$G70)</f>
        <v>#NAME?</v>
      </c>
      <c r="BF63" s="78" t="e">
        <f>IF(Exposition!$J70="Februar",Exposition!$G70)</f>
        <v>#NAME?</v>
      </c>
      <c r="BG63" s="78" t="e">
        <f>IF(Exposition!$J70="März",Exposition!$G70)</f>
        <v>#NAME?</v>
      </c>
      <c r="BH63" s="78" t="e">
        <f>IF(Exposition!$J70="April",Exposition!$G70)</f>
        <v>#NAME?</v>
      </c>
      <c r="BI63" s="78" t="e">
        <f>IF(Exposition!$J70="Mai",Exposition!$G70)</f>
        <v>#NAME?</v>
      </c>
      <c r="BJ63" s="78" t="e">
        <f>IF(Exposition!$J70="Juni",Exposition!$G70)</f>
        <v>#NAME?</v>
      </c>
      <c r="BK63" s="78" t="e">
        <f>IF(Exposition!$J70="Juli",Exposition!$G70)</f>
        <v>#NAME?</v>
      </c>
      <c r="BL63" s="78" t="e">
        <f>IF(Exposition!$J70="August",Exposition!$G70)</f>
        <v>#NAME?</v>
      </c>
      <c r="BM63" s="78" t="e">
        <f>IF(Exposition!$J70="September",Exposition!$G70)</f>
        <v>#NAME?</v>
      </c>
      <c r="BN63" s="78" t="e">
        <f>IF(Exposition!$J70="Oktober",Exposition!$G70)</f>
        <v>#NAME?</v>
      </c>
      <c r="BO63" s="78" t="e">
        <f>IF(Exposition!$J70="November",Exposition!$G70)</f>
        <v>#NAME?</v>
      </c>
      <c r="BP63" s="78" t="e">
        <f>IF(Exposition!$J70="Dezember",Exposition!$G70)</f>
        <v>#NAME?</v>
      </c>
    </row>
    <row r="64" spans="14:68" x14ac:dyDescent="0.2">
      <c r="N64" s="78" t="b">
        <f>IF(Exposition!$D72="Fußballspez. Training",Exposition!$C72*(Exposition!$E72/60))</f>
        <v>0</v>
      </c>
      <c r="O64" s="78" t="b">
        <f>IF(Exposition!$D72="Unspezifisches Training",Exposition!$C72*(Exposition!$E72/60))</f>
        <v>0</v>
      </c>
      <c r="AD64" s="78" t="e">
        <f>IF(Monitoring!D72=0,AA=0,TEXT(Monitoring!D72,"TTTT"))</f>
        <v>#NAME?</v>
      </c>
      <c r="AE64" s="78" t="e">
        <f>IF(Monitoring!D72=0,AA=0,TEXT(Monitoring!D72,"MMMM"))</f>
        <v>#NAME?</v>
      </c>
      <c r="AF64" s="78">
        <f>Monitoring!L72</f>
        <v>0</v>
      </c>
      <c r="AP64" s="78" t="s">
        <v>49</v>
      </c>
      <c r="AQ64" s="78">
        <f>COUNTIFS(Monitoring!$C$10:'Monitoring'!$C$1000,"OM",Monitoring!$N$10:'Monitoring'!$N$1000,"Indirekter Kontakt",Monitoring!$G$10:'Monitoring'!$G$1000,"akute Verletzung")</f>
        <v>0</v>
      </c>
      <c r="BE64" s="78" t="e">
        <f>IF(Exposition!$J71="Januar",Exposition!$G71)</f>
        <v>#NAME?</v>
      </c>
      <c r="BF64" s="78" t="e">
        <f>IF(Exposition!$J71="Februar",Exposition!$G71)</f>
        <v>#NAME?</v>
      </c>
      <c r="BG64" s="78" t="e">
        <f>IF(Exposition!$J71="März",Exposition!$G71)</f>
        <v>#NAME?</v>
      </c>
      <c r="BH64" s="78" t="e">
        <f>IF(Exposition!$J71="April",Exposition!$G71)</f>
        <v>#NAME?</v>
      </c>
      <c r="BI64" s="78" t="e">
        <f>IF(Exposition!$J71="Mai",Exposition!$G71)</f>
        <v>#NAME?</v>
      </c>
      <c r="BJ64" s="78" t="e">
        <f>IF(Exposition!$J71="Juni",Exposition!$G71)</f>
        <v>#NAME?</v>
      </c>
      <c r="BK64" s="78" t="e">
        <f>IF(Exposition!$J71="Juli",Exposition!$G71)</f>
        <v>#NAME?</v>
      </c>
      <c r="BL64" s="78" t="e">
        <f>IF(Exposition!$J71="August",Exposition!$G71)</f>
        <v>#NAME?</v>
      </c>
      <c r="BM64" s="78" t="e">
        <f>IF(Exposition!$J71="September",Exposition!$G71)</f>
        <v>#NAME?</v>
      </c>
      <c r="BN64" s="78" t="e">
        <f>IF(Exposition!$J71="Oktober",Exposition!$G71)</f>
        <v>#NAME?</v>
      </c>
      <c r="BO64" s="78" t="e">
        <f>IF(Exposition!$J71="November",Exposition!$G71)</f>
        <v>#NAME?</v>
      </c>
      <c r="BP64" s="78" t="e">
        <f>IF(Exposition!$J71="Dezember",Exposition!$G71)</f>
        <v>#NAME?</v>
      </c>
    </row>
    <row r="65" spans="14:68" x14ac:dyDescent="0.2">
      <c r="N65" s="78" t="b">
        <f>IF(Exposition!$D73="Fußballspez. Training",Exposition!$C73*(Exposition!$E73/60))</f>
        <v>0</v>
      </c>
      <c r="O65" s="78" t="b">
        <f>IF(Exposition!$D73="Unspezifisches Training",Exposition!$C73*(Exposition!$E73/60))</f>
        <v>0</v>
      </c>
      <c r="AD65" s="78" t="e">
        <f>IF(Monitoring!D73=0,AA=0,TEXT(Monitoring!D73,"TTTT"))</f>
        <v>#NAME?</v>
      </c>
      <c r="AE65" s="78" t="e">
        <f>IF(Monitoring!D73=0,AA=0,TEXT(Monitoring!D73,"MMMM"))</f>
        <v>#NAME?</v>
      </c>
      <c r="AF65" s="78">
        <f>Monitoring!L73</f>
        <v>0</v>
      </c>
      <c r="AH65" s="116" t="s">
        <v>187</v>
      </c>
      <c r="AP65" s="78" t="s">
        <v>47</v>
      </c>
      <c r="AQ65" s="78">
        <f>COUNTIFS(Monitoring!$C$10:'Monitoring'!$C$1000,"OM",Monitoring!$N$10:'Monitoring'!$N$1000,"Non-Kontakt",Monitoring!$G$10:'Monitoring'!$G$1000,"akute Verletzung")</f>
        <v>0</v>
      </c>
      <c r="BE65" s="78" t="e">
        <f>IF(Exposition!$J72="Januar",Exposition!$G72)</f>
        <v>#NAME?</v>
      </c>
      <c r="BF65" s="78" t="e">
        <f>IF(Exposition!$J72="Februar",Exposition!$G72)</f>
        <v>#NAME?</v>
      </c>
      <c r="BG65" s="78" t="e">
        <f>IF(Exposition!$J72="März",Exposition!$G72)</f>
        <v>#NAME?</v>
      </c>
      <c r="BH65" s="78" t="e">
        <f>IF(Exposition!$J72="April",Exposition!$G72)</f>
        <v>#NAME?</v>
      </c>
      <c r="BI65" s="78" t="e">
        <f>IF(Exposition!$J72="Mai",Exposition!$G72)</f>
        <v>#NAME?</v>
      </c>
      <c r="BJ65" s="78" t="e">
        <f>IF(Exposition!$J72="Juni",Exposition!$G72)</f>
        <v>#NAME?</v>
      </c>
      <c r="BK65" s="78" t="e">
        <f>IF(Exposition!$J72="Juli",Exposition!$G72)</f>
        <v>#NAME?</v>
      </c>
      <c r="BL65" s="78" t="e">
        <f>IF(Exposition!$J72="August",Exposition!$G72)</f>
        <v>#NAME?</v>
      </c>
      <c r="BM65" s="78" t="e">
        <f>IF(Exposition!$J72="September",Exposition!$G72)</f>
        <v>#NAME?</v>
      </c>
      <c r="BN65" s="78" t="e">
        <f>IF(Exposition!$J72="Oktober",Exposition!$G72)</f>
        <v>#NAME?</v>
      </c>
      <c r="BO65" s="78" t="e">
        <f>IF(Exposition!$J72="November",Exposition!$G72)</f>
        <v>#NAME?</v>
      </c>
      <c r="BP65" s="78" t="e">
        <f>IF(Exposition!$J72="Dezember",Exposition!$G72)</f>
        <v>#NAME?</v>
      </c>
    </row>
    <row r="66" spans="14:68" x14ac:dyDescent="0.2">
      <c r="N66" s="78" t="b">
        <f>IF(Exposition!$D74="Fußballspez. Training",Exposition!$C74*(Exposition!$E74/60))</f>
        <v>0</v>
      </c>
      <c r="O66" s="78" t="b">
        <f>IF(Exposition!$D74="Unspezifisches Training",Exposition!$C74*(Exposition!$E74/60))</f>
        <v>0</v>
      </c>
      <c r="AD66" s="78" t="e">
        <f>IF(Monitoring!D74=0,AA=0,TEXT(Monitoring!D74,"TTTT"))</f>
        <v>#NAME?</v>
      </c>
      <c r="AE66" s="78" t="e">
        <f>IF(Monitoring!D74=0,AA=0,TEXT(Monitoring!D74,"MMMM"))</f>
        <v>#NAME?</v>
      </c>
      <c r="AF66" s="78">
        <f>Monitoring!L74</f>
        <v>0</v>
      </c>
      <c r="AH66" s="78" t="s">
        <v>46</v>
      </c>
      <c r="AI66" s="78">
        <f>COUNTIFS(Monitoring!$X$10:'Monitoring'!$X$1000,"August",Monitoring!$L$10:'Monitoring'!$L$1000,"Testspiel",Monitoring!$G$10:'Monitoring'!$G$1000,"Akute Verletzung")</f>
        <v>0</v>
      </c>
      <c r="AP66" s="123" t="s">
        <v>152</v>
      </c>
      <c r="AQ66" s="124"/>
      <c r="BE66" s="78" t="e">
        <f>IF(Exposition!$J73="Januar",Exposition!$G73)</f>
        <v>#NAME?</v>
      </c>
      <c r="BF66" s="78" t="e">
        <f>IF(Exposition!$J73="Februar",Exposition!$G73)</f>
        <v>#NAME?</v>
      </c>
      <c r="BG66" s="78" t="e">
        <f>IF(Exposition!$J73="März",Exposition!$G73)</f>
        <v>#NAME?</v>
      </c>
      <c r="BH66" s="78" t="e">
        <f>IF(Exposition!$J73="April",Exposition!$G73)</f>
        <v>#NAME?</v>
      </c>
      <c r="BI66" s="78" t="e">
        <f>IF(Exposition!$J73="Mai",Exposition!$G73)</f>
        <v>#NAME?</v>
      </c>
      <c r="BJ66" s="78" t="e">
        <f>IF(Exposition!$J73="Juni",Exposition!$G73)</f>
        <v>#NAME?</v>
      </c>
      <c r="BK66" s="78" t="e">
        <f>IF(Exposition!$J73="Juli",Exposition!$G73)</f>
        <v>#NAME?</v>
      </c>
      <c r="BL66" s="78" t="e">
        <f>IF(Exposition!$J73="August",Exposition!$G73)</f>
        <v>#NAME?</v>
      </c>
      <c r="BM66" s="78" t="e">
        <f>IF(Exposition!$J73="September",Exposition!$G73)</f>
        <v>#NAME?</v>
      </c>
      <c r="BN66" s="78" t="e">
        <f>IF(Exposition!$J73="Oktober",Exposition!$G73)</f>
        <v>#NAME?</v>
      </c>
      <c r="BO66" s="78" t="e">
        <f>IF(Exposition!$J73="November",Exposition!$G73)</f>
        <v>#NAME?</v>
      </c>
      <c r="BP66" s="78" t="e">
        <f>IF(Exposition!$J73="Dezember",Exposition!$G73)</f>
        <v>#NAME?</v>
      </c>
    </row>
    <row r="67" spans="14:68" x14ac:dyDescent="0.2">
      <c r="N67" s="78" t="b">
        <f>IF(Exposition!$D75="Fußballspez. Training",Exposition!$C75*(Exposition!$E75/60))</f>
        <v>0</v>
      </c>
      <c r="O67" s="78" t="b">
        <f>IF(Exposition!$D75="Unspezifisches Training",Exposition!$C75*(Exposition!$E75/60))</f>
        <v>0</v>
      </c>
      <c r="AD67" s="78" t="e">
        <f>IF(Monitoring!D75=0,AA=0,TEXT(Monitoring!D75,"TTTT"))</f>
        <v>#NAME?</v>
      </c>
      <c r="AE67" s="78" t="e">
        <f>IF(Monitoring!D75=0,AA=0,TEXT(Monitoring!D75,"MMMM"))</f>
        <v>#NAME?</v>
      </c>
      <c r="AF67" s="78">
        <f>Monitoring!L75</f>
        <v>0</v>
      </c>
      <c r="AH67" s="78" t="s">
        <v>79</v>
      </c>
      <c r="AI67" s="78">
        <f>COUNTIFS(Monitoring!$X$10:'Monitoring'!$X$1000,"August",Monitoring!$L$10:'Monitoring'!$L$1000,"Meisterschaftsspiel",Monitoring!$G$10:'Monitoring'!$G$1000,"Akute Verletzung")</f>
        <v>0</v>
      </c>
      <c r="AP67" s="124" t="s">
        <v>48</v>
      </c>
      <c r="AQ67" s="124">
        <f>AQ47+AQ51+AQ55+AQ59+AQ63</f>
        <v>0</v>
      </c>
      <c r="AR67" s="78" t="e">
        <f>(AQ67/AS$67)*100</f>
        <v>#DIV/0!</v>
      </c>
      <c r="AS67" s="78">
        <f>SUM(AQ67:AQ69)</f>
        <v>0</v>
      </c>
      <c r="BE67" s="78" t="e">
        <f>IF(Exposition!$J74="Januar",Exposition!$G74)</f>
        <v>#NAME?</v>
      </c>
      <c r="BF67" s="78" t="e">
        <f>IF(Exposition!$J74="Februar",Exposition!$G74)</f>
        <v>#NAME?</v>
      </c>
      <c r="BG67" s="78" t="e">
        <f>IF(Exposition!$J74="März",Exposition!$G74)</f>
        <v>#NAME?</v>
      </c>
      <c r="BH67" s="78" t="e">
        <f>IF(Exposition!$J74="April",Exposition!$G74)</f>
        <v>#NAME?</v>
      </c>
      <c r="BI67" s="78" t="e">
        <f>IF(Exposition!$J74="Mai",Exposition!$G74)</f>
        <v>#NAME?</v>
      </c>
      <c r="BJ67" s="78" t="e">
        <f>IF(Exposition!$J74="Juni",Exposition!$G74)</f>
        <v>#NAME?</v>
      </c>
      <c r="BK67" s="78" t="e">
        <f>IF(Exposition!$J74="Juli",Exposition!$G74)</f>
        <v>#NAME?</v>
      </c>
      <c r="BL67" s="78" t="e">
        <f>IF(Exposition!$J74="August",Exposition!$G74)</f>
        <v>#NAME?</v>
      </c>
      <c r="BM67" s="78" t="e">
        <f>IF(Exposition!$J74="September",Exposition!$G74)</f>
        <v>#NAME?</v>
      </c>
      <c r="BN67" s="78" t="e">
        <f>IF(Exposition!$J74="Oktober",Exposition!$G74)</f>
        <v>#NAME?</v>
      </c>
      <c r="BO67" s="78" t="e">
        <f>IF(Exposition!$J74="November",Exposition!$G74)</f>
        <v>#NAME?</v>
      </c>
      <c r="BP67" s="78" t="e">
        <f>IF(Exposition!$J74="Dezember",Exposition!$G74)</f>
        <v>#NAME?</v>
      </c>
    </row>
    <row r="68" spans="14:68" x14ac:dyDescent="0.2">
      <c r="N68" s="78" t="b">
        <f>IF(Exposition!$D76="Fußballspez. Training",Exposition!$C76*(Exposition!$E76/60))</f>
        <v>0</v>
      </c>
      <c r="O68" s="78" t="b">
        <f>IF(Exposition!$D76="Unspezifisches Training",Exposition!$C76*(Exposition!$E76/60))</f>
        <v>0</v>
      </c>
      <c r="AD68" s="78" t="e">
        <f>IF(Monitoring!D76=0,AA=0,TEXT(Monitoring!D76,"TTTT"))</f>
        <v>#NAME?</v>
      </c>
      <c r="AE68" s="78" t="e">
        <f>IF(Monitoring!D76=0,AA=0,TEXT(Monitoring!D76,"MMMM"))</f>
        <v>#NAME?</v>
      </c>
      <c r="AF68" s="78">
        <f>Monitoring!L76</f>
        <v>0</v>
      </c>
      <c r="AH68" s="78" t="s">
        <v>77</v>
      </c>
      <c r="AI68" s="78">
        <f>COUNTIFS(Monitoring!$X$10:'Monitoring'!$X$1000,"August",Monitoring!$L$10:'Monitoring'!$L$1000,"Pokalspiel national",Monitoring!$G$10:'Monitoring'!$G$1000,"Akute Verletzung")</f>
        <v>0</v>
      </c>
      <c r="AP68" s="124" t="s">
        <v>49</v>
      </c>
      <c r="AQ68" s="124">
        <f t="shared" ref="AQ68:AQ69" si="11">AQ48+AQ52+AQ56+AQ60+AQ64</f>
        <v>0</v>
      </c>
      <c r="AR68" s="78" t="e">
        <f t="shared" ref="AR68:AR69" si="12">(AQ68/AS$67)*100</f>
        <v>#DIV/0!</v>
      </c>
      <c r="BE68" s="78" t="e">
        <f>IF(Exposition!$J75="Januar",Exposition!$G75)</f>
        <v>#NAME?</v>
      </c>
      <c r="BF68" s="78" t="e">
        <f>IF(Exposition!$J75="Februar",Exposition!$G75)</f>
        <v>#NAME?</v>
      </c>
      <c r="BG68" s="78" t="e">
        <f>IF(Exposition!$J75="März",Exposition!$G75)</f>
        <v>#NAME?</v>
      </c>
      <c r="BH68" s="78" t="e">
        <f>IF(Exposition!$J75="April",Exposition!$G75)</f>
        <v>#NAME?</v>
      </c>
      <c r="BI68" s="78" t="e">
        <f>IF(Exposition!$J75="Mai",Exposition!$G75)</f>
        <v>#NAME?</v>
      </c>
      <c r="BJ68" s="78" t="e">
        <f>IF(Exposition!$J75="Juni",Exposition!$G75)</f>
        <v>#NAME?</v>
      </c>
      <c r="BK68" s="78" t="e">
        <f>IF(Exposition!$J75="Juli",Exposition!$G75)</f>
        <v>#NAME?</v>
      </c>
      <c r="BL68" s="78" t="e">
        <f>IF(Exposition!$J75="August",Exposition!$G75)</f>
        <v>#NAME?</v>
      </c>
      <c r="BM68" s="78" t="e">
        <f>IF(Exposition!$J75="September",Exposition!$G75)</f>
        <v>#NAME?</v>
      </c>
      <c r="BN68" s="78" t="e">
        <f>IF(Exposition!$J75="Oktober",Exposition!$G75)</f>
        <v>#NAME?</v>
      </c>
      <c r="BO68" s="78" t="e">
        <f>IF(Exposition!$J75="November",Exposition!$G75)</f>
        <v>#NAME?</v>
      </c>
      <c r="BP68" s="78" t="e">
        <f>IF(Exposition!$J75="Dezember",Exposition!$G75)</f>
        <v>#NAME?</v>
      </c>
    </row>
    <row r="69" spans="14:68" x14ac:dyDescent="0.2">
      <c r="N69" s="78" t="b">
        <f>IF(Exposition!$D77="Fußballspez. Training",Exposition!$C77*(Exposition!$E77/60))</f>
        <v>0</v>
      </c>
      <c r="O69" s="78" t="b">
        <f>IF(Exposition!$D77="Unspezifisches Training",Exposition!$C77*(Exposition!$E77/60))</f>
        <v>0</v>
      </c>
      <c r="AD69" s="78" t="e">
        <f>IF(Monitoring!D77=0,AA=0,TEXT(Monitoring!D77,"TTTT"))</f>
        <v>#NAME?</v>
      </c>
      <c r="AE69" s="78" t="e">
        <f>IF(Monitoring!D77=0,AA=0,TEXT(Monitoring!D77,"MMMM"))</f>
        <v>#NAME?</v>
      </c>
      <c r="AF69" s="78">
        <f>Monitoring!L77</f>
        <v>0</v>
      </c>
      <c r="AH69" s="78" t="s">
        <v>78</v>
      </c>
      <c r="AI69" s="78">
        <f>COUNTIFS(Monitoring!$X$10:'Monitoring'!$X$1000,"August",Monitoring!$L$10:'Monitoring'!$L$1000,"Pokalspiel international",Monitoring!$G$10:'Monitoring'!$G$1000,"Akute Verletzung")</f>
        <v>0</v>
      </c>
      <c r="AP69" s="124" t="s">
        <v>47</v>
      </c>
      <c r="AQ69" s="124">
        <f t="shared" si="11"/>
        <v>0</v>
      </c>
      <c r="AR69" s="78" t="e">
        <f t="shared" si="12"/>
        <v>#DIV/0!</v>
      </c>
      <c r="BE69" s="78" t="e">
        <f>IF(Exposition!$J76="Januar",Exposition!$G76)</f>
        <v>#NAME?</v>
      </c>
      <c r="BF69" s="78" t="e">
        <f>IF(Exposition!$J76="Februar",Exposition!$G76)</f>
        <v>#NAME?</v>
      </c>
      <c r="BG69" s="78" t="e">
        <f>IF(Exposition!$J76="März",Exposition!$G76)</f>
        <v>#NAME?</v>
      </c>
      <c r="BH69" s="78" t="e">
        <f>IF(Exposition!$J76="April",Exposition!$G76)</f>
        <v>#NAME?</v>
      </c>
      <c r="BI69" s="78" t="e">
        <f>IF(Exposition!$J76="Mai",Exposition!$G76)</f>
        <v>#NAME?</v>
      </c>
      <c r="BJ69" s="78" t="e">
        <f>IF(Exposition!$J76="Juni",Exposition!$G76)</f>
        <v>#NAME?</v>
      </c>
      <c r="BK69" s="78" t="e">
        <f>IF(Exposition!$J76="Juli",Exposition!$G76)</f>
        <v>#NAME?</v>
      </c>
      <c r="BL69" s="78" t="e">
        <f>IF(Exposition!$J76="August",Exposition!$G76)</f>
        <v>#NAME?</v>
      </c>
      <c r="BM69" s="78" t="e">
        <f>IF(Exposition!$J76="September",Exposition!$G76)</f>
        <v>#NAME?</v>
      </c>
      <c r="BN69" s="78" t="e">
        <f>IF(Exposition!$J76="Oktober",Exposition!$G76)</f>
        <v>#NAME?</v>
      </c>
      <c r="BO69" s="78" t="e">
        <f>IF(Exposition!$J76="November",Exposition!$G76)</f>
        <v>#NAME?</v>
      </c>
      <c r="BP69" s="78" t="e">
        <f>IF(Exposition!$J76="Dezember",Exposition!$G76)</f>
        <v>#NAME?</v>
      </c>
    </row>
    <row r="70" spans="14:68" x14ac:dyDescent="0.2">
      <c r="N70" s="78" t="b">
        <f>IF(Exposition!$D78="Fußballspez. Training",Exposition!$C78*(Exposition!$E78/60))</f>
        <v>0</v>
      </c>
      <c r="O70" s="78" t="b">
        <f>IF(Exposition!$D78="Unspezifisches Training",Exposition!$C78*(Exposition!$E78/60))</f>
        <v>0</v>
      </c>
      <c r="AD70" s="78" t="e">
        <f>IF(Monitoring!D78=0,AA=0,TEXT(Monitoring!D78,"TTTT"))</f>
        <v>#NAME?</v>
      </c>
      <c r="AE70" s="78" t="e">
        <f>IF(Monitoring!D78=0,AA=0,TEXT(Monitoring!D78,"MMMM"))</f>
        <v>#NAME?</v>
      </c>
      <c r="AF70" s="78">
        <f>Monitoring!L78</f>
        <v>0</v>
      </c>
      <c r="AH70" s="78" t="s">
        <v>45</v>
      </c>
      <c r="AI70" s="78">
        <f>COUNTIFS(Monitoring!$X$10:'Monitoring'!$X$1000,"August",Monitoring!$L$10:'Monitoring'!$L$1000,"Länderspiel",Monitoring!$G$10:'Monitoring'!$G$1000,"Akute Verletzung")</f>
        <v>0</v>
      </c>
      <c r="BE70" s="78" t="e">
        <f>IF(Exposition!$J77="Januar",Exposition!$G77)</f>
        <v>#NAME?</v>
      </c>
      <c r="BF70" s="78" t="e">
        <f>IF(Exposition!$J77="Februar",Exposition!$G77)</f>
        <v>#NAME?</v>
      </c>
      <c r="BG70" s="78" t="e">
        <f>IF(Exposition!$J77="März",Exposition!$G77)</f>
        <v>#NAME?</v>
      </c>
      <c r="BH70" s="78" t="e">
        <f>IF(Exposition!$J77="April",Exposition!$G77)</f>
        <v>#NAME?</v>
      </c>
      <c r="BI70" s="78" t="e">
        <f>IF(Exposition!$J77="Mai",Exposition!$G77)</f>
        <v>#NAME?</v>
      </c>
      <c r="BJ70" s="78" t="e">
        <f>IF(Exposition!$J77="Juni",Exposition!$G77)</f>
        <v>#NAME?</v>
      </c>
      <c r="BK70" s="78" t="e">
        <f>IF(Exposition!$J77="Juli",Exposition!$G77)</f>
        <v>#NAME?</v>
      </c>
      <c r="BL70" s="78" t="e">
        <f>IF(Exposition!$J77="August",Exposition!$G77)</f>
        <v>#NAME?</v>
      </c>
      <c r="BM70" s="78" t="e">
        <f>IF(Exposition!$J77="September",Exposition!$G77)</f>
        <v>#NAME?</v>
      </c>
      <c r="BN70" s="78" t="e">
        <f>IF(Exposition!$J77="Oktober",Exposition!$G77)</f>
        <v>#NAME?</v>
      </c>
      <c r="BO70" s="78" t="e">
        <f>IF(Exposition!$J77="November",Exposition!$G77)</f>
        <v>#NAME?</v>
      </c>
      <c r="BP70" s="78" t="e">
        <f>IF(Exposition!$J77="Dezember",Exposition!$G77)</f>
        <v>#NAME?</v>
      </c>
    </row>
    <row r="71" spans="14:68" x14ac:dyDescent="0.2">
      <c r="N71" s="78" t="b">
        <f>IF(Exposition!$D79="Fußballspez. Training",Exposition!$C79*(Exposition!$E79/60))</f>
        <v>0</v>
      </c>
      <c r="O71" s="78" t="b">
        <f>IF(Exposition!$D79="Unspezifisches Training",Exposition!$C79*(Exposition!$E79/60))</f>
        <v>0</v>
      </c>
      <c r="AD71" s="78" t="e">
        <f>IF(Monitoring!D79=0,AA=0,TEXT(Monitoring!D79,"TTTT"))</f>
        <v>#NAME?</v>
      </c>
      <c r="AE71" s="78" t="e">
        <f>IF(Monitoring!D79=0,AA=0,TEXT(Monitoring!D79,"MMMM"))</f>
        <v>#NAME?</v>
      </c>
      <c r="AF71" s="78">
        <f>Monitoring!L79</f>
        <v>0</v>
      </c>
      <c r="AH71" s="78" t="s">
        <v>55</v>
      </c>
      <c r="AI71" s="78">
        <f>COUNTIFS(Monitoring!$X$10:'Monitoring'!$X$1000,"August",Monitoring!$L$10:'Monitoring'!$L$1000,"Fußballspez. Training",Monitoring!$G$10:'Monitoring'!$G$1000,"Akute Verletzung")</f>
        <v>0</v>
      </c>
      <c r="AP71" s="123" t="s">
        <v>214</v>
      </c>
      <c r="AQ71" s="124"/>
      <c r="BE71" s="78" t="e">
        <f>IF(Exposition!$J78="Januar",Exposition!$G78)</f>
        <v>#NAME?</v>
      </c>
      <c r="BF71" s="78" t="e">
        <f>IF(Exposition!$J78="Februar",Exposition!$G78)</f>
        <v>#NAME?</v>
      </c>
      <c r="BG71" s="78" t="e">
        <f>IF(Exposition!$J78="März",Exposition!$G78)</f>
        <v>#NAME?</v>
      </c>
      <c r="BH71" s="78" t="e">
        <f>IF(Exposition!$J78="April",Exposition!$G78)</f>
        <v>#NAME?</v>
      </c>
      <c r="BI71" s="78" t="e">
        <f>IF(Exposition!$J78="Mai",Exposition!$G78)</f>
        <v>#NAME?</v>
      </c>
      <c r="BJ71" s="78" t="e">
        <f>IF(Exposition!$J78="Juni",Exposition!$G78)</f>
        <v>#NAME?</v>
      </c>
      <c r="BK71" s="78" t="e">
        <f>IF(Exposition!$J78="Juli",Exposition!$G78)</f>
        <v>#NAME?</v>
      </c>
      <c r="BL71" s="78" t="e">
        <f>IF(Exposition!$J78="August",Exposition!$G78)</f>
        <v>#NAME?</v>
      </c>
      <c r="BM71" s="78" t="e">
        <f>IF(Exposition!$J78="September",Exposition!$G78)</f>
        <v>#NAME?</v>
      </c>
      <c r="BN71" s="78" t="e">
        <f>IF(Exposition!$J78="Oktober",Exposition!$G78)</f>
        <v>#NAME?</v>
      </c>
      <c r="BO71" s="78" t="e">
        <f>IF(Exposition!$J78="November",Exposition!$G78)</f>
        <v>#NAME?</v>
      </c>
      <c r="BP71" s="78" t="e">
        <f>IF(Exposition!$J78="Dezember",Exposition!$G78)</f>
        <v>#NAME?</v>
      </c>
    </row>
    <row r="72" spans="14:68" x14ac:dyDescent="0.2">
      <c r="N72" s="78" t="b">
        <f>IF(Exposition!$D80="Fußballspez. Training",Exposition!$C80*(Exposition!$E80/60))</f>
        <v>0</v>
      </c>
      <c r="O72" s="78" t="b">
        <f>IF(Exposition!$D80="Unspezifisches Training",Exposition!$C80*(Exposition!$E80/60))</f>
        <v>0</v>
      </c>
      <c r="AD72" s="78" t="e">
        <f>IF(Monitoring!D80=0,AA=0,TEXT(Monitoring!D80,"TTTT"))</f>
        <v>#NAME?</v>
      </c>
      <c r="AE72" s="78" t="e">
        <f>IF(Monitoring!D80=0,AA=0,TEXT(Monitoring!D80,"MMMM"))</f>
        <v>#NAME?</v>
      </c>
      <c r="AF72" s="78">
        <f>Monitoring!L80</f>
        <v>0</v>
      </c>
      <c r="AH72" s="78" t="s">
        <v>56</v>
      </c>
      <c r="AI72" s="78">
        <f>COUNTIFS(Monitoring!$X$10:'Monitoring'!$X$1000,"August",Monitoring!$L$10:'Monitoring'!$L$1000,"Unspezifisches Training",Monitoring!$G$10:'Monitoring'!$G$1000,"Akute Verletzung")</f>
        <v>0</v>
      </c>
      <c r="AP72" s="124" t="s">
        <v>48</v>
      </c>
      <c r="AQ72" s="124">
        <f>COUNTIFS(Monitoring!$C$10:'Monitoring'!$C$1000,"ST",Monitoring!$N$10:'Monitoring'!$N$1000,"Kontakt",Monitoring!$G$10:'Monitoring'!$G$1000,"akute Verletzung")</f>
        <v>0</v>
      </c>
      <c r="AR72" s="78" t="e">
        <f>(AQ72/AS$72)*100</f>
        <v>#DIV/0!</v>
      </c>
      <c r="AS72" s="78">
        <f>SUM(AQ72:AQ74)</f>
        <v>0</v>
      </c>
      <c r="BE72" s="78" t="e">
        <f>IF(Exposition!$J79="Januar",Exposition!$G79)</f>
        <v>#NAME?</v>
      </c>
      <c r="BF72" s="78" t="e">
        <f>IF(Exposition!$J79="Februar",Exposition!$G79)</f>
        <v>#NAME?</v>
      </c>
      <c r="BG72" s="78" t="e">
        <f>IF(Exposition!$J79="März",Exposition!$G79)</f>
        <v>#NAME?</v>
      </c>
      <c r="BH72" s="78" t="e">
        <f>IF(Exposition!$J79="April",Exposition!$G79)</f>
        <v>#NAME?</v>
      </c>
      <c r="BI72" s="78" t="e">
        <f>IF(Exposition!$J79="Mai",Exposition!$G79)</f>
        <v>#NAME?</v>
      </c>
      <c r="BJ72" s="78" t="e">
        <f>IF(Exposition!$J79="Juni",Exposition!$G79)</f>
        <v>#NAME?</v>
      </c>
      <c r="BK72" s="78" t="e">
        <f>IF(Exposition!$J79="Juli",Exposition!$G79)</f>
        <v>#NAME?</v>
      </c>
      <c r="BL72" s="78" t="e">
        <f>IF(Exposition!$J79="August",Exposition!$G79)</f>
        <v>#NAME?</v>
      </c>
      <c r="BM72" s="78" t="e">
        <f>IF(Exposition!$J79="September",Exposition!$G79)</f>
        <v>#NAME?</v>
      </c>
      <c r="BN72" s="78" t="e">
        <f>IF(Exposition!$J79="Oktober",Exposition!$G79)</f>
        <v>#NAME?</v>
      </c>
      <c r="BO72" s="78" t="e">
        <f>IF(Exposition!$J79="November",Exposition!$G79)</f>
        <v>#NAME?</v>
      </c>
      <c r="BP72" s="78" t="e">
        <f>IF(Exposition!$J79="Dezember",Exposition!$G79)</f>
        <v>#NAME?</v>
      </c>
    </row>
    <row r="73" spans="14:68" x14ac:dyDescent="0.2">
      <c r="N73" s="78" t="b">
        <f>IF(Exposition!$D81="Fußballspez. Training",Exposition!$C81*(Exposition!$E81/60))</f>
        <v>0</v>
      </c>
      <c r="O73" s="78" t="b">
        <f>IF(Exposition!$D81="Unspezifisches Training",Exposition!$C81*(Exposition!$E81/60))</f>
        <v>0</v>
      </c>
      <c r="AD73" s="78" t="e">
        <f>IF(Monitoring!D81=0,AA=0,TEXT(Monitoring!D81,"TTTT"))</f>
        <v>#NAME?</v>
      </c>
      <c r="AE73" s="78" t="e">
        <f>IF(Monitoring!D81=0,AA=0,TEXT(Monitoring!D81,"MMMM"))</f>
        <v>#NAME?</v>
      </c>
      <c r="AF73" s="78">
        <f>Monitoring!L81</f>
        <v>0</v>
      </c>
      <c r="AP73" s="124" t="s">
        <v>49</v>
      </c>
      <c r="AQ73" s="124">
        <f>COUNTIFS(Monitoring!$C$10:'Monitoring'!$C$1000,"ST",Monitoring!$N$10:'Monitoring'!$N$1000,"Indirekter Kontakt",Monitoring!$G$10:'Monitoring'!$G$1000,"akute Verletzung")</f>
        <v>0</v>
      </c>
      <c r="AR73" s="78" t="e">
        <f t="shared" ref="AR73:AR74" si="13">(AQ73/AS$72)*100</f>
        <v>#DIV/0!</v>
      </c>
      <c r="BE73" s="78" t="e">
        <f>IF(Exposition!$J80="Januar",Exposition!$G80)</f>
        <v>#NAME?</v>
      </c>
      <c r="BF73" s="78" t="e">
        <f>IF(Exposition!$J80="Februar",Exposition!$G80)</f>
        <v>#NAME?</v>
      </c>
      <c r="BG73" s="78" t="e">
        <f>IF(Exposition!$J80="März",Exposition!$G80)</f>
        <v>#NAME?</v>
      </c>
      <c r="BH73" s="78" t="e">
        <f>IF(Exposition!$J80="April",Exposition!$G80)</f>
        <v>#NAME?</v>
      </c>
      <c r="BI73" s="78" t="e">
        <f>IF(Exposition!$J80="Mai",Exposition!$G80)</f>
        <v>#NAME?</v>
      </c>
      <c r="BJ73" s="78" t="e">
        <f>IF(Exposition!$J80="Juni",Exposition!$G80)</f>
        <v>#NAME?</v>
      </c>
      <c r="BK73" s="78" t="e">
        <f>IF(Exposition!$J80="Juli",Exposition!$G80)</f>
        <v>#NAME?</v>
      </c>
      <c r="BL73" s="78" t="e">
        <f>IF(Exposition!$J80="August",Exposition!$G80)</f>
        <v>#NAME?</v>
      </c>
      <c r="BM73" s="78" t="e">
        <f>IF(Exposition!$J80="September",Exposition!$G80)</f>
        <v>#NAME?</v>
      </c>
      <c r="BN73" s="78" t="e">
        <f>IF(Exposition!$J80="Oktober",Exposition!$G80)</f>
        <v>#NAME?</v>
      </c>
      <c r="BO73" s="78" t="e">
        <f>IF(Exposition!$J80="November",Exposition!$G80)</f>
        <v>#NAME?</v>
      </c>
      <c r="BP73" s="78" t="e">
        <f>IF(Exposition!$J80="Dezember",Exposition!$G80)</f>
        <v>#NAME?</v>
      </c>
    </row>
    <row r="74" spans="14:68" x14ac:dyDescent="0.2">
      <c r="N74" s="78" t="b">
        <f>IF(Exposition!$D82="Fußballspez. Training",Exposition!$C82*(Exposition!$E82/60))</f>
        <v>0</v>
      </c>
      <c r="O74" s="78" t="b">
        <f>IF(Exposition!$D82="Unspezifisches Training",Exposition!$C82*(Exposition!$E82/60))</f>
        <v>0</v>
      </c>
      <c r="AD74" s="78" t="e">
        <f>IF(Monitoring!D82=0,AA=0,TEXT(Monitoring!D82,"TTTT"))</f>
        <v>#NAME?</v>
      </c>
      <c r="AE74" s="78" t="e">
        <f>IF(Monitoring!D82=0,AA=0,TEXT(Monitoring!D82,"MMMM"))</f>
        <v>#NAME?</v>
      </c>
      <c r="AF74" s="78">
        <f>Monitoring!L82</f>
        <v>0</v>
      </c>
      <c r="AH74" s="116" t="s">
        <v>188</v>
      </c>
      <c r="AP74" s="124" t="s">
        <v>47</v>
      </c>
      <c r="AQ74" s="124">
        <f>COUNTIFS(Monitoring!$C$10:'Monitoring'!$C$1000,"ST",Monitoring!$N$10:'Monitoring'!$N$1000,"Non-Kontakt",Monitoring!$G$10:'Monitoring'!$G$1000,"akute Verletzung")</f>
        <v>0</v>
      </c>
      <c r="AR74" s="78" t="e">
        <f t="shared" si="13"/>
        <v>#DIV/0!</v>
      </c>
      <c r="BE74" s="78" t="e">
        <f>IF(Exposition!$J81="Januar",Exposition!$G81)</f>
        <v>#NAME?</v>
      </c>
      <c r="BF74" s="78" t="e">
        <f>IF(Exposition!$J81="Februar",Exposition!$G81)</f>
        <v>#NAME?</v>
      </c>
      <c r="BG74" s="78" t="e">
        <f>IF(Exposition!$J81="März",Exposition!$G81)</f>
        <v>#NAME?</v>
      </c>
      <c r="BH74" s="78" t="e">
        <f>IF(Exposition!$J81="April",Exposition!$G81)</f>
        <v>#NAME?</v>
      </c>
      <c r="BI74" s="78" t="e">
        <f>IF(Exposition!$J81="Mai",Exposition!$G81)</f>
        <v>#NAME?</v>
      </c>
      <c r="BJ74" s="78" t="e">
        <f>IF(Exposition!$J81="Juni",Exposition!$G81)</f>
        <v>#NAME?</v>
      </c>
      <c r="BK74" s="78" t="e">
        <f>IF(Exposition!$J81="Juli",Exposition!$G81)</f>
        <v>#NAME?</v>
      </c>
      <c r="BL74" s="78" t="e">
        <f>IF(Exposition!$J81="August",Exposition!$G81)</f>
        <v>#NAME?</v>
      </c>
      <c r="BM74" s="78" t="e">
        <f>IF(Exposition!$J81="September",Exposition!$G81)</f>
        <v>#NAME?</v>
      </c>
      <c r="BN74" s="78" t="e">
        <f>IF(Exposition!$J81="Oktober",Exposition!$G81)</f>
        <v>#NAME?</v>
      </c>
      <c r="BO74" s="78" t="e">
        <f>IF(Exposition!$J81="November",Exposition!$G81)</f>
        <v>#NAME?</v>
      </c>
      <c r="BP74" s="78" t="e">
        <f>IF(Exposition!$J81="Dezember",Exposition!$G81)</f>
        <v>#NAME?</v>
      </c>
    </row>
    <row r="75" spans="14:68" x14ac:dyDescent="0.2">
      <c r="N75" s="78" t="b">
        <f>IF(Exposition!$D83="Fußballspez. Training",Exposition!$C83*(Exposition!$E83/60))</f>
        <v>0</v>
      </c>
      <c r="O75" s="78" t="b">
        <f>IF(Exposition!$D83="Unspezifisches Training",Exposition!$C83*(Exposition!$E83/60))</f>
        <v>0</v>
      </c>
      <c r="AD75" s="78" t="e">
        <f>IF(Monitoring!D83=0,AA=0,TEXT(Monitoring!D83,"TTTT"))</f>
        <v>#NAME?</v>
      </c>
      <c r="AE75" s="78" t="e">
        <f>IF(Monitoring!D83=0,AA=0,TEXT(Monitoring!D83,"MMMM"))</f>
        <v>#NAME?</v>
      </c>
      <c r="AF75" s="78">
        <f>Monitoring!L83</f>
        <v>0</v>
      </c>
      <c r="AH75" s="78" t="s">
        <v>46</v>
      </c>
      <c r="AI75" s="78">
        <f>COUNTIFS(Monitoring!$X$10:'Monitoring'!$X$1000,"September",Monitoring!$L$10:'Monitoring'!$L$1000,"Testspiel",Monitoring!$G$10:'Monitoring'!$G$1000,"Akute Verletzung")</f>
        <v>0</v>
      </c>
      <c r="BE75" s="78" t="e">
        <f>IF(Exposition!$J82="Januar",Exposition!$G82)</f>
        <v>#NAME?</v>
      </c>
      <c r="BF75" s="78" t="e">
        <f>IF(Exposition!$J82="Februar",Exposition!$G82)</f>
        <v>#NAME?</v>
      </c>
      <c r="BG75" s="78" t="e">
        <f>IF(Exposition!$J82="März",Exposition!$G82)</f>
        <v>#NAME?</v>
      </c>
      <c r="BH75" s="78" t="e">
        <f>IF(Exposition!$J82="April",Exposition!$G82)</f>
        <v>#NAME?</v>
      </c>
      <c r="BI75" s="78" t="e">
        <f>IF(Exposition!$J82="Mai",Exposition!$G82)</f>
        <v>#NAME?</v>
      </c>
      <c r="BJ75" s="78" t="e">
        <f>IF(Exposition!$J82="Juni",Exposition!$G82)</f>
        <v>#NAME?</v>
      </c>
      <c r="BK75" s="78" t="e">
        <f>IF(Exposition!$J82="Juli",Exposition!$G82)</f>
        <v>#NAME?</v>
      </c>
      <c r="BL75" s="78" t="e">
        <f>IF(Exposition!$J82="August",Exposition!$G82)</f>
        <v>#NAME?</v>
      </c>
      <c r="BM75" s="78" t="e">
        <f>IF(Exposition!$J82="September",Exposition!$G82)</f>
        <v>#NAME?</v>
      </c>
      <c r="BN75" s="78" t="e">
        <f>IF(Exposition!$J82="Oktober",Exposition!$G82)</f>
        <v>#NAME?</v>
      </c>
      <c r="BO75" s="78" t="e">
        <f>IF(Exposition!$J82="November",Exposition!$G82)</f>
        <v>#NAME?</v>
      </c>
      <c r="BP75" s="78" t="e">
        <f>IF(Exposition!$J82="Dezember",Exposition!$G82)</f>
        <v>#NAME?</v>
      </c>
    </row>
    <row r="76" spans="14:68" x14ac:dyDescent="0.2">
      <c r="N76" s="78" t="b">
        <f>IF(Exposition!$D84="Fußballspez. Training",Exposition!$C84*(Exposition!$E84/60))</f>
        <v>0</v>
      </c>
      <c r="O76" s="78" t="b">
        <f>IF(Exposition!$D84="Unspezifisches Training",Exposition!$C84*(Exposition!$E84/60))</f>
        <v>0</v>
      </c>
      <c r="AD76" s="78" t="e">
        <f>IF(Monitoring!D84=0,AA=0,TEXT(Monitoring!D84,"TTTT"))</f>
        <v>#NAME?</v>
      </c>
      <c r="AE76" s="78" t="e">
        <f>IF(Monitoring!D84=0,AA=0,TEXT(Monitoring!D84,"MMMM"))</f>
        <v>#NAME?</v>
      </c>
      <c r="AF76" s="78">
        <f>Monitoring!L84</f>
        <v>0</v>
      </c>
      <c r="AH76" s="78" t="s">
        <v>79</v>
      </c>
      <c r="AI76" s="78">
        <f>COUNTIFS(Monitoring!$X$10:'Monitoring'!$X$1000,"September",Monitoring!$L$10:'Monitoring'!$L$1000,"Meisterschaftsspiel",Monitoring!$G$10:'Monitoring'!$G$1000,"Akute Verletzung")</f>
        <v>0</v>
      </c>
      <c r="BE76" s="78" t="e">
        <f>IF(Exposition!$J83="Januar",Exposition!$G83)</f>
        <v>#NAME?</v>
      </c>
      <c r="BF76" s="78" t="e">
        <f>IF(Exposition!$J83="Februar",Exposition!$G83)</f>
        <v>#NAME?</v>
      </c>
      <c r="BG76" s="78" t="e">
        <f>IF(Exposition!$J83="März",Exposition!$G83)</f>
        <v>#NAME?</v>
      </c>
      <c r="BH76" s="78" t="e">
        <f>IF(Exposition!$J83="April",Exposition!$G83)</f>
        <v>#NAME?</v>
      </c>
      <c r="BI76" s="78" t="e">
        <f>IF(Exposition!$J83="Mai",Exposition!$G83)</f>
        <v>#NAME?</v>
      </c>
      <c r="BJ76" s="78" t="e">
        <f>IF(Exposition!$J83="Juni",Exposition!$G83)</f>
        <v>#NAME?</v>
      </c>
      <c r="BK76" s="78" t="e">
        <f>IF(Exposition!$J83="Juli",Exposition!$G83)</f>
        <v>#NAME?</v>
      </c>
      <c r="BL76" s="78" t="e">
        <f>IF(Exposition!$J83="August",Exposition!$G83)</f>
        <v>#NAME?</v>
      </c>
      <c r="BM76" s="78" t="e">
        <f>IF(Exposition!$J83="September",Exposition!$G83)</f>
        <v>#NAME?</v>
      </c>
      <c r="BN76" s="78" t="e">
        <f>IF(Exposition!$J83="Oktober",Exposition!$G83)</f>
        <v>#NAME?</v>
      </c>
      <c r="BO76" s="78" t="e">
        <f>IF(Exposition!$J83="November",Exposition!$G83)</f>
        <v>#NAME?</v>
      </c>
      <c r="BP76" s="78" t="e">
        <f>IF(Exposition!$J83="Dezember",Exposition!$G83)</f>
        <v>#NAME?</v>
      </c>
    </row>
    <row r="77" spans="14:68" x14ac:dyDescent="0.2">
      <c r="N77" s="78" t="b">
        <f>IF(Exposition!$D85="Fußballspez. Training",Exposition!$C85*(Exposition!$E85/60))</f>
        <v>0</v>
      </c>
      <c r="O77" s="78" t="b">
        <f>IF(Exposition!$D85="Unspezifisches Training",Exposition!$C85*(Exposition!$E85/60))</f>
        <v>0</v>
      </c>
      <c r="AD77" s="78" t="e">
        <f>IF(Monitoring!D85=0,AA=0,TEXT(Monitoring!D85,"TTTT"))</f>
        <v>#NAME?</v>
      </c>
      <c r="AE77" s="78" t="e">
        <f>IF(Monitoring!D85=0,AA=0,TEXT(Monitoring!D85,"MMMM"))</f>
        <v>#NAME?</v>
      </c>
      <c r="AF77" s="78">
        <f>Monitoring!L85</f>
        <v>0</v>
      </c>
      <c r="AH77" s="78" t="s">
        <v>77</v>
      </c>
      <c r="AI77" s="78">
        <f>COUNTIFS(Monitoring!$X$10:'Monitoring'!$X$1000,"September",Monitoring!$L$10:'Monitoring'!$L$1000,"Pokalspiel national",Monitoring!$G$10:'Monitoring'!$G$1000,"Akute Verletzung")</f>
        <v>0</v>
      </c>
      <c r="BE77" s="78" t="e">
        <f>IF(Exposition!$J84="Januar",Exposition!$G84)</f>
        <v>#NAME?</v>
      </c>
      <c r="BF77" s="78" t="e">
        <f>IF(Exposition!$J84="Februar",Exposition!$G84)</f>
        <v>#NAME?</v>
      </c>
      <c r="BG77" s="78" t="e">
        <f>IF(Exposition!$J84="März",Exposition!$G84)</f>
        <v>#NAME?</v>
      </c>
      <c r="BH77" s="78" t="e">
        <f>IF(Exposition!$J84="April",Exposition!$G84)</f>
        <v>#NAME?</v>
      </c>
      <c r="BI77" s="78" t="e">
        <f>IF(Exposition!$J84="Mai",Exposition!$G84)</f>
        <v>#NAME?</v>
      </c>
      <c r="BJ77" s="78" t="e">
        <f>IF(Exposition!$J84="Juni",Exposition!$G84)</f>
        <v>#NAME?</v>
      </c>
      <c r="BK77" s="78" t="e">
        <f>IF(Exposition!$J84="Juli",Exposition!$G84)</f>
        <v>#NAME?</v>
      </c>
      <c r="BL77" s="78" t="e">
        <f>IF(Exposition!$J84="August",Exposition!$G84)</f>
        <v>#NAME?</v>
      </c>
      <c r="BM77" s="78" t="e">
        <f>IF(Exposition!$J84="September",Exposition!$G84)</f>
        <v>#NAME?</v>
      </c>
      <c r="BN77" s="78" t="e">
        <f>IF(Exposition!$J84="Oktober",Exposition!$G84)</f>
        <v>#NAME?</v>
      </c>
      <c r="BO77" s="78" t="e">
        <f>IF(Exposition!$J84="November",Exposition!$G84)</f>
        <v>#NAME?</v>
      </c>
      <c r="BP77" s="78" t="e">
        <f>IF(Exposition!$J84="Dezember",Exposition!$G84)</f>
        <v>#NAME?</v>
      </c>
    </row>
    <row r="78" spans="14:68" x14ac:dyDescent="0.2">
      <c r="N78" s="78" t="b">
        <f>IF(Exposition!$D86="Fußballspez. Training",Exposition!$C86*(Exposition!$E86/60))</f>
        <v>0</v>
      </c>
      <c r="O78" s="78" t="b">
        <f>IF(Exposition!$D86="Unspezifisches Training",Exposition!$C86*(Exposition!$E86/60))</f>
        <v>0</v>
      </c>
      <c r="AD78" s="78" t="e">
        <f>IF(Monitoring!D86=0,AA=0,TEXT(Monitoring!D86,"TTTT"))</f>
        <v>#NAME?</v>
      </c>
      <c r="AE78" s="78" t="e">
        <f>IF(Monitoring!D86=0,AA=0,TEXT(Monitoring!D86,"MMMM"))</f>
        <v>#NAME?</v>
      </c>
      <c r="AF78" s="78">
        <f>Monitoring!L86</f>
        <v>0</v>
      </c>
      <c r="AH78" s="78" t="s">
        <v>78</v>
      </c>
      <c r="AI78" s="78">
        <f>COUNTIFS(Monitoring!$X$10:'Monitoring'!$X$1000,"September",Monitoring!$L$10:'Monitoring'!$L$1000,"Pokalspiel international",Monitoring!$G$10:'Monitoring'!$G$1000,"Akute Verletzung")</f>
        <v>0</v>
      </c>
      <c r="BE78" s="78" t="e">
        <f>IF(Exposition!$J85="Januar",Exposition!$G85)</f>
        <v>#NAME?</v>
      </c>
      <c r="BF78" s="78" t="e">
        <f>IF(Exposition!$J85="Februar",Exposition!$G85)</f>
        <v>#NAME?</v>
      </c>
      <c r="BG78" s="78" t="e">
        <f>IF(Exposition!$J85="März",Exposition!$G85)</f>
        <v>#NAME?</v>
      </c>
      <c r="BH78" s="78" t="e">
        <f>IF(Exposition!$J85="April",Exposition!$G85)</f>
        <v>#NAME?</v>
      </c>
      <c r="BI78" s="78" t="e">
        <f>IF(Exposition!$J85="Mai",Exposition!$G85)</f>
        <v>#NAME?</v>
      </c>
      <c r="BJ78" s="78" t="e">
        <f>IF(Exposition!$J85="Juni",Exposition!$G85)</f>
        <v>#NAME?</v>
      </c>
      <c r="BK78" s="78" t="e">
        <f>IF(Exposition!$J85="Juli",Exposition!$G85)</f>
        <v>#NAME?</v>
      </c>
      <c r="BL78" s="78" t="e">
        <f>IF(Exposition!$J85="August",Exposition!$G85)</f>
        <v>#NAME?</v>
      </c>
      <c r="BM78" s="78" t="e">
        <f>IF(Exposition!$J85="September",Exposition!$G85)</f>
        <v>#NAME?</v>
      </c>
      <c r="BN78" s="78" t="e">
        <f>IF(Exposition!$J85="Oktober",Exposition!$G85)</f>
        <v>#NAME?</v>
      </c>
      <c r="BO78" s="78" t="e">
        <f>IF(Exposition!$J85="November",Exposition!$G85)</f>
        <v>#NAME?</v>
      </c>
      <c r="BP78" s="78" t="e">
        <f>IF(Exposition!$J85="Dezember",Exposition!$G85)</f>
        <v>#NAME?</v>
      </c>
    </row>
    <row r="79" spans="14:68" x14ac:dyDescent="0.2">
      <c r="N79" s="78" t="b">
        <f>IF(Exposition!$D87="Fußballspez. Training",Exposition!$C87*(Exposition!$E87/60))</f>
        <v>0</v>
      </c>
      <c r="O79" s="78" t="b">
        <f>IF(Exposition!$D87="Unspezifisches Training",Exposition!$C87*(Exposition!$E87/60))</f>
        <v>0</v>
      </c>
      <c r="AD79" s="78" t="e">
        <f>IF(Monitoring!D87=0,AA=0,TEXT(Monitoring!D87,"TTTT"))</f>
        <v>#NAME?</v>
      </c>
      <c r="AE79" s="78" t="e">
        <f>IF(Monitoring!D87=0,AA=0,TEXT(Monitoring!D87,"MMMM"))</f>
        <v>#NAME?</v>
      </c>
      <c r="AF79" s="78">
        <f>Monitoring!L87</f>
        <v>0</v>
      </c>
      <c r="AH79" s="78" t="s">
        <v>45</v>
      </c>
      <c r="AI79" s="78">
        <f>COUNTIFS(Monitoring!$X$10:'Monitoring'!$X$1000,"September",Monitoring!$L$10:'Monitoring'!$L$1000,"Länderspiel",Monitoring!$G$10:'Monitoring'!$G$1000,"Akute Verletzung")</f>
        <v>0</v>
      </c>
      <c r="AP79" s="78" t="s">
        <v>150</v>
      </c>
      <c r="AQ79" s="78" t="s">
        <v>151</v>
      </c>
      <c r="AR79" s="78" t="s">
        <v>152</v>
      </c>
      <c r="AS79" s="78" t="s">
        <v>214</v>
      </c>
      <c r="BE79" s="78" t="e">
        <f>IF(Exposition!$J86="Januar",Exposition!$G86)</f>
        <v>#NAME?</v>
      </c>
      <c r="BF79" s="78" t="e">
        <f>IF(Exposition!$J86="Februar",Exposition!$G86)</f>
        <v>#NAME?</v>
      </c>
      <c r="BG79" s="78" t="e">
        <f>IF(Exposition!$J86="März",Exposition!$G86)</f>
        <v>#NAME?</v>
      </c>
      <c r="BH79" s="78" t="e">
        <f>IF(Exposition!$J86="April",Exposition!$G86)</f>
        <v>#NAME?</v>
      </c>
      <c r="BI79" s="78" t="e">
        <f>IF(Exposition!$J86="Mai",Exposition!$G86)</f>
        <v>#NAME?</v>
      </c>
      <c r="BJ79" s="78" t="e">
        <f>IF(Exposition!$J86="Juni",Exposition!$G86)</f>
        <v>#NAME?</v>
      </c>
      <c r="BK79" s="78" t="e">
        <f>IF(Exposition!$J86="Juli",Exposition!$G86)</f>
        <v>#NAME?</v>
      </c>
      <c r="BL79" s="78" t="e">
        <f>IF(Exposition!$J86="August",Exposition!$G86)</f>
        <v>#NAME?</v>
      </c>
      <c r="BM79" s="78" t="e">
        <f>IF(Exposition!$J86="September",Exposition!$G86)</f>
        <v>#NAME?</v>
      </c>
      <c r="BN79" s="78" t="e">
        <f>IF(Exposition!$J86="Oktober",Exposition!$G86)</f>
        <v>#NAME?</v>
      </c>
      <c r="BO79" s="78" t="e">
        <f>IF(Exposition!$J86="November",Exposition!$G86)</f>
        <v>#NAME?</v>
      </c>
      <c r="BP79" s="78" t="e">
        <f>IF(Exposition!$J86="Dezember",Exposition!$G86)</f>
        <v>#NAME?</v>
      </c>
    </row>
    <row r="80" spans="14:68" x14ac:dyDescent="0.2">
      <c r="N80" s="78" t="b">
        <f>IF(Exposition!$D88="Fußballspez. Training",Exposition!$C88*(Exposition!$E88/60))</f>
        <v>0</v>
      </c>
      <c r="O80" s="78" t="b">
        <f>IF(Exposition!$D88="Unspezifisches Training",Exposition!$C88*(Exposition!$E88/60))</f>
        <v>0</v>
      </c>
      <c r="AD80" s="78" t="e">
        <f>IF(Monitoring!D88=0,AA=0,TEXT(Monitoring!D88,"TTTT"))</f>
        <v>#NAME?</v>
      </c>
      <c r="AE80" s="78" t="e">
        <f>IF(Monitoring!D88=0,AA=0,TEXT(Monitoring!D88,"MMMM"))</f>
        <v>#NAME?</v>
      </c>
      <c r="AF80" s="78">
        <f>Monitoring!L88</f>
        <v>0</v>
      </c>
      <c r="AH80" s="78" t="s">
        <v>55</v>
      </c>
      <c r="AI80" s="78">
        <f>COUNTIFS(Monitoring!$X$10:'Monitoring'!$X$1000,"September",Monitoring!$L$10:'Monitoring'!$L$1000,"Fußballspez. Training",Monitoring!$G$10:'Monitoring'!$G$1000,"Akute Verletzung")</f>
        <v>0</v>
      </c>
      <c r="AO80" s="78" t="s">
        <v>48</v>
      </c>
      <c r="AP80" s="115" t="e">
        <f>AR25</f>
        <v>#DIV/0!</v>
      </c>
      <c r="AQ80" s="115" t="e">
        <f>AR42</f>
        <v>#DIV/0!</v>
      </c>
      <c r="AR80" s="115" t="e">
        <f>AR67</f>
        <v>#DIV/0!</v>
      </c>
      <c r="AS80" s="115" t="e">
        <f>AR72</f>
        <v>#DIV/0!</v>
      </c>
      <c r="BE80" s="78" t="e">
        <f>IF(Exposition!$J87="Januar",Exposition!$G87)</f>
        <v>#NAME?</v>
      </c>
      <c r="BF80" s="78" t="e">
        <f>IF(Exposition!$J87="Februar",Exposition!$G87)</f>
        <v>#NAME?</v>
      </c>
      <c r="BG80" s="78" t="e">
        <f>IF(Exposition!$J87="März",Exposition!$G87)</f>
        <v>#NAME?</v>
      </c>
      <c r="BH80" s="78" t="e">
        <f>IF(Exposition!$J87="April",Exposition!$G87)</f>
        <v>#NAME?</v>
      </c>
      <c r="BI80" s="78" t="e">
        <f>IF(Exposition!$J87="Mai",Exposition!$G87)</f>
        <v>#NAME?</v>
      </c>
      <c r="BJ80" s="78" t="e">
        <f>IF(Exposition!$J87="Juni",Exposition!$G87)</f>
        <v>#NAME?</v>
      </c>
      <c r="BK80" s="78" t="e">
        <f>IF(Exposition!$J87="Juli",Exposition!$G87)</f>
        <v>#NAME?</v>
      </c>
      <c r="BL80" s="78" t="e">
        <f>IF(Exposition!$J87="August",Exposition!$G87)</f>
        <v>#NAME?</v>
      </c>
      <c r="BM80" s="78" t="e">
        <f>IF(Exposition!$J87="September",Exposition!$G87)</f>
        <v>#NAME?</v>
      </c>
      <c r="BN80" s="78" t="e">
        <f>IF(Exposition!$J87="Oktober",Exposition!$G87)</f>
        <v>#NAME?</v>
      </c>
      <c r="BO80" s="78" t="e">
        <f>IF(Exposition!$J87="November",Exposition!$G87)</f>
        <v>#NAME?</v>
      </c>
      <c r="BP80" s="78" t="e">
        <f>IF(Exposition!$J87="Dezember",Exposition!$G87)</f>
        <v>#NAME?</v>
      </c>
    </row>
    <row r="81" spans="14:68" x14ac:dyDescent="0.2">
      <c r="N81" s="78" t="b">
        <f>IF(Exposition!$D89="Fußballspez. Training",Exposition!$C89*(Exposition!$E89/60))</f>
        <v>0</v>
      </c>
      <c r="O81" s="78" t="b">
        <f>IF(Exposition!$D89="Unspezifisches Training",Exposition!$C89*(Exposition!$E89/60))</f>
        <v>0</v>
      </c>
      <c r="AD81" s="78" t="e">
        <f>IF(Monitoring!D89=0,AA=0,TEXT(Monitoring!D89,"TTTT"))</f>
        <v>#NAME?</v>
      </c>
      <c r="AE81" s="78" t="e">
        <f>IF(Monitoring!D89=0,AA=0,TEXT(Monitoring!D89,"MMMM"))</f>
        <v>#NAME?</v>
      </c>
      <c r="AF81" s="78">
        <f>Monitoring!L89</f>
        <v>0</v>
      </c>
      <c r="AH81" s="78" t="s">
        <v>56</v>
      </c>
      <c r="AI81" s="78">
        <f>COUNTIFS(Monitoring!$X$10:'Monitoring'!$X$1000,"September",Monitoring!$L$10:'Monitoring'!$L$1000,"Unspezifisches Training",Monitoring!$G$10:'Monitoring'!$G$1000,"Akute Verletzung")</f>
        <v>0</v>
      </c>
      <c r="AO81" s="78" t="s">
        <v>49</v>
      </c>
      <c r="AP81" s="115" t="e">
        <f t="shared" ref="AP81:AP82" si="14">AR26</f>
        <v>#DIV/0!</v>
      </c>
      <c r="AQ81" s="115" t="e">
        <f t="shared" ref="AQ81:AQ82" si="15">AR43</f>
        <v>#DIV/0!</v>
      </c>
      <c r="AR81" s="115" t="e">
        <f t="shared" ref="AR81:AR82" si="16">AR68</f>
        <v>#DIV/0!</v>
      </c>
      <c r="AS81" s="115" t="e">
        <f t="shared" ref="AS81:AS82" si="17">AR73</f>
        <v>#DIV/0!</v>
      </c>
      <c r="BE81" s="78" t="e">
        <f>IF(Exposition!$J88="Januar",Exposition!$G88)</f>
        <v>#NAME?</v>
      </c>
      <c r="BF81" s="78" t="e">
        <f>IF(Exposition!$J88="Februar",Exposition!$G88)</f>
        <v>#NAME?</v>
      </c>
      <c r="BG81" s="78" t="e">
        <f>IF(Exposition!$J88="März",Exposition!$G88)</f>
        <v>#NAME?</v>
      </c>
      <c r="BH81" s="78" t="e">
        <f>IF(Exposition!$J88="April",Exposition!$G88)</f>
        <v>#NAME?</v>
      </c>
      <c r="BI81" s="78" t="e">
        <f>IF(Exposition!$J88="Mai",Exposition!$G88)</f>
        <v>#NAME?</v>
      </c>
      <c r="BJ81" s="78" t="e">
        <f>IF(Exposition!$J88="Juni",Exposition!$G88)</f>
        <v>#NAME?</v>
      </c>
      <c r="BK81" s="78" t="e">
        <f>IF(Exposition!$J88="Juli",Exposition!$G88)</f>
        <v>#NAME?</v>
      </c>
      <c r="BL81" s="78" t="e">
        <f>IF(Exposition!$J88="August",Exposition!$G88)</f>
        <v>#NAME?</v>
      </c>
      <c r="BM81" s="78" t="e">
        <f>IF(Exposition!$J88="September",Exposition!$G88)</f>
        <v>#NAME?</v>
      </c>
      <c r="BN81" s="78" t="e">
        <f>IF(Exposition!$J88="Oktober",Exposition!$G88)</f>
        <v>#NAME?</v>
      </c>
      <c r="BO81" s="78" t="e">
        <f>IF(Exposition!$J88="November",Exposition!$G88)</f>
        <v>#NAME?</v>
      </c>
      <c r="BP81" s="78" t="e">
        <f>IF(Exposition!$J88="Dezember",Exposition!$G88)</f>
        <v>#NAME?</v>
      </c>
    </row>
    <row r="82" spans="14:68" x14ac:dyDescent="0.2">
      <c r="N82" s="78" t="b">
        <f>IF(Exposition!$D90="Fußballspez. Training",Exposition!$C90*(Exposition!$E90/60))</f>
        <v>0</v>
      </c>
      <c r="O82" s="78" t="b">
        <f>IF(Exposition!$D90="Unspezifisches Training",Exposition!$C90*(Exposition!$E90/60))</f>
        <v>0</v>
      </c>
      <c r="AD82" s="78" t="e">
        <f>IF(Monitoring!D90=0,AA=0,TEXT(Monitoring!D90,"TTTT"))</f>
        <v>#NAME?</v>
      </c>
      <c r="AE82" s="78" t="e">
        <f>IF(Monitoring!D90=0,AA=0,TEXT(Monitoring!D90,"MMMM"))</f>
        <v>#NAME?</v>
      </c>
      <c r="AF82" s="78">
        <f>Monitoring!L90</f>
        <v>0</v>
      </c>
      <c r="AO82" s="78" t="s">
        <v>47</v>
      </c>
      <c r="AP82" s="115" t="e">
        <f t="shared" si="14"/>
        <v>#DIV/0!</v>
      </c>
      <c r="AQ82" s="115" t="e">
        <f t="shared" si="15"/>
        <v>#DIV/0!</v>
      </c>
      <c r="AR82" s="115" t="e">
        <f t="shared" si="16"/>
        <v>#DIV/0!</v>
      </c>
      <c r="AS82" s="115" t="e">
        <f t="shared" si="17"/>
        <v>#DIV/0!</v>
      </c>
      <c r="BE82" s="78" t="e">
        <f>IF(Exposition!$J89="Januar",Exposition!$G89)</f>
        <v>#NAME?</v>
      </c>
      <c r="BF82" s="78" t="e">
        <f>IF(Exposition!$J89="Februar",Exposition!$G89)</f>
        <v>#NAME?</v>
      </c>
      <c r="BG82" s="78" t="e">
        <f>IF(Exposition!$J89="März",Exposition!$G89)</f>
        <v>#NAME?</v>
      </c>
      <c r="BH82" s="78" t="e">
        <f>IF(Exposition!$J89="April",Exposition!$G89)</f>
        <v>#NAME?</v>
      </c>
      <c r="BI82" s="78" t="e">
        <f>IF(Exposition!$J89="Mai",Exposition!$G89)</f>
        <v>#NAME?</v>
      </c>
      <c r="BJ82" s="78" t="e">
        <f>IF(Exposition!$J89="Juni",Exposition!$G89)</f>
        <v>#NAME?</v>
      </c>
      <c r="BK82" s="78" t="e">
        <f>IF(Exposition!$J89="Juli",Exposition!$G89)</f>
        <v>#NAME?</v>
      </c>
      <c r="BL82" s="78" t="e">
        <f>IF(Exposition!$J89="August",Exposition!$G89)</f>
        <v>#NAME?</v>
      </c>
      <c r="BM82" s="78" t="e">
        <f>IF(Exposition!$J89="September",Exposition!$G89)</f>
        <v>#NAME?</v>
      </c>
      <c r="BN82" s="78" t="e">
        <f>IF(Exposition!$J89="Oktober",Exposition!$G89)</f>
        <v>#NAME?</v>
      </c>
      <c r="BO82" s="78" t="e">
        <f>IF(Exposition!$J89="November",Exposition!$G89)</f>
        <v>#NAME?</v>
      </c>
      <c r="BP82" s="78" t="e">
        <f>IF(Exposition!$J89="Dezember",Exposition!$G89)</f>
        <v>#NAME?</v>
      </c>
    </row>
    <row r="83" spans="14:68" x14ac:dyDescent="0.2">
      <c r="N83" s="78" t="b">
        <f>IF(Exposition!$D91="Fußballspez. Training",Exposition!$C91*(Exposition!$E91/60))</f>
        <v>0</v>
      </c>
      <c r="O83" s="78" t="b">
        <f>IF(Exposition!$D91="Unspezifisches Training",Exposition!$C91*(Exposition!$E91/60))</f>
        <v>0</v>
      </c>
      <c r="AD83" s="78" t="e">
        <f>IF(Monitoring!D91=0,AA=0,TEXT(Monitoring!D91,"TTTT"))</f>
        <v>#NAME?</v>
      </c>
      <c r="AE83" s="78" t="e">
        <f>IF(Monitoring!D91=0,AA=0,TEXT(Monitoring!D91,"MMMM"))</f>
        <v>#NAME?</v>
      </c>
      <c r="AF83" s="78">
        <f>Monitoring!L91</f>
        <v>0</v>
      </c>
      <c r="AH83" s="116" t="s">
        <v>189</v>
      </c>
      <c r="BE83" s="78" t="e">
        <f>IF(Exposition!$J90="Januar",Exposition!$G90)</f>
        <v>#NAME?</v>
      </c>
      <c r="BF83" s="78" t="e">
        <f>IF(Exposition!$J90="Februar",Exposition!$G90)</f>
        <v>#NAME?</v>
      </c>
      <c r="BG83" s="78" t="e">
        <f>IF(Exposition!$J90="März",Exposition!$G90)</f>
        <v>#NAME?</v>
      </c>
      <c r="BH83" s="78" t="e">
        <f>IF(Exposition!$J90="April",Exposition!$G90)</f>
        <v>#NAME?</v>
      </c>
      <c r="BI83" s="78" t="e">
        <f>IF(Exposition!$J90="Mai",Exposition!$G90)</f>
        <v>#NAME?</v>
      </c>
      <c r="BJ83" s="78" t="e">
        <f>IF(Exposition!$J90="Juni",Exposition!$G90)</f>
        <v>#NAME?</v>
      </c>
      <c r="BK83" s="78" t="e">
        <f>IF(Exposition!$J90="Juli",Exposition!$G90)</f>
        <v>#NAME?</v>
      </c>
      <c r="BL83" s="78" t="e">
        <f>IF(Exposition!$J90="August",Exposition!$G90)</f>
        <v>#NAME?</v>
      </c>
      <c r="BM83" s="78" t="e">
        <f>IF(Exposition!$J90="September",Exposition!$G90)</f>
        <v>#NAME?</v>
      </c>
      <c r="BN83" s="78" t="e">
        <f>IF(Exposition!$J90="Oktober",Exposition!$G90)</f>
        <v>#NAME?</v>
      </c>
      <c r="BO83" s="78" t="e">
        <f>IF(Exposition!$J90="November",Exposition!$G90)</f>
        <v>#NAME?</v>
      </c>
      <c r="BP83" s="78" t="e">
        <f>IF(Exposition!$J90="Dezember",Exposition!$G90)</f>
        <v>#NAME?</v>
      </c>
    </row>
    <row r="84" spans="14:68" x14ac:dyDescent="0.2">
      <c r="N84" s="78" t="b">
        <f>IF(Exposition!$D92="Fußballspez. Training",Exposition!$C92*(Exposition!$E92/60))</f>
        <v>0</v>
      </c>
      <c r="O84" s="78" t="b">
        <f>IF(Exposition!$D92="Unspezifisches Training",Exposition!$C92*(Exposition!$E92/60))</f>
        <v>0</v>
      </c>
      <c r="AD84" s="78" t="e">
        <f>IF(Monitoring!D92=0,AA=0,TEXT(Monitoring!D92,"TTTT"))</f>
        <v>#NAME?</v>
      </c>
      <c r="AE84" s="78" t="e">
        <f>IF(Monitoring!D92=0,AA=0,TEXT(Monitoring!D92,"MMMM"))</f>
        <v>#NAME?</v>
      </c>
      <c r="AF84" s="78">
        <f>Monitoring!L92</f>
        <v>0</v>
      </c>
      <c r="AH84" s="78" t="s">
        <v>46</v>
      </c>
      <c r="AI84" s="78">
        <f>COUNTIFS(Monitoring!$X$10:'Monitoring'!$X$1000,"Oktober",Monitoring!$L$10:'Monitoring'!$L$1000,"Testspiel",Monitoring!$G$10:'Monitoring'!$G$1000,"Akute Verletzung")</f>
        <v>0</v>
      </c>
      <c r="BE84" s="78" t="e">
        <f>IF(Exposition!$J91="Januar",Exposition!$G91)</f>
        <v>#NAME?</v>
      </c>
      <c r="BF84" s="78" t="e">
        <f>IF(Exposition!$J91="Februar",Exposition!$G91)</f>
        <v>#NAME?</v>
      </c>
      <c r="BG84" s="78" t="e">
        <f>IF(Exposition!$J91="März",Exposition!$G91)</f>
        <v>#NAME?</v>
      </c>
      <c r="BH84" s="78" t="e">
        <f>IF(Exposition!$J91="April",Exposition!$G91)</f>
        <v>#NAME?</v>
      </c>
      <c r="BI84" s="78" t="e">
        <f>IF(Exposition!$J91="Mai",Exposition!$G91)</f>
        <v>#NAME?</v>
      </c>
      <c r="BJ84" s="78" t="e">
        <f>IF(Exposition!$J91="Juni",Exposition!$G91)</f>
        <v>#NAME?</v>
      </c>
      <c r="BK84" s="78" t="e">
        <f>IF(Exposition!$J91="Juli",Exposition!$G91)</f>
        <v>#NAME?</v>
      </c>
      <c r="BL84" s="78" t="e">
        <f>IF(Exposition!$J91="August",Exposition!$G91)</f>
        <v>#NAME?</v>
      </c>
      <c r="BM84" s="78" t="e">
        <f>IF(Exposition!$J91="September",Exposition!$G91)</f>
        <v>#NAME?</v>
      </c>
      <c r="BN84" s="78" t="e">
        <f>IF(Exposition!$J91="Oktober",Exposition!$G91)</f>
        <v>#NAME?</v>
      </c>
      <c r="BO84" s="78" t="e">
        <f>IF(Exposition!$J91="November",Exposition!$G91)</f>
        <v>#NAME?</v>
      </c>
      <c r="BP84" s="78" t="e">
        <f>IF(Exposition!$J91="Dezember",Exposition!$G91)</f>
        <v>#NAME?</v>
      </c>
    </row>
    <row r="85" spans="14:68" x14ac:dyDescent="0.2">
      <c r="N85" s="78" t="b">
        <f>IF(Exposition!$D93="Fußballspez. Training",Exposition!$C93*(Exposition!$E93/60))</f>
        <v>0</v>
      </c>
      <c r="O85" s="78" t="b">
        <f>IF(Exposition!$D93="Unspezifisches Training",Exposition!$C93*(Exposition!$E93/60))</f>
        <v>0</v>
      </c>
      <c r="AD85" s="78" t="e">
        <f>IF(Monitoring!D93=0,AA=0,TEXT(Monitoring!D93,"TTTT"))</f>
        <v>#NAME?</v>
      </c>
      <c r="AE85" s="78" t="e">
        <f>IF(Monitoring!D93=0,AA=0,TEXT(Monitoring!D93,"MMMM"))</f>
        <v>#NAME?</v>
      </c>
      <c r="AF85" s="78">
        <f>Monitoring!L93</f>
        <v>0</v>
      </c>
      <c r="AH85" s="78" t="s">
        <v>79</v>
      </c>
      <c r="AI85" s="78">
        <f>COUNTIFS(Monitoring!$X$10:'Monitoring'!$X$1000,"Oktober",Monitoring!$L$10:'Monitoring'!$L$1000,"Meisterschaftsspiel",Monitoring!$G$10:'Monitoring'!$G$1000,"Akute Verletzung")</f>
        <v>0</v>
      </c>
      <c r="BE85" s="78" t="e">
        <f>IF(Exposition!$J92="Januar",Exposition!$G92)</f>
        <v>#NAME?</v>
      </c>
      <c r="BF85" s="78" t="e">
        <f>IF(Exposition!$J92="Februar",Exposition!$G92)</f>
        <v>#NAME?</v>
      </c>
      <c r="BG85" s="78" t="e">
        <f>IF(Exposition!$J92="März",Exposition!$G92)</f>
        <v>#NAME?</v>
      </c>
      <c r="BH85" s="78" t="e">
        <f>IF(Exposition!$J92="April",Exposition!$G92)</f>
        <v>#NAME?</v>
      </c>
      <c r="BI85" s="78" t="e">
        <f>IF(Exposition!$J92="Mai",Exposition!$G92)</f>
        <v>#NAME?</v>
      </c>
      <c r="BJ85" s="78" t="e">
        <f>IF(Exposition!$J92="Juni",Exposition!$G92)</f>
        <v>#NAME?</v>
      </c>
      <c r="BK85" s="78" t="e">
        <f>IF(Exposition!$J92="Juli",Exposition!$G92)</f>
        <v>#NAME?</v>
      </c>
      <c r="BL85" s="78" t="e">
        <f>IF(Exposition!$J92="August",Exposition!$G92)</f>
        <v>#NAME?</v>
      </c>
      <c r="BM85" s="78" t="e">
        <f>IF(Exposition!$J92="September",Exposition!$G92)</f>
        <v>#NAME?</v>
      </c>
      <c r="BN85" s="78" t="e">
        <f>IF(Exposition!$J92="Oktober",Exposition!$G92)</f>
        <v>#NAME?</v>
      </c>
      <c r="BO85" s="78" t="e">
        <f>IF(Exposition!$J92="November",Exposition!$G92)</f>
        <v>#NAME?</v>
      </c>
      <c r="BP85" s="78" t="e">
        <f>IF(Exposition!$J92="Dezember",Exposition!$G92)</f>
        <v>#NAME?</v>
      </c>
    </row>
    <row r="86" spans="14:68" x14ac:dyDescent="0.2">
      <c r="N86" s="78" t="b">
        <f>IF(Exposition!$D94="Fußballspez. Training",Exposition!$C94*(Exposition!$E94/60))</f>
        <v>0</v>
      </c>
      <c r="O86" s="78" t="b">
        <f>IF(Exposition!$D94="Unspezifisches Training",Exposition!$C94*(Exposition!$E94/60))</f>
        <v>0</v>
      </c>
      <c r="AD86" s="78" t="e">
        <f>IF(Monitoring!D94=0,AA=0,TEXT(Monitoring!D94,"TTTT"))</f>
        <v>#NAME?</v>
      </c>
      <c r="AE86" s="78" t="e">
        <f>IF(Monitoring!D94=0,AA=0,TEXT(Monitoring!D94,"MMMM"))</f>
        <v>#NAME?</v>
      </c>
      <c r="AF86" s="78">
        <f>Monitoring!L94</f>
        <v>0</v>
      </c>
      <c r="AH86" s="78" t="s">
        <v>77</v>
      </c>
      <c r="AI86" s="78">
        <f>COUNTIFS(Monitoring!$X$10:'Monitoring'!$X$1000,"Oktober",Monitoring!$L$10:'Monitoring'!$L$1000,"Pokalspiel national",Monitoring!$G$10:'Monitoring'!$G$1000,"Akute Verletzung")</f>
        <v>0</v>
      </c>
      <c r="BE86" s="78" t="e">
        <f>IF(Exposition!$J93="Januar",Exposition!$G93)</f>
        <v>#NAME?</v>
      </c>
      <c r="BF86" s="78" t="e">
        <f>IF(Exposition!$J93="Februar",Exposition!$G93)</f>
        <v>#NAME?</v>
      </c>
      <c r="BG86" s="78" t="e">
        <f>IF(Exposition!$J93="März",Exposition!$G93)</f>
        <v>#NAME?</v>
      </c>
      <c r="BH86" s="78" t="e">
        <f>IF(Exposition!$J93="April",Exposition!$G93)</f>
        <v>#NAME?</v>
      </c>
      <c r="BI86" s="78" t="e">
        <f>IF(Exposition!$J93="Mai",Exposition!$G93)</f>
        <v>#NAME?</v>
      </c>
      <c r="BJ86" s="78" t="e">
        <f>IF(Exposition!$J93="Juni",Exposition!$G93)</f>
        <v>#NAME?</v>
      </c>
      <c r="BK86" s="78" t="e">
        <f>IF(Exposition!$J93="Juli",Exposition!$G93)</f>
        <v>#NAME?</v>
      </c>
      <c r="BL86" s="78" t="e">
        <f>IF(Exposition!$J93="August",Exposition!$G93)</f>
        <v>#NAME?</v>
      </c>
      <c r="BM86" s="78" t="e">
        <f>IF(Exposition!$J93="September",Exposition!$G93)</f>
        <v>#NAME?</v>
      </c>
      <c r="BN86" s="78" t="e">
        <f>IF(Exposition!$J93="Oktober",Exposition!$G93)</f>
        <v>#NAME?</v>
      </c>
      <c r="BO86" s="78" t="e">
        <f>IF(Exposition!$J93="November",Exposition!$G93)</f>
        <v>#NAME?</v>
      </c>
      <c r="BP86" s="78" t="e">
        <f>IF(Exposition!$J93="Dezember",Exposition!$G93)</f>
        <v>#NAME?</v>
      </c>
    </row>
    <row r="87" spans="14:68" x14ac:dyDescent="0.2">
      <c r="N87" s="78" t="b">
        <f>IF(Exposition!$D95="Fußballspez. Training",Exposition!$C95*(Exposition!$E95/60))</f>
        <v>0</v>
      </c>
      <c r="O87" s="78" t="b">
        <f>IF(Exposition!$D95="Unspezifisches Training",Exposition!$C95*(Exposition!$E95/60))</f>
        <v>0</v>
      </c>
      <c r="AD87" s="78" t="e">
        <f>IF(Monitoring!D95=0,AA=0,TEXT(Monitoring!D95,"TTTT"))</f>
        <v>#NAME?</v>
      </c>
      <c r="AE87" s="78" t="e">
        <f>IF(Monitoring!D95=0,AA=0,TEXT(Monitoring!D95,"MMMM"))</f>
        <v>#NAME?</v>
      </c>
      <c r="AF87" s="78">
        <f>Monitoring!L95</f>
        <v>0</v>
      </c>
      <c r="AH87" s="78" t="s">
        <v>78</v>
      </c>
      <c r="AI87" s="78">
        <f>COUNTIFS(Monitoring!$X$10:'Monitoring'!$X$1000,"Oktober",Monitoring!$L$10:'Monitoring'!$L$1000,"Pokalspiel international",Monitoring!$G$10:'Monitoring'!$G$1000,"Akute Verletzung")</f>
        <v>0</v>
      </c>
      <c r="BE87" s="78" t="e">
        <f>IF(Exposition!$J94="Januar",Exposition!$G94)</f>
        <v>#NAME?</v>
      </c>
      <c r="BF87" s="78" t="e">
        <f>IF(Exposition!$J94="Februar",Exposition!$G94)</f>
        <v>#NAME?</v>
      </c>
      <c r="BG87" s="78" t="e">
        <f>IF(Exposition!$J94="März",Exposition!$G94)</f>
        <v>#NAME?</v>
      </c>
      <c r="BH87" s="78" t="e">
        <f>IF(Exposition!$J94="April",Exposition!$G94)</f>
        <v>#NAME?</v>
      </c>
      <c r="BI87" s="78" t="e">
        <f>IF(Exposition!$J94="Mai",Exposition!$G94)</f>
        <v>#NAME?</v>
      </c>
      <c r="BJ87" s="78" t="e">
        <f>IF(Exposition!$J94="Juni",Exposition!$G94)</f>
        <v>#NAME?</v>
      </c>
      <c r="BK87" s="78" t="e">
        <f>IF(Exposition!$J94="Juli",Exposition!$G94)</f>
        <v>#NAME?</v>
      </c>
      <c r="BL87" s="78" t="e">
        <f>IF(Exposition!$J94="August",Exposition!$G94)</f>
        <v>#NAME?</v>
      </c>
      <c r="BM87" s="78" t="e">
        <f>IF(Exposition!$J94="September",Exposition!$G94)</f>
        <v>#NAME?</v>
      </c>
      <c r="BN87" s="78" t="e">
        <f>IF(Exposition!$J94="Oktober",Exposition!$G94)</f>
        <v>#NAME?</v>
      </c>
      <c r="BO87" s="78" t="e">
        <f>IF(Exposition!$J94="November",Exposition!$G94)</f>
        <v>#NAME?</v>
      </c>
      <c r="BP87" s="78" t="e">
        <f>IF(Exposition!$J94="Dezember",Exposition!$G94)</f>
        <v>#NAME?</v>
      </c>
    </row>
    <row r="88" spans="14:68" x14ac:dyDescent="0.2">
      <c r="N88" s="78" t="b">
        <f>IF(Exposition!$D96="Fußballspez. Training",Exposition!$C96*(Exposition!$E96/60))</f>
        <v>0</v>
      </c>
      <c r="O88" s="78" t="b">
        <f>IF(Exposition!$D96="Unspezifisches Training",Exposition!$C96*(Exposition!$E96/60))</f>
        <v>0</v>
      </c>
      <c r="AD88" s="78" t="e">
        <f>IF(Monitoring!D96=0,AA=0,TEXT(Monitoring!D96,"TTTT"))</f>
        <v>#NAME?</v>
      </c>
      <c r="AE88" s="78" t="e">
        <f>IF(Monitoring!D96=0,AA=0,TEXT(Monitoring!D96,"MMMM"))</f>
        <v>#NAME?</v>
      </c>
      <c r="AF88" s="78">
        <f>Monitoring!L96</f>
        <v>0</v>
      </c>
      <c r="AH88" s="78" t="s">
        <v>45</v>
      </c>
      <c r="AI88" s="78">
        <f>COUNTIFS(Monitoring!$X$10:'Monitoring'!$X$1000,"Oktober",Monitoring!$L$10:'Monitoring'!$L$1000,"Länderspiel",Monitoring!$G$10:'Monitoring'!$G$1000,"Akute Verletzung")</f>
        <v>0</v>
      </c>
      <c r="BE88" s="78" t="e">
        <f>IF(Exposition!$J95="Januar",Exposition!$G95)</f>
        <v>#NAME?</v>
      </c>
      <c r="BF88" s="78" t="e">
        <f>IF(Exposition!$J95="Februar",Exposition!$G95)</f>
        <v>#NAME?</v>
      </c>
      <c r="BG88" s="78" t="e">
        <f>IF(Exposition!$J95="März",Exposition!$G95)</f>
        <v>#NAME?</v>
      </c>
      <c r="BH88" s="78" t="e">
        <f>IF(Exposition!$J95="April",Exposition!$G95)</f>
        <v>#NAME?</v>
      </c>
      <c r="BI88" s="78" t="e">
        <f>IF(Exposition!$J95="Mai",Exposition!$G95)</f>
        <v>#NAME?</v>
      </c>
      <c r="BJ88" s="78" t="e">
        <f>IF(Exposition!$J95="Juni",Exposition!$G95)</f>
        <v>#NAME?</v>
      </c>
      <c r="BK88" s="78" t="e">
        <f>IF(Exposition!$J95="Juli",Exposition!$G95)</f>
        <v>#NAME?</v>
      </c>
      <c r="BL88" s="78" t="e">
        <f>IF(Exposition!$J95="August",Exposition!$G95)</f>
        <v>#NAME?</v>
      </c>
      <c r="BM88" s="78" t="e">
        <f>IF(Exposition!$J95="September",Exposition!$G95)</f>
        <v>#NAME?</v>
      </c>
      <c r="BN88" s="78" t="e">
        <f>IF(Exposition!$J95="Oktober",Exposition!$G95)</f>
        <v>#NAME?</v>
      </c>
      <c r="BO88" s="78" t="e">
        <f>IF(Exposition!$J95="November",Exposition!$G95)</f>
        <v>#NAME?</v>
      </c>
      <c r="BP88" s="78" t="e">
        <f>IF(Exposition!$J95="Dezember",Exposition!$G95)</f>
        <v>#NAME?</v>
      </c>
    </row>
    <row r="89" spans="14:68" x14ac:dyDescent="0.2">
      <c r="N89" s="78" t="b">
        <f>IF(Exposition!$D97="Fußballspez. Training",Exposition!$C97*(Exposition!$E97/60))</f>
        <v>0</v>
      </c>
      <c r="O89" s="78" t="b">
        <f>IF(Exposition!$D97="Unspezifisches Training",Exposition!$C97*(Exposition!$E97/60))</f>
        <v>0</v>
      </c>
      <c r="AD89" s="78" t="e">
        <f>IF(Monitoring!D97=0,AA=0,TEXT(Monitoring!D97,"TTTT"))</f>
        <v>#NAME?</v>
      </c>
      <c r="AE89" s="78" t="e">
        <f>IF(Monitoring!D97=0,AA=0,TEXT(Monitoring!D97,"MMMM"))</f>
        <v>#NAME?</v>
      </c>
      <c r="AF89" s="78">
        <f>Monitoring!L97</f>
        <v>0</v>
      </c>
      <c r="AH89" s="78" t="s">
        <v>55</v>
      </c>
      <c r="AI89" s="78">
        <f>COUNTIFS(Monitoring!$X$10:'Monitoring'!$X$1000,"Oktober",Monitoring!$L$10:'Monitoring'!$L$1000,"Fußballspez. Training",Monitoring!$G$10:'Monitoring'!$G$1000,"Akute Verletzung")</f>
        <v>0</v>
      </c>
      <c r="BE89" s="78" t="e">
        <f>IF(Exposition!$J96="Januar",Exposition!$G96)</f>
        <v>#NAME?</v>
      </c>
      <c r="BF89" s="78" t="e">
        <f>IF(Exposition!$J96="Februar",Exposition!$G96)</f>
        <v>#NAME?</v>
      </c>
      <c r="BG89" s="78" t="e">
        <f>IF(Exposition!$J96="März",Exposition!$G96)</f>
        <v>#NAME?</v>
      </c>
      <c r="BH89" s="78" t="e">
        <f>IF(Exposition!$J96="April",Exposition!$G96)</f>
        <v>#NAME?</v>
      </c>
      <c r="BI89" s="78" t="e">
        <f>IF(Exposition!$J96="Mai",Exposition!$G96)</f>
        <v>#NAME?</v>
      </c>
      <c r="BJ89" s="78" t="e">
        <f>IF(Exposition!$J96="Juni",Exposition!$G96)</f>
        <v>#NAME?</v>
      </c>
      <c r="BK89" s="78" t="e">
        <f>IF(Exposition!$J96="Juli",Exposition!$G96)</f>
        <v>#NAME?</v>
      </c>
      <c r="BL89" s="78" t="e">
        <f>IF(Exposition!$J96="August",Exposition!$G96)</f>
        <v>#NAME?</v>
      </c>
      <c r="BM89" s="78" t="e">
        <f>IF(Exposition!$J96="September",Exposition!$G96)</f>
        <v>#NAME?</v>
      </c>
      <c r="BN89" s="78" t="e">
        <f>IF(Exposition!$J96="Oktober",Exposition!$G96)</f>
        <v>#NAME?</v>
      </c>
      <c r="BO89" s="78" t="e">
        <f>IF(Exposition!$J96="November",Exposition!$G96)</f>
        <v>#NAME?</v>
      </c>
      <c r="BP89" s="78" t="e">
        <f>IF(Exposition!$J96="Dezember",Exposition!$G96)</f>
        <v>#NAME?</v>
      </c>
    </row>
    <row r="90" spans="14:68" x14ac:dyDescent="0.2">
      <c r="N90" s="78" t="b">
        <f>IF(Exposition!$D98="Fußballspez. Training",Exposition!$C98*(Exposition!$E98/60))</f>
        <v>0</v>
      </c>
      <c r="O90" s="78" t="b">
        <f>IF(Exposition!$D98="Unspezifisches Training",Exposition!$C98*(Exposition!$E98/60))</f>
        <v>0</v>
      </c>
      <c r="AD90" s="78" t="e">
        <f>IF(Monitoring!D98=0,AA=0,TEXT(Monitoring!D98,"TTTT"))</f>
        <v>#NAME?</v>
      </c>
      <c r="AE90" s="78" t="e">
        <f>IF(Monitoring!D98=0,AA=0,TEXT(Monitoring!D98,"MMMM"))</f>
        <v>#NAME?</v>
      </c>
      <c r="AF90" s="78">
        <f>Monitoring!L98</f>
        <v>0</v>
      </c>
      <c r="AH90" s="78" t="s">
        <v>56</v>
      </c>
      <c r="AI90" s="78">
        <f>COUNTIFS(Monitoring!$X$10:'Monitoring'!$X$1000,"Oktober",Monitoring!$L$10:'Monitoring'!$L$1000,"Unspezifisches Training",Monitoring!$G$10:'Monitoring'!$G$1000,"Akute Verletzung")</f>
        <v>0</v>
      </c>
      <c r="BE90" s="78" t="e">
        <f>IF(Exposition!$J97="Januar",Exposition!$G97)</f>
        <v>#NAME?</v>
      </c>
      <c r="BF90" s="78" t="e">
        <f>IF(Exposition!$J97="Februar",Exposition!$G97)</f>
        <v>#NAME?</v>
      </c>
      <c r="BG90" s="78" t="e">
        <f>IF(Exposition!$J97="März",Exposition!$G97)</f>
        <v>#NAME?</v>
      </c>
      <c r="BH90" s="78" t="e">
        <f>IF(Exposition!$J97="April",Exposition!$G97)</f>
        <v>#NAME?</v>
      </c>
      <c r="BI90" s="78" t="e">
        <f>IF(Exposition!$J97="Mai",Exposition!$G97)</f>
        <v>#NAME?</v>
      </c>
      <c r="BJ90" s="78" t="e">
        <f>IF(Exposition!$J97="Juni",Exposition!$G97)</f>
        <v>#NAME?</v>
      </c>
      <c r="BK90" s="78" t="e">
        <f>IF(Exposition!$J97="Juli",Exposition!$G97)</f>
        <v>#NAME?</v>
      </c>
      <c r="BL90" s="78" t="e">
        <f>IF(Exposition!$J97="August",Exposition!$G97)</f>
        <v>#NAME?</v>
      </c>
      <c r="BM90" s="78" t="e">
        <f>IF(Exposition!$J97="September",Exposition!$G97)</f>
        <v>#NAME?</v>
      </c>
      <c r="BN90" s="78" t="e">
        <f>IF(Exposition!$J97="Oktober",Exposition!$G97)</f>
        <v>#NAME?</v>
      </c>
      <c r="BO90" s="78" t="e">
        <f>IF(Exposition!$J97="November",Exposition!$G97)</f>
        <v>#NAME?</v>
      </c>
      <c r="BP90" s="78" t="e">
        <f>IF(Exposition!$J97="Dezember",Exposition!$G97)</f>
        <v>#NAME?</v>
      </c>
    </row>
    <row r="91" spans="14:68" x14ac:dyDescent="0.2">
      <c r="N91" s="78" t="b">
        <f>IF(Exposition!$D99="Fußballspez. Training",Exposition!$C99*(Exposition!$E99/60))</f>
        <v>0</v>
      </c>
      <c r="O91" s="78" t="b">
        <f>IF(Exposition!$D99="Unspezifisches Training",Exposition!$C99*(Exposition!$E99/60))</f>
        <v>0</v>
      </c>
      <c r="AD91" s="78" t="e">
        <f>IF(Monitoring!D99=0,AA=0,TEXT(Monitoring!D99,"TTTT"))</f>
        <v>#NAME?</v>
      </c>
      <c r="AE91" s="78" t="e">
        <f>IF(Monitoring!D99=0,AA=0,TEXT(Monitoring!D99,"MMMM"))</f>
        <v>#NAME?</v>
      </c>
      <c r="AF91" s="78">
        <f>Monitoring!L99</f>
        <v>0</v>
      </c>
      <c r="BE91" s="78" t="e">
        <f>IF(Exposition!$J98="Januar",Exposition!$G98)</f>
        <v>#NAME?</v>
      </c>
      <c r="BF91" s="78" t="e">
        <f>IF(Exposition!$J98="Februar",Exposition!$G98)</f>
        <v>#NAME?</v>
      </c>
      <c r="BG91" s="78" t="e">
        <f>IF(Exposition!$J98="März",Exposition!$G98)</f>
        <v>#NAME?</v>
      </c>
      <c r="BH91" s="78" t="e">
        <f>IF(Exposition!$J98="April",Exposition!$G98)</f>
        <v>#NAME?</v>
      </c>
      <c r="BI91" s="78" t="e">
        <f>IF(Exposition!$J98="Mai",Exposition!$G98)</f>
        <v>#NAME?</v>
      </c>
      <c r="BJ91" s="78" t="e">
        <f>IF(Exposition!$J98="Juni",Exposition!$G98)</f>
        <v>#NAME?</v>
      </c>
      <c r="BK91" s="78" t="e">
        <f>IF(Exposition!$J98="Juli",Exposition!$G98)</f>
        <v>#NAME?</v>
      </c>
      <c r="BL91" s="78" t="e">
        <f>IF(Exposition!$J98="August",Exposition!$G98)</f>
        <v>#NAME?</v>
      </c>
      <c r="BM91" s="78" t="e">
        <f>IF(Exposition!$J98="September",Exposition!$G98)</f>
        <v>#NAME?</v>
      </c>
      <c r="BN91" s="78" t="e">
        <f>IF(Exposition!$J98="Oktober",Exposition!$G98)</f>
        <v>#NAME?</v>
      </c>
      <c r="BO91" s="78" t="e">
        <f>IF(Exposition!$J98="November",Exposition!$G98)</f>
        <v>#NAME?</v>
      </c>
      <c r="BP91" s="78" t="e">
        <f>IF(Exposition!$J98="Dezember",Exposition!$G98)</f>
        <v>#NAME?</v>
      </c>
    </row>
    <row r="92" spans="14:68" x14ac:dyDescent="0.2">
      <c r="N92" s="78" t="b">
        <f>IF(Exposition!$D100="Fußballspez. Training",Exposition!$C100*(Exposition!$E100/60))</f>
        <v>0</v>
      </c>
      <c r="O92" s="78" t="b">
        <f>IF(Exposition!$D100="Unspezifisches Training",Exposition!$C100*(Exposition!$E100/60))</f>
        <v>0</v>
      </c>
      <c r="AD92" s="78" t="e">
        <f>IF(Monitoring!D100=0,AA=0,TEXT(Monitoring!D100,"TTTT"))</f>
        <v>#NAME?</v>
      </c>
      <c r="AE92" s="78" t="e">
        <f>IF(Monitoring!D100=0,AA=0,TEXT(Monitoring!D100,"MMMM"))</f>
        <v>#NAME?</v>
      </c>
      <c r="AF92" s="78">
        <f>Monitoring!L100</f>
        <v>0</v>
      </c>
      <c r="AH92" s="116" t="s">
        <v>190</v>
      </c>
      <c r="BE92" s="78" t="e">
        <f>IF(Exposition!$J99="Januar",Exposition!$G99)</f>
        <v>#NAME?</v>
      </c>
      <c r="BF92" s="78" t="e">
        <f>IF(Exposition!$J99="Februar",Exposition!$G99)</f>
        <v>#NAME?</v>
      </c>
      <c r="BG92" s="78" t="e">
        <f>IF(Exposition!$J99="März",Exposition!$G99)</f>
        <v>#NAME?</v>
      </c>
      <c r="BH92" s="78" t="e">
        <f>IF(Exposition!$J99="April",Exposition!$G99)</f>
        <v>#NAME?</v>
      </c>
      <c r="BI92" s="78" t="e">
        <f>IF(Exposition!$J99="Mai",Exposition!$G99)</f>
        <v>#NAME?</v>
      </c>
      <c r="BJ92" s="78" t="e">
        <f>IF(Exposition!$J99="Juni",Exposition!$G99)</f>
        <v>#NAME?</v>
      </c>
      <c r="BK92" s="78" t="e">
        <f>IF(Exposition!$J99="Juli",Exposition!$G99)</f>
        <v>#NAME?</v>
      </c>
      <c r="BL92" s="78" t="e">
        <f>IF(Exposition!$J99="August",Exposition!$G99)</f>
        <v>#NAME?</v>
      </c>
      <c r="BM92" s="78" t="e">
        <f>IF(Exposition!$J99="September",Exposition!$G99)</f>
        <v>#NAME?</v>
      </c>
      <c r="BN92" s="78" t="e">
        <f>IF(Exposition!$J99="Oktober",Exposition!$G99)</f>
        <v>#NAME?</v>
      </c>
      <c r="BO92" s="78" t="e">
        <f>IF(Exposition!$J99="November",Exposition!$G99)</f>
        <v>#NAME?</v>
      </c>
      <c r="BP92" s="78" t="e">
        <f>IF(Exposition!$J99="Dezember",Exposition!$G99)</f>
        <v>#NAME?</v>
      </c>
    </row>
    <row r="93" spans="14:68" x14ac:dyDescent="0.2">
      <c r="N93" s="78" t="b">
        <f>IF(Exposition!$D101="Fußballspez. Training",Exposition!$C101*(Exposition!$E101/60))</f>
        <v>0</v>
      </c>
      <c r="O93" s="78" t="b">
        <f>IF(Exposition!$D101="Unspezifisches Training",Exposition!$C101*(Exposition!$E101/60))</f>
        <v>0</v>
      </c>
      <c r="AD93" s="78" t="e">
        <f>IF(Monitoring!D101=0,AA=0,TEXT(Monitoring!D101,"TTTT"))</f>
        <v>#NAME?</v>
      </c>
      <c r="AE93" s="78" t="e">
        <f>IF(Monitoring!D101=0,AA=0,TEXT(Monitoring!D101,"MMMM"))</f>
        <v>#NAME?</v>
      </c>
      <c r="AF93" s="78">
        <f>Monitoring!L101</f>
        <v>0</v>
      </c>
      <c r="AH93" s="78" t="s">
        <v>46</v>
      </c>
      <c r="AI93" s="78">
        <f>COUNTIFS(Monitoring!$X$10:'Monitoring'!$X$1000,"November",Monitoring!$L$10:'Monitoring'!$L$1000,"Testspiel",Monitoring!$G$10:'Monitoring'!$G$1000,"Akute Verletzung")</f>
        <v>0</v>
      </c>
      <c r="BE93" s="78" t="e">
        <f>IF(Exposition!$J100="Januar",Exposition!$G100)</f>
        <v>#NAME?</v>
      </c>
      <c r="BF93" s="78" t="e">
        <f>IF(Exposition!$J100="Februar",Exposition!$G100)</f>
        <v>#NAME?</v>
      </c>
      <c r="BG93" s="78" t="e">
        <f>IF(Exposition!$J100="März",Exposition!$G100)</f>
        <v>#NAME?</v>
      </c>
      <c r="BH93" s="78" t="e">
        <f>IF(Exposition!$J100="April",Exposition!$G100)</f>
        <v>#NAME?</v>
      </c>
      <c r="BI93" s="78" t="e">
        <f>IF(Exposition!$J100="Mai",Exposition!$G100)</f>
        <v>#NAME?</v>
      </c>
      <c r="BJ93" s="78" t="e">
        <f>IF(Exposition!$J100="Juni",Exposition!$G100)</f>
        <v>#NAME?</v>
      </c>
      <c r="BK93" s="78" t="e">
        <f>IF(Exposition!$J100="Juli",Exposition!$G100)</f>
        <v>#NAME?</v>
      </c>
      <c r="BL93" s="78" t="e">
        <f>IF(Exposition!$J100="August",Exposition!$G100)</f>
        <v>#NAME?</v>
      </c>
      <c r="BM93" s="78" t="e">
        <f>IF(Exposition!$J100="September",Exposition!$G100)</f>
        <v>#NAME?</v>
      </c>
      <c r="BN93" s="78" t="e">
        <f>IF(Exposition!$J100="Oktober",Exposition!$G100)</f>
        <v>#NAME?</v>
      </c>
      <c r="BO93" s="78" t="e">
        <f>IF(Exposition!$J100="November",Exposition!$G100)</f>
        <v>#NAME?</v>
      </c>
      <c r="BP93" s="78" t="e">
        <f>IF(Exposition!$J100="Dezember",Exposition!$G100)</f>
        <v>#NAME?</v>
      </c>
    </row>
    <row r="94" spans="14:68" x14ac:dyDescent="0.2">
      <c r="N94" s="78" t="b">
        <f>IF(Exposition!$D102="Fußballspez. Training",Exposition!$C102*(Exposition!$E102/60))</f>
        <v>0</v>
      </c>
      <c r="O94" s="78" t="b">
        <f>IF(Exposition!$D102="Unspezifisches Training",Exposition!$C102*(Exposition!$E102/60))</f>
        <v>0</v>
      </c>
      <c r="AD94" s="78" t="e">
        <f>IF(Monitoring!D102=0,AA=0,TEXT(Monitoring!D102,"TTTT"))</f>
        <v>#NAME?</v>
      </c>
      <c r="AE94" s="78" t="e">
        <f>IF(Monitoring!D102=0,AA=0,TEXT(Monitoring!D102,"MMMM"))</f>
        <v>#NAME?</v>
      </c>
      <c r="AF94" s="78">
        <f>Monitoring!L102</f>
        <v>0</v>
      </c>
      <c r="AH94" s="78" t="s">
        <v>79</v>
      </c>
      <c r="AI94" s="78">
        <f>COUNTIFS(Monitoring!$X$10:'Monitoring'!$X$1000,"November",Monitoring!$L$10:'Monitoring'!$L$1000,"Meisterschaftsspiel",Monitoring!$G$10:'Monitoring'!$G$1000,"Akute Verletzung")</f>
        <v>0</v>
      </c>
      <c r="BE94" s="78" t="e">
        <f>IF(Exposition!$J101="Januar",Exposition!$G101)</f>
        <v>#NAME?</v>
      </c>
      <c r="BF94" s="78" t="e">
        <f>IF(Exposition!$J101="Februar",Exposition!$G101)</f>
        <v>#NAME?</v>
      </c>
      <c r="BG94" s="78" t="e">
        <f>IF(Exposition!$J101="März",Exposition!$G101)</f>
        <v>#NAME?</v>
      </c>
      <c r="BH94" s="78" t="e">
        <f>IF(Exposition!$J101="April",Exposition!$G101)</f>
        <v>#NAME?</v>
      </c>
      <c r="BI94" s="78" t="e">
        <f>IF(Exposition!$J101="Mai",Exposition!$G101)</f>
        <v>#NAME?</v>
      </c>
      <c r="BJ94" s="78" t="e">
        <f>IF(Exposition!$J101="Juni",Exposition!$G101)</f>
        <v>#NAME?</v>
      </c>
      <c r="BK94" s="78" t="e">
        <f>IF(Exposition!$J101="Juli",Exposition!$G101)</f>
        <v>#NAME?</v>
      </c>
      <c r="BL94" s="78" t="e">
        <f>IF(Exposition!$J101="August",Exposition!$G101)</f>
        <v>#NAME?</v>
      </c>
      <c r="BM94" s="78" t="e">
        <f>IF(Exposition!$J101="September",Exposition!$G101)</f>
        <v>#NAME?</v>
      </c>
      <c r="BN94" s="78" t="e">
        <f>IF(Exposition!$J101="Oktober",Exposition!$G101)</f>
        <v>#NAME?</v>
      </c>
      <c r="BO94" s="78" t="e">
        <f>IF(Exposition!$J101="November",Exposition!$G101)</f>
        <v>#NAME?</v>
      </c>
      <c r="BP94" s="78" t="e">
        <f>IF(Exposition!$J101="Dezember",Exposition!$G101)</f>
        <v>#NAME?</v>
      </c>
    </row>
    <row r="95" spans="14:68" x14ac:dyDescent="0.2">
      <c r="N95" s="78" t="b">
        <f>IF(Exposition!$D103="Fußballspez. Training",Exposition!$C103*(Exposition!$E103/60))</f>
        <v>0</v>
      </c>
      <c r="O95" s="78" t="b">
        <f>IF(Exposition!$D103="Unspezifisches Training",Exposition!$C103*(Exposition!$E103/60))</f>
        <v>0</v>
      </c>
      <c r="AD95" s="78" t="e">
        <f>IF(Monitoring!D103=0,AA=0,TEXT(Monitoring!D103,"TTTT"))</f>
        <v>#NAME?</v>
      </c>
      <c r="AE95" s="78" t="e">
        <f>IF(Monitoring!D103=0,AA=0,TEXT(Monitoring!D103,"MMMM"))</f>
        <v>#NAME?</v>
      </c>
      <c r="AF95" s="78">
        <f>Monitoring!L103</f>
        <v>0</v>
      </c>
      <c r="AH95" s="78" t="s">
        <v>77</v>
      </c>
      <c r="AI95" s="78">
        <f>COUNTIFS(Monitoring!$X$10:'Monitoring'!$X$1000,"November",Monitoring!$L$10:'Monitoring'!$L$1000,"Pokalspiel national",Monitoring!$G$10:'Monitoring'!$G$1000,"Akute Verletzung")</f>
        <v>0</v>
      </c>
      <c r="BE95" s="78" t="e">
        <f>IF(Exposition!$J102="Januar",Exposition!$G102)</f>
        <v>#NAME?</v>
      </c>
      <c r="BF95" s="78" t="e">
        <f>IF(Exposition!$J102="Februar",Exposition!$G102)</f>
        <v>#NAME?</v>
      </c>
      <c r="BG95" s="78" t="e">
        <f>IF(Exposition!$J102="März",Exposition!$G102)</f>
        <v>#NAME?</v>
      </c>
      <c r="BH95" s="78" t="e">
        <f>IF(Exposition!$J102="April",Exposition!$G102)</f>
        <v>#NAME?</v>
      </c>
      <c r="BI95" s="78" t="e">
        <f>IF(Exposition!$J102="Mai",Exposition!$G102)</f>
        <v>#NAME?</v>
      </c>
      <c r="BJ95" s="78" t="e">
        <f>IF(Exposition!$J102="Juni",Exposition!$G102)</f>
        <v>#NAME?</v>
      </c>
      <c r="BK95" s="78" t="e">
        <f>IF(Exposition!$J102="Juli",Exposition!$G102)</f>
        <v>#NAME?</v>
      </c>
      <c r="BL95" s="78" t="e">
        <f>IF(Exposition!$J102="August",Exposition!$G102)</f>
        <v>#NAME?</v>
      </c>
      <c r="BM95" s="78" t="e">
        <f>IF(Exposition!$J102="September",Exposition!$G102)</f>
        <v>#NAME?</v>
      </c>
      <c r="BN95" s="78" t="e">
        <f>IF(Exposition!$J102="Oktober",Exposition!$G102)</f>
        <v>#NAME?</v>
      </c>
      <c r="BO95" s="78" t="e">
        <f>IF(Exposition!$J102="November",Exposition!$G102)</f>
        <v>#NAME?</v>
      </c>
      <c r="BP95" s="78" t="e">
        <f>IF(Exposition!$J102="Dezember",Exposition!$G102)</f>
        <v>#NAME?</v>
      </c>
    </row>
    <row r="96" spans="14:68" x14ac:dyDescent="0.2">
      <c r="N96" s="78" t="b">
        <f>IF(Exposition!$D104="Fußballspez. Training",Exposition!$C104*(Exposition!$E104/60))</f>
        <v>0</v>
      </c>
      <c r="O96" s="78" t="b">
        <f>IF(Exposition!$D104="Unspezifisches Training",Exposition!$C104*(Exposition!$E104/60))</f>
        <v>0</v>
      </c>
      <c r="AD96" s="78" t="e">
        <f>IF(Monitoring!D104=0,AA=0,TEXT(Monitoring!D104,"TTTT"))</f>
        <v>#NAME?</v>
      </c>
      <c r="AE96" s="78" t="e">
        <f>IF(Monitoring!D104=0,AA=0,TEXT(Monitoring!D104,"MMMM"))</f>
        <v>#NAME?</v>
      </c>
      <c r="AF96" s="78">
        <f>Monitoring!L104</f>
        <v>0</v>
      </c>
      <c r="AH96" s="78" t="s">
        <v>78</v>
      </c>
      <c r="AI96" s="78">
        <f>COUNTIFS(Monitoring!$X$10:'Monitoring'!$X$1000,"November",Monitoring!$L$10:'Monitoring'!$L$1000,"Pokalspiel international",Monitoring!$G$10:'Monitoring'!$G$1000,"Akute Verletzung")</f>
        <v>0</v>
      </c>
      <c r="BE96" s="78" t="e">
        <f>IF(Exposition!$J103="Januar",Exposition!$G103)</f>
        <v>#NAME?</v>
      </c>
      <c r="BF96" s="78" t="e">
        <f>IF(Exposition!$J103="Februar",Exposition!$G103)</f>
        <v>#NAME?</v>
      </c>
      <c r="BG96" s="78" t="e">
        <f>IF(Exposition!$J103="März",Exposition!$G103)</f>
        <v>#NAME?</v>
      </c>
      <c r="BH96" s="78" t="e">
        <f>IF(Exposition!$J103="April",Exposition!$G103)</f>
        <v>#NAME?</v>
      </c>
      <c r="BI96" s="78" t="e">
        <f>IF(Exposition!$J103="Mai",Exposition!$G103)</f>
        <v>#NAME?</v>
      </c>
      <c r="BJ96" s="78" t="e">
        <f>IF(Exposition!$J103="Juni",Exposition!$G103)</f>
        <v>#NAME?</v>
      </c>
      <c r="BK96" s="78" t="e">
        <f>IF(Exposition!$J103="Juli",Exposition!$G103)</f>
        <v>#NAME?</v>
      </c>
      <c r="BL96" s="78" t="e">
        <f>IF(Exposition!$J103="August",Exposition!$G103)</f>
        <v>#NAME?</v>
      </c>
      <c r="BM96" s="78" t="e">
        <f>IF(Exposition!$J103="September",Exposition!$G103)</f>
        <v>#NAME?</v>
      </c>
      <c r="BN96" s="78" t="e">
        <f>IF(Exposition!$J103="Oktober",Exposition!$G103)</f>
        <v>#NAME?</v>
      </c>
      <c r="BO96" s="78" t="e">
        <f>IF(Exposition!$J103="November",Exposition!$G103)</f>
        <v>#NAME?</v>
      </c>
      <c r="BP96" s="78" t="e">
        <f>IF(Exposition!$J103="Dezember",Exposition!$G103)</f>
        <v>#NAME?</v>
      </c>
    </row>
    <row r="97" spans="14:68" x14ac:dyDescent="0.2">
      <c r="N97" s="78" t="b">
        <f>IF(Exposition!$D105="Fußballspez. Training",Exposition!$C105*(Exposition!$E105/60))</f>
        <v>0</v>
      </c>
      <c r="O97" s="78" t="b">
        <f>IF(Exposition!$D105="Unspezifisches Training",Exposition!$C105*(Exposition!$E105/60))</f>
        <v>0</v>
      </c>
      <c r="AD97" s="78" t="e">
        <f>IF(Monitoring!D105=0,AA=0,TEXT(Monitoring!D105,"TTTT"))</f>
        <v>#NAME?</v>
      </c>
      <c r="AE97" s="78" t="e">
        <f>IF(Monitoring!D105=0,AA=0,TEXT(Monitoring!D105,"MMMM"))</f>
        <v>#NAME?</v>
      </c>
      <c r="AF97" s="78">
        <f>Monitoring!L105</f>
        <v>0</v>
      </c>
      <c r="AH97" s="78" t="s">
        <v>45</v>
      </c>
      <c r="AI97" s="78">
        <f>COUNTIFS(Monitoring!$X$10:'Monitoring'!$X$1000,"November",Monitoring!$L$10:'Monitoring'!$L$1000,"Länderspiel",Monitoring!$G$10:'Monitoring'!$G$1000,"Akute Verletzung")</f>
        <v>0</v>
      </c>
      <c r="BE97" s="78" t="e">
        <f>IF(Exposition!$J104="Januar",Exposition!$G104)</f>
        <v>#NAME?</v>
      </c>
      <c r="BF97" s="78" t="e">
        <f>IF(Exposition!$J104="Februar",Exposition!$G104)</f>
        <v>#NAME?</v>
      </c>
      <c r="BG97" s="78" t="e">
        <f>IF(Exposition!$J104="März",Exposition!$G104)</f>
        <v>#NAME?</v>
      </c>
      <c r="BH97" s="78" t="e">
        <f>IF(Exposition!$J104="April",Exposition!$G104)</f>
        <v>#NAME?</v>
      </c>
      <c r="BI97" s="78" t="e">
        <f>IF(Exposition!$J104="Mai",Exposition!$G104)</f>
        <v>#NAME?</v>
      </c>
      <c r="BJ97" s="78" t="e">
        <f>IF(Exposition!$J104="Juni",Exposition!$G104)</f>
        <v>#NAME?</v>
      </c>
      <c r="BK97" s="78" t="e">
        <f>IF(Exposition!$J104="Juli",Exposition!$G104)</f>
        <v>#NAME?</v>
      </c>
      <c r="BL97" s="78" t="e">
        <f>IF(Exposition!$J104="August",Exposition!$G104)</f>
        <v>#NAME?</v>
      </c>
      <c r="BM97" s="78" t="e">
        <f>IF(Exposition!$J104="September",Exposition!$G104)</f>
        <v>#NAME?</v>
      </c>
      <c r="BN97" s="78" t="e">
        <f>IF(Exposition!$J104="Oktober",Exposition!$G104)</f>
        <v>#NAME?</v>
      </c>
      <c r="BO97" s="78" t="e">
        <f>IF(Exposition!$J104="November",Exposition!$G104)</f>
        <v>#NAME?</v>
      </c>
      <c r="BP97" s="78" t="e">
        <f>IF(Exposition!$J104="Dezember",Exposition!$G104)</f>
        <v>#NAME?</v>
      </c>
    </row>
    <row r="98" spans="14:68" x14ac:dyDescent="0.2">
      <c r="N98" s="78" t="b">
        <f>IF(Exposition!$D106="Fußballspez. Training",Exposition!$C106*(Exposition!$E106/60))</f>
        <v>0</v>
      </c>
      <c r="O98" s="78" t="b">
        <f>IF(Exposition!$D106="Unspezifisches Training",Exposition!$C106*(Exposition!$E106/60))</f>
        <v>0</v>
      </c>
      <c r="AD98" s="78" t="e">
        <f>IF(Monitoring!D106=0,AA=0,TEXT(Monitoring!D106,"TTTT"))</f>
        <v>#NAME?</v>
      </c>
      <c r="AE98" s="78" t="e">
        <f>IF(Monitoring!D106=0,AA=0,TEXT(Monitoring!D106,"MMMM"))</f>
        <v>#NAME?</v>
      </c>
      <c r="AF98" s="78">
        <f>Monitoring!L106</f>
        <v>0</v>
      </c>
      <c r="AH98" s="78" t="s">
        <v>55</v>
      </c>
      <c r="AI98" s="78">
        <f>COUNTIFS(Monitoring!$X$10:'Monitoring'!$X$1000,"November",Monitoring!$L$10:'Monitoring'!$L$1000,"Fußballspez. Training",Monitoring!$G$10:'Monitoring'!$G$1000,"Akute Verletzung")</f>
        <v>0</v>
      </c>
      <c r="BE98" s="78" t="e">
        <f>IF(Exposition!$J105="Januar",Exposition!$G105)</f>
        <v>#NAME?</v>
      </c>
      <c r="BF98" s="78" t="e">
        <f>IF(Exposition!$J105="Februar",Exposition!$G105)</f>
        <v>#NAME?</v>
      </c>
      <c r="BG98" s="78" t="e">
        <f>IF(Exposition!$J105="März",Exposition!$G105)</f>
        <v>#NAME?</v>
      </c>
      <c r="BH98" s="78" t="e">
        <f>IF(Exposition!$J105="April",Exposition!$G105)</f>
        <v>#NAME?</v>
      </c>
      <c r="BI98" s="78" t="e">
        <f>IF(Exposition!$J105="Mai",Exposition!$G105)</f>
        <v>#NAME?</v>
      </c>
      <c r="BJ98" s="78" t="e">
        <f>IF(Exposition!$J105="Juni",Exposition!$G105)</f>
        <v>#NAME?</v>
      </c>
      <c r="BK98" s="78" t="e">
        <f>IF(Exposition!$J105="Juli",Exposition!$G105)</f>
        <v>#NAME?</v>
      </c>
      <c r="BL98" s="78" t="e">
        <f>IF(Exposition!$J105="August",Exposition!$G105)</f>
        <v>#NAME?</v>
      </c>
      <c r="BM98" s="78" t="e">
        <f>IF(Exposition!$J105="September",Exposition!$G105)</f>
        <v>#NAME?</v>
      </c>
      <c r="BN98" s="78" t="e">
        <f>IF(Exposition!$J105="Oktober",Exposition!$G105)</f>
        <v>#NAME?</v>
      </c>
      <c r="BO98" s="78" t="e">
        <f>IF(Exposition!$J105="November",Exposition!$G105)</f>
        <v>#NAME?</v>
      </c>
      <c r="BP98" s="78" t="e">
        <f>IF(Exposition!$J105="Dezember",Exposition!$G105)</f>
        <v>#NAME?</v>
      </c>
    </row>
    <row r="99" spans="14:68" x14ac:dyDescent="0.2">
      <c r="N99" s="78" t="b">
        <f>IF(Exposition!$D107="Fußballspez. Training",Exposition!$C107*(Exposition!$E107/60))</f>
        <v>0</v>
      </c>
      <c r="O99" s="78" t="b">
        <f>IF(Exposition!$D107="Unspezifisches Training",Exposition!$C107*(Exposition!$E107/60))</f>
        <v>0</v>
      </c>
      <c r="AD99" s="78" t="e">
        <f>IF(Monitoring!D107=0,AA=0,TEXT(Monitoring!D107,"TTTT"))</f>
        <v>#NAME?</v>
      </c>
      <c r="AE99" s="78" t="e">
        <f>IF(Monitoring!D107=0,AA=0,TEXT(Monitoring!D107,"MMMM"))</f>
        <v>#NAME?</v>
      </c>
      <c r="AF99" s="78">
        <f>Monitoring!L107</f>
        <v>0</v>
      </c>
      <c r="AH99" s="78" t="s">
        <v>56</v>
      </c>
      <c r="AI99" s="78">
        <f>COUNTIFS(Monitoring!$X$10:'Monitoring'!$X$1000,"November",Monitoring!$L$10:'Monitoring'!$L$1000,"Unspezifisches Training",Monitoring!$G$10:'Monitoring'!$G$1000,"Akute Verletzung")</f>
        <v>0</v>
      </c>
      <c r="BE99" s="78" t="e">
        <f>IF(Exposition!$J106="Januar",Exposition!$G106)</f>
        <v>#NAME?</v>
      </c>
      <c r="BF99" s="78" t="e">
        <f>IF(Exposition!$J106="Februar",Exposition!$G106)</f>
        <v>#NAME?</v>
      </c>
      <c r="BG99" s="78" t="e">
        <f>IF(Exposition!$J106="März",Exposition!$G106)</f>
        <v>#NAME?</v>
      </c>
      <c r="BH99" s="78" t="e">
        <f>IF(Exposition!$J106="April",Exposition!$G106)</f>
        <v>#NAME?</v>
      </c>
      <c r="BI99" s="78" t="e">
        <f>IF(Exposition!$J106="Mai",Exposition!$G106)</f>
        <v>#NAME?</v>
      </c>
      <c r="BJ99" s="78" t="e">
        <f>IF(Exposition!$J106="Juni",Exposition!$G106)</f>
        <v>#NAME?</v>
      </c>
      <c r="BK99" s="78" t="e">
        <f>IF(Exposition!$J106="Juli",Exposition!$G106)</f>
        <v>#NAME?</v>
      </c>
      <c r="BL99" s="78" t="e">
        <f>IF(Exposition!$J106="August",Exposition!$G106)</f>
        <v>#NAME?</v>
      </c>
      <c r="BM99" s="78" t="e">
        <f>IF(Exposition!$J106="September",Exposition!$G106)</f>
        <v>#NAME?</v>
      </c>
      <c r="BN99" s="78" t="e">
        <f>IF(Exposition!$J106="Oktober",Exposition!$G106)</f>
        <v>#NAME?</v>
      </c>
      <c r="BO99" s="78" t="e">
        <f>IF(Exposition!$J106="November",Exposition!$G106)</f>
        <v>#NAME?</v>
      </c>
      <c r="BP99" s="78" t="e">
        <f>IF(Exposition!$J106="Dezember",Exposition!$G106)</f>
        <v>#NAME?</v>
      </c>
    </row>
    <row r="100" spans="14:68" x14ac:dyDescent="0.2">
      <c r="N100" s="78" t="b">
        <f>IF(Exposition!$D108="Fußballspez. Training",Exposition!$C108*(Exposition!$E108/60))</f>
        <v>0</v>
      </c>
      <c r="O100" s="78" t="b">
        <f>IF(Exposition!$D108="Unspezifisches Training",Exposition!$C108*(Exposition!$E108/60))</f>
        <v>0</v>
      </c>
      <c r="AD100" s="78" t="e">
        <f>IF(Monitoring!D108=0,AA=0,TEXT(Monitoring!D108,"TTTT"))</f>
        <v>#NAME?</v>
      </c>
      <c r="AE100" s="78" t="e">
        <f>IF(Monitoring!D108=0,AA=0,TEXT(Monitoring!D108,"MMMM"))</f>
        <v>#NAME?</v>
      </c>
      <c r="AF100" s="78">
        <f>Monitoring!L108</f>
        <v>0</v>
      </c>
      <c r="BE100" s="78" t="e">
        <f>IF(Exposition!$J107="Januar",Exposition!$G107)</f>
        <v>#NAME?</v>
      </c>
      <c r="BF100" s="78" t="e">
        <f>IF(Exposition!$J107="Februar",Exposition!$G107)</f>
        <v>#NAME?</v>
      </c>
      <c r="BG100" s="78" t="e">
        <f>IF(Exposition!$J107="März",Exposition!$G107)</f>
        <v>#NAME?</v>
      </c>
      <c r="BH100" s="78" t="e">
        <f>IF(Exposition!$J107="April",Exposition!$G107)</f>
        <v>#NAME?</v>
      </c>
      <c r="BI100" s="78" t="e">
        <f>IF(Exposition!$J107="Mai",Exposition!$G107)</f>
        <v>#NAME?</v>
      </c>
      <c r="BJ100" s="78" t="e">
        <f>IF(Exposition!$J107="Juni",Exposition!$G107)</f>
        <v>#NAME?</v>
      </c>
      <c r="BK100" s="78" t="e">
        <f>IF(Exposition!$J107="Juli",Exposition!$G107)</f>
        <v>#NAME?</v>
      </c>
      <c r="BL100" s="78" t="e">
        <f>IF(Exposition!$J107="August",Exposition!$G107)</f>
        <v>#NAME?</v>
      </c>
      <c r="BM100" s="78" t="e">
        <f>IF(Exposition!$J107="September",Exposition!$G107)</f>
        <v>#NAME?</v>
      </c>
      <c r="BN100" s="78" t="e">
        <f>IF(Exposition!$J107="Oktober",Exposition!$G107)</f>
        <v>#NAME?</v>
      </c>
      <c r="BO100" s="78" t="e">
        <f>IF(Exposition!$J107="November",Exposition!$G107)</f>
        <v>#NAME?</v>
      </c>
      <c r="BP100" s="78" t="e">
        <f>IF(Exposition!$J107="Dezember",Exposition!$G107)</f>
        <v>#NAME?</v>
      </c>
    </row>
    <row r="101" spans="14:68" x14ac:dyDescent="0.2">
      <c r="N101" s="78" t="b">
        <f>IF(Exposition!$D109="Fußballspez. Training",Exposition!$C109*(Exposition!$E109/60))</f>
        <v>0</v>
      </c>
      <c r="O101" s="78" t="b">
        <f>IF(Exposition!$D109="Unspezifisches Training",Exposition!$C109*(Exposition!$E109/60))</f>
        <v>0</v>
      </c>
      <c r="AD101" s="78" t="e">
        <f>IF(Monitoring!D109=0,AA=0,TEXT(Monitoring!D109,"TTTT"))</f>
        <v>#NAME?</v>
      </c>
      <c r="AE101" s="78" t="e">
        <f>IF(Monitoring!D109=0,AA=0,TEXT(Monitoring!D109,"MMMM"))</f>
        <v>#NAME?</v>
      </c>
      <c r="AF101" s="78">
        <f>Monitoring!L109</f>
        <v>0</v>
      </c>
      <c r="AH101" s="116" t="s">
        <v>191</v>
      </c>
      <c r="BE101" s="78" t="e">
        <f>IF(Exposition!$J108="Januar",Exposition!$G108)</f>
        <v>#NAME?</v>
      </c>
      <c r="BF101" s="78" t="e">
        <f>IF(Exposition!$J108="Februar",Exposition!$G108)</f>
        <v>#NAME?</v>
      </c>
      <c r="BG101" s="78" t="e">
        <f>IF(Exposition!$J108="März",Exposition!$G108)</f>
        <v>#NAME?</v>
      </c>
      <c r="BH101" s="78" t="e">
        <f>IF(Exposition!$J108="April",Exposition!$G108)</f>
        <v>#NAME?</v>
      </c>
      <c r="BI101" s="78" t="e">
        <f>IF(Exposition!$J108="Mai",Exposition!$G108)</f>
        <v>#NAME?</v>
      </c>
      <c r="BJ101" s="78" t="e">
        <f>IF(Exposition!$J108="Juni",Exposition!$G108)</f>
        <v>#NAME?</v>
      </c>
      <c r="BK101" s="78" t="e">
        <f>IF(Exposition!$J108="Juli",Exposition!$G108)</f>
        <v>#NAME?</v>
      </c>
      <c r="BL101" s="78" t="e">
        <f>IF(Exposition!$J108="August",Exposition!$G108)</f>
        <v>#NAME?</v>
      </c>
      <c r="BM101" s="78" t="e">
        <f>IF(Exposition!$J108="September",Exposition!$G108)</f>
        <v>#NAME?</v>
      </c>
      <c r="BN101" s="78" t="e">
        <f>IF(Exposition!$J108="Oktober",Exposition!$G108)</f>
        <v>#NAME?</v>
      </c>
      <c r="BO101" s="78" t="e">
        <f>IF(Exposition!$J108="November",Exposition!$G108)</f>
        <v>#NAME?</v>
      </c>
      <c r="BP101" s="78" t="e">
        <f>IF(Exposition!$J108="Dezember",Exposition!$G108)</f>
        <v>#NAME?</v>
      </c>
    </row>
    <row r="102" spans="14:68" x14ac:dyDescent="0.2">
      <c r="N102" s="78" t="b">
        <f>IF(Exposition!$D110="Fußballspez. Training",Exposition!$C110*(Exposition!$E110/60))</f>
        <v>0</v>
      </c>
      <c r="O102" s="78" t="b">
        <f>IF(Exposition!$D110="Unspezifisches Training",Exposition!$C110*(Exposition!$E110/60))</f>
        <v>0</v>
      </c>
      <c r="AD102" s="78" t="e">
        <f>IF(Monitoring!D110=0,AA=0,TEXT(Monitoring!D110,"TTTT"))</f>
        <v>#NAME?</v>
      </c>
      <c r="AE102" s="78" t="e">
        <f>IF(Monitoring!D110=0,AA=0,TEXT(Monitoring!D110,"MMMM"))</f>
        <v>#NAME?</v>
      </c>
      <c r="AF102" s="78">
        <f>Monitoring!L110</f>
        <v>0</v>
      </c>
      <c r="AH102" s="78" t="s">
        <v>46</v>
      </c>
      <c r="AI102" s="78">
        <f>COUNTIFS(Monitoring!$X$10:'Monitoring'!$X$1000,"Dezember",Monitoring!$L$10:'Monitoring'!$L$1000,"Testspiel",Monitoring!$G$10:'Monitoring'!$G$1000,"Akute Verletzung")</f>
        <v>0</v>
      </c>
      <c r="BE102" s="78" t="e">
        <f>IF(Exposition!$J109="Januar",Exposition!$G109)</f>
        <v>#NAME?</v>
      </c>
      <c r="BF102" s="78" t="e">
        <f>IF(Exposition!$J109="Februar",Exposition!$G109)</f>
        <v>#NAME?</v>
      </c>
      <c r="BG102" s="78" t="e">
        <f>IF(Exposition!$J109="März",Exposition!$G109)</f>
        <v>#NAME?</v>
      </c>
      <c r="BH102" s="78" t="e">
        <f>IF(Exposition!$J109="April",Exposition!$G109)</f>
        <v>#NAME?</v>
      </c>
      <c r="BI102" s="78" t="e">
        <f>IF(Exposition!$J109="Mai",Exposition!$G109)</f>
        <v>#NAME?</v>
      </c>
      <c r="BJ102" s="78" t="e">
        <f>IF(Exposition!$J109="Juni",Exposition!$G109)</f>
        <v>#NAME?</v>
      </c>
      <c r="BK102" s="78" t="e">
        <f>IF(Exposition!$J109="Juli",Exposition!$G109)</f>
        <v>#NAME?</v>
      </c>
      <c r="BL102" s="78" t="e">
        <f>IF(Exposition!$J109="August",Exposition!$G109)</f>
        <v>#NAME?</v>
      </c>
      <c r="BM102" s="78" t="e">
        <f>IF(Exposition!$J109="September",Exposition!$G109)</f>
        <v>#NAME?</v>
      </c>
      <c r="BN102" s="78" t="e">
        <f>IF(Exposition!$J109="Oktober",Exposition!$G109)</f>
        <v>#NAME?</v>
      </c>
      <c r="BO102" s="78" t="e">
        <f>IF(Exposition!$J109="November",Exposition!$G109)</f>
        <v>#NAME?</v>
      </c>
      <c r="BP102" s="78" t="e">
        <f>IF(Exposition!$J109="Dezember",Exposition!$G109)</f>
        <v>#NAME?</v>
      </c>
    </row>
    <row r="103" spans="14:68" x14ac:dyDescent="0.2">
      <c r="N103" s="78" t="b">
        <f>IF(Exposition!$D111="Fußballspez. Training",Exposition!$C111*(Exposition!$E111/60))</f>
        <v>0</v>
      </c>
      <c r="O103" s="78" t="b">
        <f>IF(Exposition!$D111="Unspezifisches Training",Exposition!$C111*(Exposition!$E111/60))</f>
        <v>0</v>
      </c>
      <c r="AD103" s="78" t="e">
        <f>IF(Monitoring!D111=0,AA=0,TEXT(Monitoring!D111,"TTTT"))</f>
        <v>#NAME?</v>
      </c>
      <c r="AE103" s="78" t="e">
        <f>IF(Monitoring!D111=0,AA=0,TEXT(Monitoring!D111,"MMMM"))</f>
        <v>#NAME?</v>
      </c>
      <c r="AF103" s="78">
        <f>Monitoring!L111</f>
        <v>0</v>
      </c>
      <c r="AH103" s="78" t="s">
        <v>79</v>
      </c>
      <c r="AI103" s="78">
        <f>COUNTIFS(Monitoring!$X$10:'Monitoring'!$X$1000,"Dezember",Monitoring!$L$10:'Monitoring'!$L$1000,"Meisterschaftsspiel",Monitoring!$G$10:'Monitoring'!$G$1000,"Akute Verletzung")</f>
        <v>0</v>
      </c>
      <c r="BE103" s="78" t="e">
        <f>IF(Exposition!$J110="Januar",Exposition!$G110)</f>
        <v>#NAME?</v>
      </c>
      <c r="BF103" s="78" t="e">
        <f>IF(Exposition!$J110="Februar",Exposition!$G110)</f>
        <v>#NAME?</v>
      </c>
      <c r="BG103" s="78" t="e">
        <f>IF(Exposition!$J110="März",Exposition!$G110)</f>
        <v>#NAME?</v>
      </c>
      <c r="BH103" s="78" t="e">
        <f>IF(Exposition!$J110="April",Exposition!$G110)</f>
        <v>#NAME?</v>
      </c>
      <c r="BI103" s="78" t="e">
        <f>IF(Exposition!$J110="Mai",Exposition!$G110)</f>
        <v>#NAME?</v>
      </c>
      <c r="BJ103" s="78" t="e">
        <f>IF(Exposition!$J110="Juni",Exposition!$G110)</f>
        <v>#NAME?</v>
      </c>
      <c r="BK103" s="78" t="e">
        <f>IF(Exposition!$J110="Juli",Exposition!$G110)</f>
        <v>#NAME?</v>
      </c>
      <c r="BL103" s="78" t="e">
        <f>IF(Exposition!$J110="August",Exposition!$G110)</f>
        <v>#NAME?</v>
      </c>
      <c r="BM103" s="78" t="e">
        <f>IF(Exposition!$J110="September",Exposition!$G110)</f>
        <v>#NAME?</v>
      </c>
      <c r="BN103" s="78" t="e">
        <f>IF(Exposition!$J110="Oktober",Exposition!$G110)</f>
        <v>#NAME?</v>
      </c>
      <c r="BO103" s="78" t="e">
        <f>IF(Exposition!$J110="November",Exposition!$G110)</f>
        <v>#NAME?</v>
      </c>
      <c r="BP103" s="78" t="e">
        <f>IF(Exposition!$J110="Dezember",Exposition!$G110)</f>
        <v>#NAME?</v>
      </c>
    </row>
    <row r="104" spans="14:68" x14ac:dyDescent="0.2">
      <c r="N104" s="78" t="b">
        <f>IF(Exposition!$D112="Fußballspez. Training",Exposition!$C112*(Exposition!$E112/60))</f>
        <v>0</v>
      </c>
      <c r="O104" s="78" t="b">
        <f>IF(Exposition!$D112="Unspezifisches Training",Exposition!$C112*(Exposition!$E112/60))</f>
        <v>0</v>
      </c>
      <c r="AD104" s="78" t="e">
        <f>IF(Monitoring!D112=0,AA=0,TEXT(Monitoring!D112,"TTTT"))</f>
        <v>#NAME?</v>
      </c>
      <c r="AE104" s="78" t="e">
        <f>IF(Monitoring!D112=0,AA=0,TEXT(Monitoring!D112,"MMMM"))</f>
        <v>#NAME?</v>
      </c>
      <c r="AF104" s="78">
        <f>Monitoring!L112</f>
        <v>0</v>
      </c>
      <c r="AH104" s="78" t="s">
        <v>77</v>
      </c>
      <c r="AI104" s="78">
        <f>COUNTIFS(Monitoring!$X$10:'Monitoring'!$X$1000,"Dezember",Monitoring!$L$10:'Monitoring'!$L$1000,"Pokalspiel national",Monitoring!$G$10:'Monitoring'!$G$1000,"Akute Verletzung")</f>
        <v>0</v>
      </c>
      <c r="BE104" s="78" t="e">
        <f>IF(Exposition!$J111="Januar",Exposition!$G111)</f>
        <v>#NAME?</v>
      </c>
      <c r="BF104" s="78" t="e">
        <f>IF(Exposition!$J111="Februar",Exposition!$G111)</f>
        <v>#NAME?</v>
      </c>
      <c r="BG104" s="78" t="e">
        <f>IF(Exposition!$J111="März",Exposition!$G111)</f>
        <v>#NAME?</v>
      </c>
      <c r="BH104" s="78" t="e">
        <f>IF(Exposition!$J111="April",Exposition!$G111)</f>
        <v>#NAME?</v>
      </c>
      <c r="BI104" s="78" t="e">
        <f>IF(Exposition!$J111="Mai",Exposition!$G111)</f>
        <v>#NAME?</v>
      </c>
      <c r="BJ104" s="78" t="e">
        <f>IF(Exposition!$J111="Juni",Exposition!$G111)</f>
        <v>#NAME?</v>
      </c>
      <c r="BK104" s="78" t="e">
        <f>IF(Exposition!$J111="Juli",Exposition!$G111)</f>
        <v>#NAME?</v>
      </c>
      <c r="BL104" s="78" t="e">
        <f>IF(Exposition!$J111="August",Exposition!$G111)</f>
        <v>#NAME?</v>
      </c>
      <c r="BM104" s="78" t="e">
        <f>IF(Exposition!$J111="September",Exposition!$G111)</f>
        <v>#NAME?</v>
      </c>
      <c r="BN104" s="78" t="e">
        <f>IF(Exposition!$J111="Oktober",Exposition!$G111)</f>
        <v>#NAME?</v>
      </c>
      <c r="BO104" s="78" t="e">
        <f>IF(Exposition!$J111="November",Exposition!$G111)</f>
        <v>#NAME?</v>
      </c>
      <c r="BP104" s="78" t="e">
        <f>IF(Exposition!$J111="Dezember",Exposition!$G111)</f>
        <v>#NAME?</v>
      </c>
    </row>
    <row r="105" spans="14:68" x14ac:dyDescent="0.2">
      <c r="N105" s="78" t="b">
        <f>IF(Exposition!$D113="Fußballspez. Training",Exposition!$C113*(Exposition!$E113/60))</f>
        <v>0</v>
      </c>
      <c r="O105" s="78" t="b">
        <f>IF(Exposition!$D113="Unspezifisches Training",Exposition!$C113*(Exposition!$E113/60))</f>
        <v>0</v>
      </c>
      <c r="AD105" s="78" t="e">
        <f>IF(Monitoring!D113=0,AA=0,TEXT(Monitoring!D113,"TTTT"))</f>
        <v>#NAME?</v>
      </c>
      <c r="AE105" s="78" t="e">
        <f>IF(Monitoring!D113=0,AA=0,TEXT(Monitoring!D113,"MMMM"))</f>
        <v>#NAME?</v>
      </c>
      <c r="AF105" s="78">
        <f>Monitoring!L113</f>
        <v>0</v>
      </c>
      <c r="AH105" s="78" t="s">
        <v>78</v>
      </c>
      <c r="AI105" s="78">
        <f>COUNTIFS(Monitoring!$X$10:'Monitoring'!$X$1000,"Dezember",Monitoring!$L$10:'Monitoring'!$L$1000,"Pokalspiel international",Monitoring!$G$10:'Monitoring'!$G$1000,"Akute Verletzung")</f>
        <v>0</v>
      </c>
      <c r="BE105" s="78" t="e">
        <f>IF(Exposition!$J112="Januar",Exposition!$G112)</f>
        <v>#NAME?</v>
      </c>
      <c r="BF105" s="78" t="e">
        <f>IF(Exposition!$J112="Februar",Exposition!$G112)</f>
        <v>#NAME?</v>
      </c>
      <c r="BG105" s="78" t="e">
        <f>IF(Exposition!$J112="März",Exposition!$G112)</f>
        <v>#NAME?</v>
      </c>
      <c r="BH105" s="78" t="e">
        <f>IF(Exposition!$J112="April",Exposition!$G112)</f>
        <v>#NAME?</v>
      </c>
      <c r="BI105" s="78" t="e">
        <f>IF(Exposition!$J112="Mai",Exposition!$G112)</f>
        <v>#NAME?</v>
      </c>
      <c r="BJ105" s="78" t="e">
        <f>IF(Exposition!$J112="Juni",Exposition!$G112)</f>
        <v>#NAME?</v>
      </c>
      <c r="BK105" s="78" t="e">
        <f>IF(Exposition!$J112="Juli",Exposition!$G112)</f>
        <v>#NAME?</v>
      </c>
      <c r="BL105" s="78" t="e">
        <f>IF(Exposition!$J112="August",Exposition!$G112)</f>
        <v>#NAME?</v>
      </c>
      <c r="BM105" s="78" t="e">
        <f>IF(Exposition!$J112="September",Exposition!$G112)</f>
        <v>#NAME?</v>
      </c>
      <c r="BN105" s="78" t="e">
        <f>IF(Exposition!$J112="Oktober",Exposition!$G112)</f>
        <v>#NAME?</v>
      </c>
      <c r="BO105" s="78" t="e">
        <f>IF(Exposition!$J112="November",Exposition!$G112)</f>
        <v>#NAME?</v>
      </c>
      <c r="BP105" s="78" t="e">
        <f>IF(Exposition!$J112="Dezember",Exposition!$G112)</f>
        <v>#NAME?</v>
      </c>
    </row>
    <row r="106" spans="14:68" x14ac:dyDescent="0.2">
      <c r="N106" s="78" t="b">
        <f>IF(Exposition!$D114="Fußballspez. Training",Exposition!$C114*(Exposition!$E114/60))</f>
        <v>0</v>
      </c>
      <c r="O106" s="78" t="b">
        <f>IF(Exposition!$D114="Unspezifisches Training",Exposition!$C114*(Exposition!$E114/60))</f>
        <v>0</v>
      </c>
      <c r="AD106" s="78" t="e">
        <f>IF(Monitoring!D114=0,AA=0,TEXT(Monitoring!D114,"TTTT"))</f>
        <v>#NAME?</v>
      </c>
      <c r="AE106" s="78" t="e">
        <f>IF(Monitoring!D114=0,AA=0,TEXT(Monitoring!D114,"MMMM"))</f>
        <v>#NAME?</v>
      </c>
      <c r="AF106" s="78">
        <f>Monitoring!L114</f>
        <v>0</v>
      </c>
      <c r="AH106" s="78" t="s">
        <v>45</v>
      </c>
      <c r="AI106" s="78">
        <f>COUNTIFS(Monitoring!$X$10:'Monitoring'!$X$1000,"Dezember",Monitoring!$L$10:'Monitoring'!$L$1000,"Länderspiel",Monitoring!$G$10:'Monitoring'!$G$1000,"Akute Verletzung")</f>
        <v>0</v>
      </c>
      <c r="BE106" s="78" t="e">
        <f>IF(Exposition!$J113="Januar",Exposition!$G113)</f>
        <v>#NAME?</v>
      </c>
      <c r="BF106" s="78" t="e">
        <f>IF(Exposition!$J113="Februar",Exposition!$G113)</f>
        <v>#NAME?</v>
      </c>
      <c r="BG106" s="78" t="e">
        <f>IF(Exposition!$J113="März",Exposition!$G113)</f>
        <v>#NAME?</v>
      </c>
      <c r="BH106" s="78" t="e">
        <f>IF(Exposition!$J113="April",Exposition!$G113)</f>
        <v>#NAME?</v>
      </c>
      <c r="BI106" s="78" t="e">
        <f>IF(Exposition!$J113="Mai",Exposition!$G113)</f>
        <v>#NAME?</v>
      </c>
      <c r="BJ106" s="78" t="e">
        <f>IF(Exposition!$J113="Juni",Exposition!$G113)</f>
        <v>#NAME?</v>
      </c>
      <c r="BK106" s="78" t="e">
        <f>IF(Exposition!$J113="Juli",Exposition!$G113)</f>
        <v>#NAME?</v>
      </c>
      <c r="BL106" s="78" t="e">
        <f>IF(Exposition!$J113="August",Exposition!$G113)</f>
        <v>#NAME?</v>
      </c>
      <c r="BM106" s="78" t="e">
        <f>IF(Exposition!$J113="September",Exposition!$G113)</f>
        <v>#NAME?</v>
      </c>
      <c r="BN106" s="78" t="e">
        <f>IF(Exposition!$J113="Oktober",Exposition!$G113)</f>
        <v>#NAME?</v>
      </c>
      <c r="BO106" s="78" t="e">
        <f>IF(Exposition!$J113="November",Exposition!$G113)</f>
        <v>#NAME?</v>
      </c>
      <c r="BP106" s="78" t="e">
        <f>IF(Exposition!$J113="Dezember",Exposition!$G113)</f>
        <v>#NAME?</v>
      </c>
    </row>
    <row r="107" spans="14:68" x14ac:dyDescent="0.2">
      <c r="N107" s="78" t="b">
        <f>IF(Exposition!$D115="Fußballspez. Training",Exposition!$C115*(Exposition!$E115/60))</f>
        <v>0</v>
      </c>
      <c r="O107" s="78" t="b">
        <f>IF(Exposition!$D115="Unspezifisches Training",Exposition!$C115*(Exposition!$E115/60))</f>
        <v>0</v>
      </c>
      <c r="AD107" s="78" t="e">
        <f>IF(Monitoring!D115=0,AA=0,TEXT(Monitoring!D115,"TTTT"))</f>
        <v>#NAME?</v>
      </c>
      <c r="AE107" s="78" t="e">
        <f>IF(Monitoring!D115=0,AA=0,TEXT(Monitoring!D115,"MMMM"))</f>
        <v>#NAME?</v>
      </c>
      <c r="AF107" s="78">
        <f>Monitoring!L115</f>
        <v>0</v>
      </c>
      <c r="AH107" s="78" t="s">
        <v>55</v>
      </c>
      <c r="AI107" s="78">
        <f>COUNTIFS(Monitoring!$X$10:'Monitoring'!$X$1000,"Dezember",Monitoring!$L$10:'Monitoring'!$L$1000,"Fußballspez. Training",Monitoring!$G$10:'Monitoring'!$G$1000,"Akute Verletzung")</f>
        <v>0</v>
      </c>
      <c r="BE107" s="78" t="e">
        <f>IF(Exposition!$J114="Januar",Exposition!$G114)</f>
        <v>#NAME?</v>
      </c>
      <c r="BF107" s="78" t="e">
        <f>IF(Exposition!$J114="Februar",Exposition!$G114)</f>
        <v>#NAME?</v>
      </c>
      <c r="BG107" s="78" t="e">
        <f>IF(Exposition!$J114="März",Exposition!$G114)</f>
        <v>#NAME?</v>
      </c>
      <c r="BH107" s="78" t="e">
        <f>IF(Exposition!$J114="April",Exposition!$G114)</f>
        <v>#NAME?</v>
      </c>
      <c r="BI107" s="78" t="e">
        <f>IF(Exposition!$J114="Mai",Exposition!$G114)</f>
        <v>#NAME?</v>
      </c>
      <c r="BJ107" s="78" t="e">
        <f>IF(Exposition!$J114="Juni",Exposition!$G114)</f>
        <v>#NAME?</v>
      </c>
      <c r="BK107" s="78" t="e">
        <f>IF(Exposition!$J114="Juli",Exposition!$G114)</f>
        <v>#NAME?</v>
      </c>
      <c r="BL107" s="78" t="e">
        <f>IF(Exposition!$J114="August",Exposition!$G114)</f>
        <v>#NAME?</v>
      </c>
      <c r="BM107" s="78" t="e">
        <f>IF(Exposition!$J114="September",Exposition!$G114)</f>
        <v>#NAME?</v>
      </c>
      <c r="BN107" s="78" t="e">
        <f>IF(Exposition!$J114="Oktober",Exposition!$G114)</f>
        <v>#NAME?</v>
      </c>
      <c r="BO107" s="78" t="e">
        <f>IF(Exposition!$J114="November",Exposition!$G114)</f>
        <v>#NAME?</v>
      </c>
      <c r="BP107" s="78" t="e">
        <f>IF(Exposition!$J114="Dezember",Exposition!$G114)</f>
        <v>#NAME?</v>
      </c>
    </row>
    <row r="108" spans="14:68" x14ac:dyDescent="0.2">
      <c r="N108" s="78" t="b">
        <f>IF(Exposition!$D116="Fußballspez. Training",Exposition!$C116*(Exposition!$E116/60))</f>
        <v>0</v>
      </c>
      <c r="O108" s="78" t="b">
        <f>IF(Exposition!$D116="Unspezifisches Training",Exposition!$C116*(Exposition!$E116/60))</f>
        <v>0</v>
      </c>
      <c r="AD108" s="78" t="e">
        <f>IF(Monitoring!D116=0,AA=0,TEXT(Monitoring!D116,"TTTT"))</f>
        <v>#NAME?</v>
      </c>
      <c r="AE108" s="78" t="e">
        <f>IF(Monitoring!D116=0,AA=0,TEXT(Monitoring!D116,"MMMM"))</f>
        <v>#NAME?</v>
      </c>
      <c r="AF108" s="78">
        <f>Monitoring!L116</f>
        <v>0</v>
      </c>
      <c r="AH108" s="78" t="s">
        <v>56</v>
      </c>
      <c r="AI108" s="78">
        <f>COUNTIFS(Monitoring!$X$10:'Monitoring'!$X$1000,"Dezember",Monitoring!$L$10:'Monitoring'!$L$1000,"Unspezifisches Training",Monitoring!$G$10:'Monitoring'!$G$1000,"Akute Verletzung")</f>
        <v>0</v>
      </c>
      <c r="BE108" s="78" t="e">
        <f>IF(Exposition!$J115="Januar",Exposition!$G115)</f>
        <v>#NAME?</v>
      </c>
      <c r="BF108" s="78" t="e">
        <f>IF(Exposition!$J115="Februar",Exposition!$G115)</f>
        <v>#NAME?</v>
      </c>
      <c r="BG108" s="78" t="e">
        <f>IF(Exposition!$J115="März",Exposition!$G115)</f>
        <v>#NAME?</v>
      </c>
      <c r="BH108" s="78" t="e">
        <f>IF(Exposition!$J115="April",Exposition!$G115)</f>
        <v>#NAME?</v>
      </c>
      <c r="BI108" s="78" t="e">
        <f>IF(Exposition!$J115="Mai",Exposition!$G115)</f>
        <v>#NAME?</v>
      </c>
      <c r="BJ108" s="78" t="e">
        <f>IF(Exposition!$J115="Juni",Exposition!$G115)</f>
        <v>#NAME?</v>
      </c>
      <c r="BK108" s="78" t="e">
        <f>IF(Exposition!$J115="Juli",Exposition!$G115)</f>
        <v>#NAME?</v>
      </c>
      <c r="BL108" s="78" t="e">
        <f>IF(Exposition!$J115="August",Exposition!$G115)</f>
        <v>#NAME?</v>
      </c>
      <c r="BM108" s="78" t="e">
        <f>IF(Exposition!$J115="September",Exposition!$G115)</f>
        <v>#NAME?</v>
      </c>
      <c r="BN108" s="78" t="e">
        <f>IF(Exposition!$J115="Oktober",Exposition!$G115)</f>
        <v>#NAME?</v>
      </c>
      <c r="BO108" s="78" t="e">
        <f>IF(Exposition!$J115="November",Exposition!$G115)</f>
        <v>#NAME?</v>
      </c>
      <c r="BP108" s="78" t="e">
        <f>IF(Exposition!$J115="Dezember",Exposition!$G115)</f>
        <v>#NAME?</v>
      </c>
    </row>
    <row r="109" spans="14:68" x14ac:dyDescent="0.2">
      <c r="N109" s="78" t="b">
        <f>IF(Exposition!$D117="Fußballspez. Training",Exposition!$C117*(Exposition!$E117/60))</f>
        <v>0</v>
      </c>
      <c r="O109" s="78" t="b">
        <f>IF(Exposition!$D117="Unspezifisches Training",Exposition!$C117*(Exposition!$E117/60))</f>
        <v>0</v>
      </c>
      <c r="AD109" s="78" t="e">
        <f>IF(Monitoring!D117=0,AA=0,TEXT(Monitoring!D117,"TTTT"))</f>
        <v>#NAME?</v>
      </c>
      <c r="AE109" s="78" t="e">
        <f>IF(Monitoring!D117=0,AA=0,TEXT(Monitoring!D117,"MMMM"))</f>
        <v>#NAME?</v>
      </c>
      <c r="AF109" s="78">
        <f>Monitoring!L117</f>
        <v>0</v>
      </c>
      <c r="AI109" s="78" t="s">
        <v>146</v>
      </c>
      <c r="AJ109" s="78" t="s">
        <v>140</v>
      </c>
      <c r="AK109" s="78" t="s">
        <v>142</v>
      </c>
      <c r="BE109" s="78" t="e">
        <f>IF(Exposition!$J116="Januar",Exposition!$G116)</f>
        <v>#NAME?</v>
      </c>
      <c r="BF109" s="78" t="e">
        <f>IF(Exposition!$J116="Februar",Exposition!$G116)</f>
        <v>#NAME?</v>
      </c>
      <c r="BG109" s="78" t="e">
        <f>IF(Exposition!$J116="März",Exposition!$G116)</f>
        <v>#NAME?</v>
      </c>
      <c r="BH109" s="78" t="e">
        <f>IF(Exposition!$J116="April",Exposition!$G116)</f>
        <v>#NAME?</v>
      </c>
      <c r="BI109" s="78" t="e">
        <f>IF(Exposition!$J116="Mai",Exposition!$G116)</f>
        <v>#NAME?</v>
      </c>
      <c r="BJ109" s="78" t="e">
        <f>IF(Exposition!$J116="Juni",Exposition!$G116)</f>
        <v>#NAME?</v>
      </c>
      <c r="BK109" s="78" t="e">
        <f>IF(Exposition!$J116="Juli",Exposition!$G116)</f>
        <v>#NAME?</v>
      </c>
      <c r="BL109" s="78" t="e">
        <f>IF(Exposition!$J116="August",Exposition!$G116)</f>
        <v>#NAME?</v>
      </c>
      <c r="BM109" s="78" t="e">
        <f>IF(Exposition!$J116="September",Exposition!$G116)</f>
        <v>#NAME?</v>
      </c>
      <c r="BN109" s="78" t="e">
        <f>IF(Exposition!$J116="Oktober",Exposition!$G116)</f>
        <v>#NAME?</v>
      </c>
      <c r="BO109" s="78" t="e">
        <f>IF(Exposition!$J116="November",Exposition!$G116)</f>
        <v>#NAME?</v>
      </c>
      <c r="BP109" s="78" t="e">
        <f>IF(Exposition!$J116="Dezember",Exposition!$G116)</f>
        <v>#NAME?</v>
      </c>
    </row>
    <row r="110" spans="14:68" x14ac:dyDescent="0.2">
      <c r="N110" s="78" t="b">
        <f>IF(Exposition!$D118="Fußballspez. Training",Exposition!$C118*(Exposition!$E118/60))</f>
        <v>0</v>
      </c>
      <c r="O110" s="78" t="b">
        <f>IF(Exposition!$D118="Unspezifisches Training",Exposition!$C118*(Exposition!$E118/60))</f>
        <v>0</v>
      </c>
      <c r="AD110" s="78" t="e">
        <f>IF(Monitoring!D118=0,AA=0,TEXT(Monitoring!D118,"TTTT"))</f>
        <v>#NAME?</v>
      </c>
      <c r="AE110" s="78" t="e">
        <f>IF(Monitoring!D118=0,AA=0,TEXT(Monitoring!D118,"MMMM"))</f>
        <v>#NAME?</v>
      </c>
      <c r="AF110" s="78">
        <f>Monitoring!L118</f>
        <v>0</v>
      </c>
      <c r="AH110" s="78" t="s">
        <v>181</v>
      </c>
      <c r="AI110" s="78">
        <f>SUM(AI3:AI7)</f>
        <v>0</v>
      </c>
      <c r="AJ110" s="78">
        <f>SUM(AI8:AI9)</f>
        <v>0</v>
      </c>
      <c r="AK110" s="78">
        <f>SUM(AI110:AJ110)</f>
        <v>0</v>
      </c>
      <c r="BE110" s="78" t="e">
        <f>IF(Exposition!$J117="Januar",Exposition!$G117)</f>
        <v>#NAME?</v>
      </c>
      <c r="BF110" s="78" t="e">
        <f>IF(Exposition!$J117="Februar",Exposition!$G117)</f>
        <v>#NAME?</v>
      </c>
      <c r="BG110" s="78" t="e">
        <f>IF(Exposition!$J117="März",Exposition!$G117)</f>
        <v>#NAME?</v>
      </c>
      <c r="BH110" s="78" t="e">
        <f>IF(Exposition!$J117="April",Exposition!$G117)</f>
        <v>#NAME?</v>
      </c>
      <c r="BI110" s="78" t="e">
        <f>IF(Exposition!$J117="Mai",Exposition!$G117)</f>
        <v>#NAME?</v>
      </c>
      <c r="BJ110" s="78" t="e">
        <f>IF(Exposition!$J117="Juni",Exposition!$G117)</f>
        <v>#NAME?</v>
      </c>
      <c r="BK110" s="78" t="e">
        <f>IF(Exposition!$J117="Juli",Exposition!$G117)</f>
        <v>#NAME?</v>
      </c>
      <c r="BL110" s="78" t="e">
        <f>IF(Exposition!$J117="August",Exposition!$G117)</f>
        <v>#NAME?</v>
      </c>
      <c r="BM110" s="78" t="e">
        <f>IF(Exposition!$J117="September",Exposition!$G117)</f>
        <v>#NAME?</v>
      </c>
      <c r="BN110" s="78" t="e">
        <f>IF(Exposition!$J117="Oktober",Exposition!$G117)</f>
        <v>#NAME?</v>
      </c>
      <c r="BO110" s="78" t="e">
        <f>IF(Exposition!$J117="November",Exposition!$G117)</f>
        <v>#NAME?</v>
      </c>
      <c r="BP110" s="78" t="e">
        <f>IF(Exposition!$J117="Dezember",Exposition!$G117)</f>
        <v>#NAME?</v>
      </c>
    </row>
    <row r="111" spans="14:68" x14ac:dyDescent="0.2">
      <c r="N111" s="78" t="b">
        <f>IF(Exposition!$D119="Fußballspez. Training",Exposition!$C119*(Exposition!$E119/60))</f>
        <v>0</v>
      </c>
      <c r="O111" s="78" t="b">
        <f>IF(Exposition!$D119="Unspezifisches Training",Exposition!$C119*(Exposition!$E119/60))</f>
        <v>0</v>
      </c>
      <c r="AD111" s="78" t="e">
        <f>IF(Monitoring!D119=0,AA=0,TEXT(Monitoring!D119,"TTTT"))</f>
        <v>#NAME?</v>
      </c>
      <c r="AE111" s="78" t="e">
        <f>IF(Monitoring!D119=0,AA=0,TEXT(Monitoring!D119,"MMMM"))</f>
        <v>#NAME?</v>
      </c>
      <c r="AF111" s="78">
        <f>Monitoring!L119</f>
        <v>0</v>
      </c>
      <c r="AH111" s="78" t="s">
        <v>182</v>
      </c>
      <c r="AI111" s="78">
        <f>SUM(AI12:AI16)</f>
        <v>0</v>
      </c>
      <c r="AJ111" s="78">
        <f>SUM(AI17:AI18)</f>
        <v>0</v>
      </c>
      <c r="AK111" s="78">
        <f t="shared" ref="AK111:AK122" si="18">SUM(AI111:AJ111)</f>
        <v>0</v>
      </c>
      <c r="BE111" s="78" t="e">
        <f>IF(Exposition!$J118="Januar",Exposition!$G118)</f>
        <v>#NAME?</v>
      </c>
      <c r="BF111" s="78" t="e">
        <f>IF(Exposition!$J118="Februar",Exposition!$G118)</f>
        <v>#NAME?</v>
      </c>
      <c r="BG111" s="78" t="e">
        <f>IF(Exposition!$J118="März",Exposition!$G118)</f>
        <v>#NAME?</v>
      </c>
      <c r="BH111" s="78" t="e">
        <f>IF(Exposition!$J118="April",Exposition!$G118)</f>
        <v>#NAME?</v>
      </c>
      <c r="BI111" s="78" t="e">
        <f>IF(Exposition!$J118="Mai",Exposition!$G118)</f>
        <v>#NAME?</v>
      </c>
      <c r="BJ111" s="78" t="e">
        <f>IF(Exposition!$J118="Juni",Exposition!$G118)</f>
        <v>#NAME?</v>
      </c>
      <c r="BK111" s="78" t="e">
        <f>IF(Exposition!$J118="Juli",Exposition!$G118)</f>
        <v>#NAME?</v>
      </c>
      <c r="BL111" s="78" t="e">
        <f>IF(Exposition!$J118="August",Exposition!$G118)</f>
        <v>#NAME?</v>
      </c>
      <c r="BM111" s="78" t="e">
        <f>IF(Exposition!$J118="September",Exposition!$G118)</f>
        <v>#NAME?</v>
      </c>
      <c r="BN111" s="78" t="e">
        <f>IF(Exposition!$J118="Oktober",Exposition!$G118)</f>
        <v>#NAME?</v>
      </c>
      <c r="BO111" s="78" t="e">
        <f>IF(Exposition!$J118="November",Exposition!$G118)</f>
        <v>#NAME?</v>
      </c>
      <c r="BP111" s="78" t="e">
        <f>IF(Exposition!$J118="Dezember",Exposition!$G118)</f>
        <v>#NAME?</v>
      </c>
    </row>
    <row r="112" spans="14:68" x14ac:dyDescent="0.2">
      <c r="N112" s="78" t="b">
        <f>IF(Exposition!$D120="Fußballspez. Training",Exposition!$C120*(Exposition!$E120/60))</f>
        <v>0</v>
      </c>
      <c r="O112" s="78" t="b">
        <f>IF(Exposition!$D120="Unspezifisches Training",Exposition!$C120*(Exposition!$E120/60))</f>
        <v>0</v>
      </c>
      <c r="AD112" s="78" t="e">
        <f>IF(Monitoring!D120=0,AA=0,TEXT(Monitoring!D120,"TTTT"))</f>
        <v>#NAME?</v>
      </c>
      <c r="AE112" s="78" t="e">
        <f>IF(Monitoring!D120=0,AA=0,TEXT(Monitoring!D120,"MMMM"))</f>
        <v>#NAME?</v>
      </c>
      <c r="AF112" s="78">
        <f>Monitoring!L120</f>
        <v>0</v>
      </c>
      <c r="AH112" s="78" t="s">
        <v>183</v>
      </c>
      <c r="AI112" s="78">
        <f>SUM(AI21:AI25)</f>
        <v>0</v>
      </c>
      <c r="AJ112" s="78">
        <f>SUM(AI26:AI27)</f>
        <v>0</v>
      </c>
      <c r="AK112" s="78">
        <f t="shared" si="18"/>
        <v>0</v>
      </c>
      <c r="BE112" s="78" t="e">
        <f>IF(Exposition!$J119="Januar",Exposition!$G119)</f>
        <v>#NAME?</v>
      </c>
      <c r="BF112" s="78" t="e">
        <f>IF(Exposition!$J119="Februar",Exposition!$G119)</f>
        <v>#NAME?</v>
      </c>
      <c r="BG112" s="78" t="e">
        <f>IF(Exposition!$J119="März",Exposition!$G119)</f>
        <v>#NAME?</v>
      </c>
      <c r="BH112" s="78" t="e">
        <f>IF(Exposition!$J119="April",Exposition!$G119)</f>
        <v>#NAME?</v>
      </c>
      <c r="BI112" s="78" t="e">
        <f>IF(Exposition!$J119="Mai",Exposition!$G119)</f>
        <v>#NAME?</v>
      </c>
      <c r="BJ112" s="78" t="e">
        <f>IF(Exposition!$J119="Juni",Exposition!$G119)</f>
        <v>#NAME?</v>
      </c>
      <c r="BK112" s="78" t="e">
        <f>IF(Exposition!$J119="Juli",Exposition!$G119)</f>
        <v>#NAME?</v>
      </c>
      <c r="BL112" s="78" t="e">
        <f>IF(Exposition!$J119="August",Exposition!$G119)</f>
        <v>#NAME?</v>
      </c>
      <c r="BM112" s="78" t="e">
        <f>IF(Exposition!$J119="September",Exposition!$G119)</f>
        <v>#NAME?</v>
      </c>
      <c r="BN112" s="78" t="e">
        <f>IF(Exposition!$J119="Oktober",Exposition!$G119)</f>
        <v>#NAME?</v>
      </c>
      <c r="BO112" s="78" t="e">
        <f>IF(Exposition!$J119="November",Exposition!$G119)</f>
        <v>#NAME?</v>
      </c>
      <c r="BP112" s="78" t="e">
        <f>IF(Exposition!$J119="Dezember",Exposition!$G119)</f>
        <v>#NAME?</v>
      </c>
    </row>
    <row r="113" spans="14:68" x14ac:dyDescent="0.2">
      <c r="N113" s="78" t="b">
        <f>IF(Exposition!$D121="Fußballspez. Training",Exposition!$C121*(Exposition!$E121/60))</f>
        <v>0</v>
      </c>
      <c r="O113" s="78" t="b">
        <f>IF(Exposition!$D121="Unspezifisches Training",Exposition!$C121*(Exposition!$E121/60))</f>
        <v>0</v>
      </c>
      <c r="AD113" s="78" t="e">
        <f>IF(Monitoring!D121=0,AA=0,TEXT(Monitoring!D121,"TTTT"))</f>
        <v>#NAME?</v>
      </c>
      <c r="AE113" s="78" t="e">
        <f>IF(Monitoring!D121=0,AA=0,TEXT(Monitoring!D121,"MMMM"))</f>
        <v>#NAME?</v>
      </c>
      <c r="AF113" s="78">
        <f>Monitoring!L121</f>
        <v>0</v>
      </c>
      <c r="AH113" s="78" t="s">
        <v>184</v>
      </c>
      <c r="AI113" s="78">
        <f>SUM(AI30:AI34)</f>
        <v>0</v>
      </c>
      <c r="AJ113" s="78">
        <f>SUM(AI35:AI36)</f>
        <v>0</v>
      </c>
      <c r="AK113" s="78">
        <f t="shared" si="18"/>
        <v>0</v>
      </c>
      <c r="BE113" s="78" t="e">
        <f>IF(Exposition!$J120="Januar",Exposition!$G120)</f>
        <v>#NAME?</v>
      </c>
      <c r="BF113" s="78" t="e">
        <f>IF(Exposition!$J120="Februar",Exposition!$G120)</f>
        <v>#NAME?</v>
      </c>
      <c r="BG113" s="78" t="e">
        <f>IF(Exposition!$J120="März",Exposition!$G120)</f>
        <v>#NAME?</v>
      </c>
      <c r="BH113" s="78" t="e">
        <f>IF(Exposition!$J120="April",Exposition!$G120)</f>
        <v>#NAME?</v>
      </c>
      <c r="BI113" s="78" t="e">
        <f>IF(Exposition!$J120="Mai",Exposition!$G120)</f>
        <v>#NAME?</v>
      </c>
      <c r="BJ113" s="78" t="e">
        <f>IF(Exposition!$J120="Juni",Exposition!$G120)</f>
        <v>#NAME?</v>
      </c>
      <c r="BK113" s="78" t="e">
        <f>IF(Exposition!$J120="Juli",Exposition!$G120)</f>
        <v>#NAME?</v>
      </c>
      <c r="BL113" s="78" t="e">
        <f>IF(Exposition!$J120="August",Exposition!$G120)</f>
        <v>#NAME?</v>
      </c>
      <c r="BM113" s="78" t="e">
        <f>IF(Exposition!$J120="September",Exposition!$G120)</f>
        <v>#NAME?</v>
      </c>
      <c r="BN113" s="78" t="e">
        <f>IF(Exposition!$J120="Oktober",Exposition!$G120)</f>
        <v>#NAME?</v>
      </c>
      <c r="BO113" s="78" t="e">
        <f>IF(Exposition!$J120="November",Exposition!$G120)</f>
        <v>#NAME?</v>
      </c>
      <c r="BP113" s="78" t="e">
        <f>IF(Exposition!$J120="Dezember",Exposition!$G120)</f>
        <v>#NAME?</v>
      </c>
    </row>
    <row r="114" spans="14:68" x14ac:dyDescent="0.2">
      <c r="N114" s="78" t="b">
        <f>IF(Exposition!$D122="Fußballspez. Training",Exposition!$C122*(Exposition!$E122/60))</f>
        <v>0</v>
      </c>
      <c r="O114" s="78" t="b">
        <f>IF(Exposition!$D122="Unspezifisches Training",Exposition!$C122*(Exposition!$E122/60))</f>
        <v>0</v>
      </c>
      <c r="AD114" s="78" t="e">
        <f>IF(Monitoring!D122=0,AA=0,TEXT(Monitoring!D122,"TTTT"))</f>
        <v>#NAME?</v>
      </c>
      <c r="AE114" s="78" t="e">
        <f>IF(Monitoring!D122=0,AA=0,TEXT(Monitoring!D122,"MMMM"))</f>
        <v>#NAME?</v>
      </c>
      <c r="AF114" s="78">
        <f>Monitoring!L122</f>
        <v>0</v>
      </c>
      <c r="AH114" s="78" t="s">
        <v>178</v>
      </c>
      <c r="AI114" s="78">
        <f>SUM(AI39:AI43)</f>
        <v>0</v>
      </c>
      <c r="AJ114" s="78">
        <f>SUM(AI44:AI45)</f>
        <v>0</v>
      </c>
      <c r="AK114" s="78">
        <f t="shared" si="18"/>
        <v>0</v>
      </c>
      <c r="BE114" s="78" t="e">
        <f>IF(Exposition!$J121="Januar",Exposition!$G121)</f>
        <v>#NAME?</v>
      </c>
      <c r="BF114" s="78" t="e">
        <f>IF(Exposition!$J121="Februar",Exposition!$G121)</f>
        <v>#NAME?</v>
      </c>
      <c r="BG114" s="78" t="e">
        <f>IF(Exposition!$J121="März",Exposition!$G121)</f>
        <v>#NAME?</v>
      </c>
      <c r="BH114" s="78" t="e">
        <f>IF(Exposition!$J121="April",Exposition!$G121)</f>
        <v>#NAME?</v>
      </c>
      <c r="BI114" s="78" t="e">
        <f>IF(Exposition!$J121="Mai",Exposition!$G121)</f>
        <v>#NAME?</v>
      </c>
      <c r="BJ114" s="78" t="e">
        <f>IF(Exposition!$J121="Juni",Exposition!$G121)</f>
        <v>#NAME?</v>
      </c>
      <c r="BK114" s="78" t="e">
        <f>IF(Exposition!$J121="Juli",Exposition!$G121)</f>
        <v>#NAME?</v>
      </c>
      <c r="BL114" s="78" t="e">
        <f>IF(Exposition!$J121="August",Exposition!$G121)</f>
        <v>#NAME?</v>
      </c>
      <c r="BM114" s="78" t="e">
        <f>IF(Exposition!$J121="September",Exposition!$G121)</f>
        <v>#NAME?</v>
      </c>
      <c r="BN114" s="78" t="e">
        <f>IF(Exposition!$J121="Oktober",Exposition!$G121)</f>
        <v>#NAME?</v>
      </c>
      <c r="BO114" s="78" t="e">
        <f>IF(Exposition!$J121="November",Exposition!$G121)</f>
        <v>#NAME?</v>
      </c>
      <c r="BP114" s="78" t="e">
        <f>IF(Exposition!$J121="Dezember",Exposition!$G121)</f>
        <v>#NAME?</v>
      </c>
    </row>
    <row r="115" spans="14:68" x14ac:dyDescent="0.2">
      <c r="N115" s="78" t="b">
        <f>IF(Exposition!$D123="Fußballspez. Training",Exposition!$C123*(Exposition!$E123/60))</f>
        <v>0</v>
      </c>
      <c r="O115" s="78" t="b">
        <f>IF(Exposition!$D123="Unspezifisches Training",Exposition!$C123*(Exposition!$E123/60))</f>
        <v>0</v>
      </c>
      <c r="AD115" s="78" t="e">
        <f>IF(Monitoring!D123=0,AA=0,TEXT(Monitoring!D123,"TTTT"))</f>
        <v>#NAME?</v>
      </c>
      <c r="AE115" s="78" t="e">
        <f>IF(Monitoring!D123=0,AA=0,TEXT(Monitoring!D123,"MMMM"))</f>
        <v>#NAME?</v>
      </c>
      <c r="AF115" s="78">
        <f>Monitoring!L123</f>
        <v>0</v>
      </c>
      <c r="AH115" s="78" t="s">
        <v>185</v>
      </c>
      <c r="AI115" s="78">
        <f>SUM(AI48:AI52)</f>
        <v>0</v>
      </c>
      <c r="AJ115" s="78">
        <f>SUM(AI53:AI54)</f>
        <v>0</v>
      </c>
      <c r="AK115" s="78">
        <f t="shared" si="18"/>
        <v>0</v>
      </c>
      <c r="BE115" s="78" t="e">
        <f>IF(Exposition!$J122="Januar",Exposition!$G122)</f>
        <v>#NAME?</v>
      </c>
      <c r="BF115" s="78" t="e">
        <f>IF(Exposition!$J122="Februar",Exposition!$G122)</f>
        <v>#NAME?</v>
      </c>
      <c r="BG115" s="78" t="e">
        <f>IF(Exposition!$J122="März",Exposition!$G122)</f>
        <v>#NAME?</v>
      </c>
      <c r="BH115" s="78" t="e">
        <f>IF(Exposition!$J122="April",Exposition!$G122)</f>
        <v>#NAME?</v>
      </c>
      <c r="BI115" s="78" t="e">
        <f>IF(Exposition!$J122="Mai",Exposition!$G122)</f>
        <v>#NAME?</v>
      </c>
      <c r="BJ115" s="78" t="e">
        <f>IF(Exposition!$J122="Juni",Exposition!$G122)</f>
        <v>#NAME?</v>
      </c>
      <c r="BK115" s="78" t="e">
        <f>IF(Exposition!$J122="Juli",Exposition!$G122)</f>
        <v>#NAME?</v>
      </c>
      <c r="BL115" s="78" t="e">
        <f>IF(Exposition!$J122="August",Exposition!$G122)</f>
        <v>#NAME?</v>
      </c>
      <c r="BM115" s="78" t="e">
        <f>IF(Exposition!$J122="September",Exposition!$G122)</f>
        <v>#NAME?</v>
      </c>
      <c r="BN115" s="78" t="e">
        <f>IF(Exposition!$J122="Oktober",Exposition!$G122)</f>
        <v>#NAME?</v>
      </c>
      <c r="BO115" s="78" t="e">
        <f>IF(Exposition!$J122="November",Exposition!$G122)</f>
        <v>#NAME?</v>
      </c>
      <c r="BP115" s="78" t="e">
        <f>IF(Exposition!$J122="Dezember",Exposition!$G122)</f>
        <v>#NAME?</v>
      </c>
    </row>
    <row r="116" spans="14:68" x14ac:dyDescent="0.2">
      <c r="N116" s="78" t="b">
        <f>IF(Exposition!$D124="Fußballspez. Training",Exposition!$C124*(Exposition!$E124/60))</f>
        <v>0</v>
      </c>
      <c r="O116" s="78" t="b">
        <f>IF(Exposition!$D124="Unspezifisches Training",Exposition!$C124*(Exposition!$E124/60))</f>
        <v>0</v>
      </c>
      <c r="AD116" s="78" t="e">
        <f>IF(Monitoring!D124=0,AA=0,TEXT(Monitoring!D124,"TTTT"))</f>
        <v>#NAME?</v>
      </c>
      <c r="AE116" s="78" t="e">
        <f>IF(Monitoring!D124=0,AA=0,TEXT(Monitoring!D124,"MMMM"))</f>
        <v>#NAME?</v>
      </c>
      <c r="AF116" s="78">
        <f>Monitoring!L124</f>
        <v>0</v>
      </c>
      <c r="AH116" s="78" t="s">
        <v>186</v>
      </c>
      <c r="AI116" s="78">
        <f>SUM(AI57:AI61)</f>
        <v>0</v>
      </c>
      <c r="AJ116" s="78">
        <f>SUM(AI62:AI63)</f>
        <v>0</v>
      </c>
      <c r="AK116" s="78">
        <f t="shared" si="18"/>
        <v>0</v>
      </c>
      <c r="BE116" s="78" t="e">
        <f>IF(Exposition!$J123="Januar",Exposition!$G123)</f>
        <v>#NAME?</v>
      </c>
      <c r="BF116" s="78" t="e">
        <f>IF(Exposition!$J123="Februar",Exposition!$G123)</f>
        <v>#NAME?</v>
      </c>
      <c r="BG116" s="78" t="e">
        <f>IF(Exposition!$J123="März",Exposition!$G123)</f>
        <v>#NAME?</v>
      </c>
      <c r="BH116" s="78" t="e">
        <f>IF(Exposition!$J123="April",Exposition!$G123)</f>
        <v>#NAME?</v>
      </c>
      <c r="BI116" s="78" t="e">
        <f>IF(Exposition!$J123="Mai",Exposition!$G123)</f>
        <v>#NAME?</v>
      </c>
      <c r="BJ116" s="78" t="e">
        <f>IF(Exposition!$J123="Juni",Exposition!$G123)</f>
        <v>#NAME?</v>
      </c>
      <c r="BK116" s="78" t="e">
        <f>IF(Exposition!$J123="Juli",Exposition!$G123)</f>
        <v>#NAME?</v>
      </c>
      <c r="BL116" s="78" t="e">
        <f>IF(Exposition!$J123="August",Exposition!$G123)</f>
        <v>#NAME?</v>
      </c>
      <c r="BM116" s="78" t="e">
        <f>IF(Exposition!$J123="September",Exposition!$G123)</f>
        <v>#NAME?</v>
      </c>
      <c r="BN116" s="78" t="e">
        <f>IF(Exposition!$J123="Oktober",Exposition!$G123)</f>
        <v>#NAME?</v>
      </c>
      <c r="BO116" s="78" t="e">
        <f>IF(Exposition!$J123="November",Exposition!$G123)</f>
        <v>#NAME?</v>
      </c>
      <c r="BP116" s="78" t="e">
        <f>IF(Exposition!$J123="Dezember",Exposition!$G123)</f>
        <v>#NAME?</v>
      </c>
    </row>
    <row r="117" spans="14:68" x14ac:dyDescent="0.2">
      <c r="N117" s="78" t="b">
        <f>IF(Exposition!$D125="Fußballspez. Training",Exposition!$C125*(Exposition!$E125/60))</f>
        <v>0</v>
      </c>
      <c r="O117" s="78" t="b">
        <f>IF(Exposition!$D125="Unspezifisches Training",Exposition!$C125*(Exposition!$E125/60))</f>
        <v>0</v>
      </c>
      <c r="AD117" s="78" t="e">
        <f>IF(Monitoring!D125=0,AA=0,TEXT(Monitoring!D125,"TTTT"))</f>
        <v>#NAME?</v>
      </c>
      <c r="AE117" s="78" t="e">
        <f>IF(Monitoring!D125=0,AA=0,TEXT(Monitoring!D125,"MMMM"))</f>
        <v>#NAME?</v>
      </c>
      <c r="AF117" s="78">
        <f>Monitoring!L125</f>
        <v>0</v>
      </c>
      <c r="AH117" s="78" t="s">
        <v>187</v>
      </c>
      <c r="AI117" s="78">
        <f>SUM(AI66:AI70)</f>
        <v>0</v>
      </c>
      <c r="AJ117" s="78">
        <f>SUM(AI71:AI72)</f>
        <v>0</v>
      </c>
      <c r="AK117" s="78">
        <f t="shared" si="18"/>
        <v>0</v>
      </c>
      <c r="BE117" s="78" t="e">
        <f>IF(Exposition!$J124="Januar",Exposition!$G124)</f>
        <v>#NAME?</v>
      </c>
      <c r="BF117" s="78" t="e">
        <f>IF(Exposition!$J124="Februar",Exposition!$G124)</f>
        <v>#NAME?</v>
      </c>
      <c r="BG117" s="78" t="e">
        <f>IF(Exposition!$J124="März",Exposition!$G124)</f>
        <v>#NAME?</v>
      </c>
      <c r="BH117" s="78" t="e">
        <f>IF(Exposition!$J124="April",Exposition!$G124)</f>
        <v>#NAME?</v>
      </c>
      <c r="BI117" s="78" t="e">
        <f>IF(Exposition!$J124="Mai",Exposition!$G124)</f>
        <v>#NAME?</v>
      </c>
      <c r="BJ117" s="78" t="e">
        <f>IF(Exposition!$J124="Juni",Exposition!$G124)</f>
        <v>#NAME?</v>
      </c>
      <c r="BK117" s="78" t="e">
        <f>IF(Exposition!$J124="Juli",Exposition!$G124)</f>
        <v>#NAME?</v>
      </c>
      <c r="BL117" s="78" t="e">
        <f>IF(Exposition!$J124="August",Exposition!$G124)</f>
        <v>#NAME?</v>
      </c>
      <c r="BM117" s="78" t="e">
        <f>IF(Exposition!$J124="September",Exposition!$G124)</f>
        <v>#NAME?</v>
      </c>
      <c r="BN117" s="78" t="e">
        <f>IF(Exposition!$J124="Oktober",Exposition!$G124)</f>
        <v>#NAME?</v>
      </c>
      <c r="BO117" s="78" t="e">
        <f>IF(Exposition!$J124="November",Exposition!$G124)</f>
        <v>#NAME?</v>
      </c>
      <c r="BP117" s="78" t="e">
        <f>IF(Exposition!$J124="Dezember",Exposition!$G124)</f>
        <v>#NAME?</v>
      </c>
    </row>
    <row r="118" spans="14:68" x14ac:dyDescent="0.2">
      <c r="N118" s="78" t="b">
        <f>IF(Exposition!$D126="Fußballspez. Training",Exposition!$C126*(Exposition!$E126/60))</f>
        <v>0</v>
      </c>
      <c r="O118" s="78" t="b">
        <f>IF(Exposition!$D126="Unspezifisches Training",Exposition!$C126*(Exposition!$E126/60))</f>
        <v>0</v>
      </c>
      <c r="AD118" s="78" t="e">
        <f>IF(Monitoring!D126=0,AA=0,TEXT(Monitoring!D126,"TTTT"))</f>
        <v>#NAME?</v>
      </c>
      <c r="AE118" s="78" t="e">
        <f>IF(Monitoring!D126=0,AA=0,TEXT(Monitoring!D126,"MMMM"))</f>
        <v>#NAME?</v>
      </c>
      <c r="AF118" s="78">
        <f>Monitoring!L126</f>
        <v>0</v>
      </c>
      <c r="AH118" s="78" t="s">
        <v>188</v>
      </c>
      <c r="AI118" s="78">
        <f>SUM(AI75:AI79)</f>
        <v>0</v>
      </c>
      <c r="AJ118" s="78">
        <f>SUM(AI80:AI81)</f>
        <v>0</v>
      </c>
      <c r="AK118" s="78">
        <f t="shared" si="18"/>
        <v>0</v>
      </c>
      <c r="BE118" s="78" t="e">
        <f>IF(Exposition!$J125="Januar",Exposition!$G125)</f>
        <v>#NAME?</v>
      </c>
      <c r="BF118" s="78" t="e">
        <f>IF(Exposition!$J125="Februar",Exposition!$G125)</f>
        <v>#NAME?</v>
      </c>
      <c r="BG118" s="78" t="e">
        <f>IF(Exposition!$J125="März",Exposition!$G125)</f>
        <v>#NAME?</v>
      </c>
      <c r="BH118" s="78" t="e">
        <f>IF(Exposition!$J125="April",Exposition!$G125)</f>
        <v>#NAME?</v>
      </c>
      <c r="BI118" s="78" t="e">
        <f>IF(Exposition!$J125="Mai",Exposition!$G125)</f>
        <v>#NAME?</v>
      </c>
      <c r="BJ118" s="78" t="e">
        <f>IF(Exposition!$J125="Juni",Exposition!$G125)</f>
        <v>#NAME?</v>
      </c>
      <c r="BK118" s="78" t="e">
        <f>IF(Exposition!$J125="Juli",Exposition!$G125)</f>
        <v>#NAME?</v>
      </c>
      <c r="BL118" s="78" t="e">
        <f>IF(Exposition!$J125="August",Exposition!$G125)</f>
        <v>#NAME?</v>
      </c>
      <c r="BM118" s="78" t="e">
        <f>IF(Exposition!$J125="September",Exposition!$G125)</f>
        <v>#NAME?</v>
      </c>
      <c r="BN118" s="78" t="e">
        <f>IF(Exposition!$J125="Oktober",Exposition!$G125)</f>
        <v>#NAME?</v>
      </c>
      <c r="BO118" s="78" t="e">
        <f>IF(Exposition!$J125="November",Exposition!$G125)</f>
        <v>#NAME?</v>
      </c>
      <c r="BP118" s="78" t="e">
        <f>IF(Exposition!$J125="Dezember",Exposition!$G125)</f>
        <v>#NAME?</v>
      </c>
    </row>
    <row r="119" spans="14:68" x14ac:dyDescent="0.2">
      <c r="N119" s="78" t="b">
        <f>IF(Exposition!$D127="Fußballspez. Training",Exposition!$C127*(Exposition!$E127/60))</f>
        <v>0</v>
      </c>
      <c r="O119" s="78" t="b">
        <f>IF(Exposition!$D127="Unspezifisches Training",Exposition!$C127*(Exposition!$E127/60))</f>
        <v>0</v>
      </c>
      <c r="AD119" s="78" t="e">
        <f>IF(Monitoring!D127=0,AA=0,TEXT(Monitoring!D127,"TTTT"))</f>
        <v>#NAME?</v>
      </c>
      <c r="AE119" s="78" t="e">
        <f>IF(Monitoring!D127=0,AA=0,TEXT(Monitoring!D127,"MMMM"))</f>
        <v>#NAME?</v>
      </c>
      <c r="AF119" s="78">
        <f>Monitoring!L127</f>
        <v>0</v>
      </c>
      <c r="AH119" s="78" t="s">
        <v>189</v>
      </c>
      <c r="AI119" s="78">
        <f>SUM(AI84:AI88)</f>
        <v>0</v>
      </c>
      <c r="AJ119" s="78">
        <f>SUM(AI89:AI90)</f>
        <v>0</v>
      </c>
      <c r="AK119" s="78">
        <f t="shared" si="18"/>
        <v>0</v>
      </c>
      <c r="BE119" s="78" t="e">
        <f>IF(Exposition!$J126="Januar",Exposition!$G126)</f>
        <v>#NAME?</v>
      </c>
      <c r="BF119" s="78" t="e">
        <f>IF(Exposition!$J126="Februar",Exposition!$G126)</f>
        <v>#NAME?</v>
      </c>
      <c r="BG119" s="78" t="e">
        <f>IF(Exposition!$J126="März",Exposition!$G126)</f>
        <v>#NAME?</v>
      </c>
      <c r="BH119" s="78" t="e">
        <f>IF(Exposition!$J126="April",Exposition!$G126)</f>
        <v>#NAME?</v>
      </c>
      <c r="BI119" s="78" t="e">
        <f>IF(Exposition!$J126="Mai",Exposition!$G126)</f>
        <v>#NAME?</v>
      </c>
      <c r="BJ119" s="78" t="e">
        <f>IF(Exposition!$J126="Juni",Exposition!$G126)</f>
        <v>#NAME?</v>
      </c>
      <c r="BK119" s="78" t="e">
        <f>IF(Exposition!$J126="Juli",Exposition!$G126)</f>
        <v>#NAME?</v>
      </c>
      <c r="BL119" s="78" t="e">
        <f>IF(Exposition!$J126="August",Exposition!$G126)</f>
        <v>#NAME?</v>
      </c>
      <c r="BM119" s="78" t="e">
        <f>IF(Exposition!$J126="September",Exposition!$G126)</f>
        <v>#NAME?</v>
      </c>
      <c r="BN119" s="78" t="e">
        <f>IF(Exposition!$J126="Oktober",Exposition!$G126)</f>
        <v>#NAME?</v>
      </c>
      <c r="BO119" s="78" t="e">
        <f>IF(Exposition!$J126="November",Exposition!$G126)</f>
        <v>#NAME?</v>
      </c>
      <c r="BP119" s="78" t="e">
        <f>IF(Exposition!$J126="Dezember",Exposition!$G126)</f>
        <v>#NAME?</v>
      </c>
    </row>
    <row r="120" spans="14:68" x14ac:dyDescent="0.2">
      <c r="N120" s="78" t="b">
        <f>IF(Exposition!$D128="Fußballspez. Training",Exposition!$C128*(Exposition!$E128/60))</f>
        <v>0</v>
      </c>
      <c r="O120" s="78" t="b">
        <f>IF(Exposition!$D128="Unspezifisches Training",Exposition!$C128*(Exposition!$E128/60))</f>
        <v>0</v>
      </c>
      <c r="AD120" s="78" t="e">
        <f>IF(Monitoring!D128=0,AA=0,TEXT(Monitoring!D128,"TTTT"))</f>
        <v>#NAME?</v>
      </c>
      <c r="AE120" s="78" t="e">
        <f>IF(Monitoring!D128=0,AA=0,TEXT(Monitoring!D128,"MMMM"))</f>
        <v>#NAME?</v>
      </c>
      <c r="AF120" s="78">
        <f>Monitoring!L128</f>
        <v>0</v>
      </c>
      <c r="AH120" s="78" t="s">
        <v>190</v>
      </c>
      <c r="AI120" s="78">
        <f>SUM(AI93:AI97)</f>
        <v>0</v>
      </c>
      <c r="AJ120" s="78">
        <f>SUM(AI98:AI99)</f>
        <v>0</v>
      </c>
      <c r="AK120" s="78">
        <f t="shared" si="18"/>
        <v>0</v>
      </c>
      <c r="BE120" s="78" t="e">
        <f>IF(Exposition!$J127="Januar",Exposition!$G127)</f>
        <v>#NAME?</v>
      </c>
      <c r="BF120" s="78" t="e">
        <f>IF(Exposition!$J127="Februar",Exposition!$G127)</f>
        <v>#NAME?</v>
      </c>
      <c r="BG120" s="78" t="e">
        <f>IF(Exposition!$J127="März",Exposition!$G127)</f>
        <v>#NAME?</v>
      </c>
      <c r="BH120" s="78" t="e">
        <f>IF(Exposition!$J127="April",Exposition!$G127)</f>
        <v>#NAME?</v>
      </c>
      <c r="BI120" s="78" t="e">
        <f>IF(Exposition!$J127="Mai",Exposition!$G127)</f>
        <v>#NAME?</v>
      </c>
      <c r="BJ120" s="78" t="e">
        <f>IF(Exposition!$J127="Juni",Exposition!$G127)</f>
        <v>#NAME?</v>
      </c>
      <c r="BK120" s="78" t="e">
        <f>IF(Exposition!$J127="Juli",Exposition!$G127)</f>
        <v>#NAME?</v>
      </c>
      <c r="BL120" s="78" t="e">
        <f>IF(Exposition!$J127="August",Exposition!$G127)</f>
        <v>#NAME?</v>
      </c>
      <c r="BM120" s="78" t="e">
        <f>IF(Exposition!$J127="September",Exposition!$G127)</f>
        <v>#NAME?</v>
      </c>
      <c r="BN120" s="78" t="e">
        <f>IF(Exposition!$J127="Oktober",Exposition!$G127)</f>
        <v>#NAME?</v>
      </c>
      <c r="BO120" s="78" t="e">
        <f>IF(Exposition!$J127="November",Exposition!$G127)</f>
        <v>#NAME?</v>
      </c>
      <c r="BP120" s="78" t="e">
        <f>IF(Exposition!$J127="Dezember",Exposition!$G127)</f>
        <v>#NAME?</v>
      </c>
    </row>
    <row r="121" spans="14:68" x14ac:dyDescent="0.2">
      <c r="N121" s="78" t="b">
        <f>IF(Exposition!$D129="Fußballspez. Training",Exposition!$C129*(Exposition!$E129/60))</f>
        <v>0</v>
      </c>
      <c r="O121" s="78" t="b">
        <f>IF(Exposition!$D129="Unspezifisches Training",Exposition!$C129*(Exposition!$E129/60))</f>
        <v>0</v>
      </c>
      <c r="AD121" s="78" t="e">
        <f>IF(Monitoring!D129=0,AA=0,TEXT(Monitoring!D129,"TTTT"))</f>
        <v>#NAME?</v>
      </c>
      <c r="AE121" s="78" t="e">
        <f>IF(Monitoring!D129=0,AA=0,TEXT(Monitoring!D129,"MMMM"))</f>
        <v>#NAME?</v>
      </c>
      <c r="AF121" s="78">
        <f>Monitoring!L129</f>
        <v>0</v>
      </c>
      <c r="AH121" s="78" t="s">
        <v>191</v>
      </c>
      <c r="AI121" s="78">
        <f>SUM(AI102:AI106)</f>
        <v>0</v>
      </c>
      <c r="AJ121" s="78">
        <f>SUM(AI107:AI108)</f>
        <v>0</v>
      </c>
      <c r="AK121" s="78">
        <f t="shared" si="18"/>
        <v>0</v>
      </c>
      <c r="BE121" s="78" t="e">
        <f>IF(Exposition!$J128="Januar",Exposition!$G128)</f>
        <v>#NAME?</v>
      </c>
      <c r="BF121" s="78" t="e">
        <f>IF(Exposition!$J128="Februar",Exposition!$G128)</f>
        <v>#NAME?</v>
      </c>
      <c r="BG121" s="78" t="e">
        <f>IF(Exposition!$J128="März",Exposition!$G128)</f>
        <v>#NAME?</v>
      </c>
      <c r="BH121" s="78" t="e">
        <f>IF(Exposition!$J128="April",Exposition!$G128)</f>
        <v>#NAME?</v>
      </c>
      <c r="BI121" s="78" t="e">
        <f>IF(Exposition!$J128="Mai",Exposition!$G128)</f>
        <v>#NAME?</v>
      </c>
      <c r="BJ121" s="78" t="e">
        <f>IF(Exposition!$J128="Juni",Exposition!$G128)</f>
        <v>#NAME?</v>
      </c>
      <c r="BK121" s="78" t="e">
        <f>IF(Exposition!$J128="Juli",Exposition!$G128)</f>
        <v>#NAME?</v>
      </c>
      <c r="BL121" s="78" t="e">
        <f>IF(Exposition!$J128="August",Exposition!$G128)</f>
        <v>#NAME?</v>
      </c>
      <c r="BM121" s="78" t="e">
        <f>IF(Exposition!$J128="September",Exposition!$G128)</f>
        <v>#NAME?</v>
      </c>
      <c r="BN121" s="78" t="e">
        <f>IF(Exposition!$J128="Oktober",Exposition!$G128)</f>
        <v>#NAME?</v>
      </c>
      <c r="BO121" s="78" t="e">
        <f>IF(Exposition!$J128="November",Exposition!$G128)</f>
        <v>#NAME?</v>
      </c>
      <c r="BP121" s="78" t="e">
        <f>IF(Exposition!$J128="Dezember",Exposition!$G128)</f>
        <v>#NAME?</v>
      </c>
    </row>
    <row r="122" spans="14:68" x14ac:dyDescent="0.2">
      <c r="N122" s="78" t="b">
        <f>IF(Exposition!$D130="Fußballspez. Training",Exposition!$C130*(Exposition!$E130/60))</f>
        <v>0</v>
      </c>
      <c r="O122" s="78" t="b">
        <f>IF(Exposition!$D130="Unspezifisches Training",Exposition!$C130*(Exposition!$E130/60))</f>
        <v>0</v>
      </c>
      <c r="AD122" s="78" t="e">
        <f>IF(Monitoring!D130=0,AA=0,TEXT(Monitoring!D130,"TTTT"))</f>
        <v>#NAME?</v>
      </c>
      <c r="AE122" s="78" t="e">
        <f>IF(Monitoring!D130=0,AA=0,TEXT(Monitoring!D130,"MMMM"))</f>
        <v>#NAME?</v>
      </c>
      <c r="AF122" s="78">
        <f>Monitoring!L130</f>
        <v>0</v>
      </c>
      <c r="AH122" s="78" t="s">
        <v>135</v>
      </c>
      <c r="AI122" s="78">
        <f>SUM(AI110:AI121)</f>
        <v>0</v>
      </c>
      <c r="AJ122" s="78">
        <f>SUM(AJ110:AJ121)</f>
        <v>0</v>
      </c>
      <c r="AK122" s="78">
        <f t="shared" si="18"/>
        <v>0</v>
      </c>
      <c r="BE122" s="78" t="e">
        <f>IF(Exposition!$J129="Januar",Exposition!$G129)</f>
        <v>#NAME?</v>
      </c>
      <c r="BF122" s="78" t="e">
        <f>IF(Exposition!$J129="Februar",Exposition!$G129)</f>
        <v>#NAME?</v>
      </c>
      <c r="BG122" s="78" t="e">
        <f>IF(Exposition!$J129="März",Exposition!$G129)</f>
        <v>#NAME?</v>
      </c>
      <c r="BH122" s="78" t="e">
        <f>IF(Exposition!$J129="April",Exposition!$G129)</f>
        <v>#NAME?</v>
      </c>
      <c r="BI122" s="78" t="e">
        <f>IF(Exposition!$J129="Mai",Exposition!$G129)</f>
        <v>#NAME?</v>
      </c>
      <c r="BJ122" s="78" t="e">
        <f>IF(Exposition!$J129="Juni",Exposition!$G129)</f>
        <v>#NAME?</v>
      </c>
      <c r="BK122" s="78" t="e">
        <f>IF(Exposition!$J129="Juli",Exposition!$G129)</f>
        <v>#NAME?</v>
      </c>
      <c r="BL122" s="78" t="e">
        <f>IF(Exposition!$J129="August",Exposition!$G129)</f>
        <v>#NAME?</v>
      </c>
      <c r="BM122" s="78" t="e">
        <f>IF(Exposition!$J129="September",Exposition!$G129)</f>
        <v>#NAME?</v>
      </c>
      <c r="BN122" s="78" t="e">
        <f>IF(Exposition!$J129="Oktober",Exposition!$G129)</f>
        <v>#NAME?</v>
      </c>
      <c r="BO122" s="78" t="e">
        <f>IF(Exposition!$J129="November",Exposition!$G129)</f>
        <v>#NAME?</v>
      </c>
      <c r="BP122" s="78" t="e">
        <f>IF(Exposition!$J129="Dezember",Exposition!$G129)</f>
        <v>#NAME?</v>
      </c>
    </row>
    <row r="123" spans="14:68" x14ac:dyDescent="0.2">
      <c r="N123" s="78" t="b">
        <f>IF(Exposition!$D131="Fußballspez. Training",Exposition!$C131*(Exposition!$E131/60))</f>
        <v>0</v>
      </c>
      <c r="O123" s="78" t="b">
        <f>IF(Exposition!$D131="Unspezifisches Training",Exposition!$C131*(Exposition!$E131/60))</f>
        <v>0</v>
      </c>
      <c r="AD123" s="78" t="e">
        <f>IF(Monitoring!D131=0,AA=0,TEXT(Monitoring!D131,"TTTT"))</f>
        <v>#NAME?</v>
      </c>
      <c r="AE123" s="78" t="e">
        <f>IF(Monitoring!D131=0,AA=0,TEXT(Monitoring!D131,"MMMM"))</f>
        <v>#NAME?</v>
      </c>
      <c r="AF123" s="78">
        <f>Monitoring!L131</f>
        <v>0</v>
      </c>
      <c r="AI123" s="78" t="s">
        <v>146</v>
      </c>
      <c r="AJ123" s="78" t="s">
        <v>140</v>
      </c>
      <c r="AK123" s="78" t="s">
        <v>221</v>
      </c>
      <c r="BE123" s="78" t="e">
        <f>IF(Exposition!$J130="Januar",Exposition!$G130)</f>
        <v>#NAME?</v>
      </c>
      <c r="BF123" s="78" t="e">
        <f>IF(Exposition!$J130="Februar",Exposition!$G130)</f>
        <v>#NAME?</v>
      </c>
      <c r="BG123" s="78" t="e">
        <f>IF(Exposition!$J130="März",Exposition!$G130)</f>
        <v>#NAME?</v>
      </c>
      <c r="BH123" s="78" t="e">
        <f>IF(Exposition!$J130="April",Exposition!$G130)</f>
        <v>#NAME?</v>
      </c>
      <c r="BI123" s="78" t="e">
        <f>IF(Exposition!$J130="Mai",Exposition!$G130)</f>
        <v>#NAME?</v>
      </c>
      <c r="BJ123" s="78" t="e">
        <f>IF(Exposition!$J130="Juni",Exposition!$G130)</f>
        <v>#NAME?</v>
      </c>
      <c r="BK123" s="78" t="e">
        <f>IF(Exposition!$J130="Juli",Exposition!$G130)</f>
        <v>#NAME?</v>
      </c>
      <c r="BL123" s="78" t="e">
        <f>IF(Exposition!$J130="August",Exposition!$G130)</f>
        <v>#NAME?</v>
      </c>
      <c r="BM123" s="78" t="e">
        <f>IF(Exposition!$J130="September",Exposition!$G130)</f>
        <v>#NAME?</v>
      </c>
      <c r="BN123" s="78" t="e">
        <f>IF(Exposition!$J130="Oktober",Exposition!$G130)</f>
        <v>#NAME?</v>
      </c>
      <c r="BO123" s="78" t="e">
        <f>IF(Exposition!$J130="November",Exposition!$G130)</f>
        <v>#NAME?</v>
      </c>
      <c r="BP123" s="78" t="e">
        <f>IF(Exposition!$J130="Dezember",Exposition!$G130)</f>
        <v>#NAME?</v>
      </c>
    </row>
    <row r="124" spans="14:68" x14ac:dyDescent="0.2">
      <c r="N124" s="78" t="b">
        <f>IF(Exposition!$D132="Fußballspez. Training",Exposition!$C132*(Exposition!$E132/60))</f>
        <v>0</v>
      </c>
      <c r="O124" s="78" t="b">
        <f>IF(Exposition!$D132="Unspezifisches Training",Exposition!$C132*(Exposition!$E132/60))</f>
        <v>0</v>
      </c>
      <c r="AD124" s="78" t="e">
        <f>IF(Monitoring!D132=0,AA=0,TEXT(Monitoring!D132,"TTTT"))</f>
        <v>#NAME?</v>
      </c>
      <c r="AE124" s="78" t="e">
        <f>IF(Monitoring!D132=0,AA=0,TEXT(Monitoring!D132,"MMMM"))</f>
        <v>#NAME?</v>
      </c>
      <c r="AF124" s="78">
        <f>Monitoring!L132</f>
        <v>0</v>
      </c>
      <c r="AH124" s="78" t="s">
        <v>181</v>
      </c>
      <c r="AI124" s="115" t="e">
        <f>(AI110/$AI$122)*100</f>
        <v>#DIV/0!</v>
      </c>
      <c r="AJ124" s="115" t="e">
        <f>(AJ110/$AJ$122)*100</f>
        <v>#DIV/0!</v>
      </c>
      <c r="AK124" s="115" t="e">
        <f>(AK110/$AK$122)*100</f>
        <v>#DIV/0!</v>
      </c>
      <c r="BE124" s="78" t="e">
        <f>IF(Exposition!$J131="Januar",Exposition!$G131)</f>
        <v>#NAME?</v>
      </c>
      <c r="BF124" s="78" t="e">
        <f>IF(Exposition!$J131="Februar",Exposition!$G131)</f>
        <v>#NAME?</v>
      </c>
      <c r="BG124" s="78" t="e">
        <f>IF(Exposition!$J131="März",Exposition!$G131)</f>
        <v>#NAME?</v>
      </c>
      <c r="BH124" s="78" t="e">
        <f>IF(Exposition!$J131="April",Exposition!$G131)</f>
        <v>#NAME?</v>
      </c>
      <c r="BI124" s="78" t="e">
        <f>IF(Exposition!$J131="Mai",Exposition!$G131)</f>
        <v>#NAME?</v>
      </c>
      <c r="BJ124" s="78" t="e">
        <f>IF(Exposition!$J131="Juni",Exposition!$G131)</f>
        <v>#NAME?</v>
      </c>
      <c r="BK124" s="78" t="e">
        <f>IF(Exposition!$J131="Juli",Exposition!$G131)</f>
        <v>#NAME?</v>
      </c>
      <c r="BL124" s="78" t="e">
        <f>IF(Exposition!$J131="August",Exposition!$G131)</f>
        <v>#NAME?</v>
      </c>
      <c r="BM124" s="78" t="e">
        <f>IF(Exposition!$J131="September",Exposition!$G131)</f>
        <v>#NAME?</v>
      </c>
      <c r="BN124" s="78" t="e">
        <f>IF(Exposition!$J131="Oktober",Exposition!$G131)</f>
        <v>#NAME?</v>
      </c>
      <c r="BO124" s="78" t="e">
        <f>IF(Exposition!$J131="November",Exposition!$G131)</f>
        <v>#NAME?</v>
      </c>
      <c r="BP124" s="78" t="e">
        <f>IF(Exposition!$J131="Dezember",Exposition!$G131)</f>
        <v>#NAME?</v>
      </c>
    </row>
    <row r="125" spans="14:68" x14ac:dyDescent="0.2">
      <c r="N125" s="78" t="b">
        <f>IF(Exposition!$D133="Fußballspez. Training",Exposition!$C133*(Exposition!$E133/60))</f>
        <v>0</v>
      </c>
      <c r="O125" s="78" t="b">
        <f>IF(Exposition!$D133="Unspezifisches Training",Exposition!$C133*(Exposition!$E133/60))</f>
        <v>0</v>
      </c>
      <c r="AD125" s="78" t="e">
        <f>IF(Monitoring!D133=0,AA=0,TEXT(Monitoring!D133,"TTTT"))</f>
        <v>#NAME?</v>
      </c>
      <c r="AE125" s="78" t="e">
        <f>IF(Monitoring!D133=0,AA=0,TEXT(Monitoring!D133,"MMMM"))</f>
        <v>#NAME?</v>
      </c>
      <c r="AF125" s="78">
        <f>Monitoring!L133</f>
        <v>0</v>
      </c>
      <c r="AH125" s="78" t="s">
        <v>182</v>
      </c>
      <c r="AI125" s="115" t="e">
        <f t="shared" ref="AI125:AI135" si="19">(AI111/$AI$122)*100</f>
        <v>#DIV/0!</v>
      </c>
      <c r="AJ125" s="115" t="e">
        <f t="shared" ref="AJ125:AJ135" si="20">(AJ111/$AJ$122)*100</f>
        <v>#DIV/0!</v>
      </c>
      <c r="AK125" s="115" t="e">
        <f t="shared" ref="AK125:AK135" si="21">(AK111/$AK$122)*100</f>
        <v>#DIV/0!</v>
      </c>
      <c r="BE125" s="78" t="e">
        <f>IF(Exposition!$J132="Januar",Exposition!$G132)</f>
        <v>#NAME?</v>
      </c>
      <c r="BF125" s="78" t="e">
        <f>IF(Exposition!$J132="Februar",Exposition!$G132)</f>
        <v>#NAME?</v>
      </c>
      <c r="BG125" s="78" t="e">
        <f>IF(Exposition!$J132="März",Exposition!$G132)</f>
        <v>#NAME?</v>
      </c>
      <c r="BH125" s="78" t="e">
        <f>IF(Exposition!$J132="April",Exposition!$G132)</f>
        <v>#NAME?</v>
      </c>
      <c r="BI125" s="78" t="e">
        <f>IF(Exposition!$J132="Mai",Exposition!$G132)</f>
        <v>#NAME?</v>
      </c>
      <c r="BJ125" s="78" t="e">
        <f>IF(Exposition!$J132="Juni",Exposition!$G132)</f>
        <v>#NAME?</v>
      </c>
      <c r="BK125" s="78" t="e">
        <f>IF(Exposition!$J132="Juli",Exposition!$G132)</f>
        <v>#NAME?</v>
      </c>
      <c r="BL125" s="78" t="e">
        <f>IF(Exposition!$J132="August",Exposition!$G132)</f>
        <v>#NAME?</v>
      </c>
      <c r="BM125" s="78" t="e">
        <f>IF(Exposition!$J132="September",Exposition!$G132)</f>
        <v>#NAME?</v>
      </c>
      <c r="BN125" s="78" t="e">
        <f>IF(Exposition!$J132="Oktober",Exposition!$G132)</f>
        <v>#NAME?</v>
      </c>
      <c r="BO125" s="78" t="e">
        <f>IF(Exposition!$J132="November",Exposition!$G132)</f>
        <v>#NAME?</v>
      </c>
      <c r="BP125" s="78" t="e">
        <f>IF(Exposition!$J132="Dezember",Exposition!$G132)</f>
        <v>#NAME?</v>
      </c>
    </row>
    <row r="126" spans="14:68" x14ac:dyDescent="0.2">
      <c r="N126" s="78" t="b">
        <f>IF(Exposition!$D134="Fußballspez. Training",Exposition!$C134*(Exposition!$E134/60))</f>
        <v>0</v>
      </c>
      <c r="O126" s="78" t="b">
        <f>IF(Exposition!$D134="Unspezifisches Training",Exposition!$C134*(Exposition!$E134/60))</f>
        <v>0</v>
      </c>
      <c r="AD126" s="78" t="e">
        <f>IF(Monitoring!D134=0,AA=0,TEXT(Monitoring!D134,"TTTT"))</f>
        <v>#NAME?</v>
      </c>
      <c r="AE126" s="78" t="e">
        <f>IF(Monitoring!D134=0,AA=0,TEXT(Monitoring!D134,"MMMM"))</f>
        <v>#NAME?</v>
      </c>
      <c r="AF126" s="78">
        <f>Monitoring!L134</f>
        <v>0</v>
      </c>
      <c r="AH126" s="78" t="s">
        <v>183</v>
      </c>
      <c r="AI126" s="115" t="e">
        <f t="shared" si="19"/>
        <v>#DIV/0!</v>
      </c>
      <c r="AJ126" s="115" t="e">
        <f t="shared" si="20"/>
        <v>#DIV/0!</v>
      </c>
      <c r="AK126" s="115" t="e">
        <f t="shared" si="21"/>
        <v>#DIV/0!</v>
      </c>
      <c r="BE126" s="78" t="e">
        <f>IF(Exposition!$J133="Januar",Exposition!$G133)</f>
        <v>#NAME?</v>
      </c>
      <c r="BF126" s="78" t="e">
        <f>IF(Exposition!$J133="Februar",Exposition!$G133)</f>
        <v>#NAME?</v>
      </c>
      <c r="BG126" s="78" t="e">
        <f>IF(Exposition!$J133="März",Exposition!$G133)</f>
        <v>#NAME?</v>
      </c>
      <c r="BH126" s="78" t="e">
        <f>IF(Exposition!$J133="April",Exposition!$G133)</f>
        <v>#NAME?</v>
      </c>
      <c r="BI126" s="78" t="e">
        <f>IF(Exposition!$J133="Mai",Exposition!$G133)</f>
        <v>#NAME?</v>
      </c>
      <c r="BJ126" s="78" t="e">
        <f>IF(Exposition!$J133="Juni",Exposition!$G133)</f>
        <v>#NAME?</v>
      </c>
      <c r="BK126" s="78" t="e">
        <f>IF(Exposition!$J133="Juli",Exposition!$G133)</f>
        <v>#NAME?</v>
      </c>
      <c r="BL126" s="78" t="e">
        <f>IF(Exposition!$J133="August",Exposition!$G133)</f>
        <v>#NAME?</v>
      </c>
      <c r="BM126" s="78" t="e">
        <f>IF(Exposition!$J133="September",Exposition!$G133)</f>
        <v>#NAME?</v>
      </c>
      <c r="BN126" s="78" t="e">
        <f>IF(Exposition!$J133="Oktober",Exposition!$G133)</f>
        <v>#NAME?</v>
      </c>
      <c r="BO126" s="78" t="e">
        <f>IF(Exposition!$J133="November",Exposition!$G133)</f>
        <v>#NAME?</v>
      </c>
      <c r="BP126" s="78" t="e">
        <f>IF(Exposition!$J133="Dezember",Exposition!$G133)</f>
        <v>#NAME?</v>
      </c>
    </row>
    <row r="127" spans="14:68" x14ac:dyDescent="0.2">
      <c r="N127" s="78" t="b">
        <f>IF(Exposition!$D135="Fußballspez. Training",Exposition!$C135*(Exposition!$E135/60))</f>
        <v>0</v>
      </c>
      <c r="O127" s="78" t="b">
        <f>IF(Exposition!$D135="Unspezifisches Training",Exposition!$C135*(Exposition!$E135/60))</f>
        <v>0</v>
      </c>
      <c r="AD127" s="78" t="e">
        <f>IF(Monitoring!D135=0,AA=0,TEXT(Monitoring!D135,"TTTT"))</f>
        <v>#NAME?</v>
      </c>
      <c r="AE127" s="78" t="e">
        <f>IF(Monitoring!D135=0,AA=0,TEXT(Monitoring!D135,"MMMM"))</f>
        <v>#NAME?</v>
      </c>
      <c r="AF127" s="78">
        <f>Monitoring!L135</f>
        <v>0</v>
      </c>
      <c r="AH127" s="78" t="s">
        <v>184</v>
      </c>
      <c r="AI127" s="115" t="e">
        <f t="shared" si="19"/>
        <v>#DIV/0!</v>
      </c>
      <c r="AJ127" s="115" t="e">
        <f t="shared" si="20"/>
        <v>#DIV/0!</v>
      </c>
      <c r="AK127" s="115" t="e">
        <f t="shared" si="21"/>
        <v>#DIV/0!</v>
      </c>
      <c r="BE127" s="78" t="e">
        <f>IF(Exposition!$J134="Januar",Exposition!$G134)</f>
        <v>#NAME?</v>
      </c>
      <c r="BF127" s="78" t="e">
        <f>IF(Exposition!$J134="Februar",Exposition!$G134)</f>
        <v>#NAME?</v>
      </c>
      <c r="BG127" s="78" t="e">
        <f>IF(Exposition!$J134="März",Exposition!$G134)</f>
        <v>#NAME?</v>
      </c>
      <c r="BH127" s="78" t="e">
        <f>IF(Exposition!$J134="April",Exposition!$G134)</f>
        <v>#NAME?</v>
      </c>
      <c r="BI127" s="78" t="e">
        <f>IF(Exposition!$J134="Mai",Exposition!$G134)</f>
        <v>#NAME?</v>
      </c>
      <c r="BJ127" s="78" t="e">
        <f>IF(Exposition!$J134="Juni",Exposition!$G134)</f>
        <v>#NAME?</v>
      </c>
      <c r="BK127" s="78" t="e">
        <f>IF(Exposition!$J134="Juli",Exposition!$G134)</f>
        <v>#NAME?</v>
      </c>
      <c r="BL127" s="78" t="e">
        <f>IF(Exposition!$J134="August",Exposition!$G134)</f>
        <v>#NAME?</v>
      </c>
      <c r="BM127" s="78" t="e">
        <f>IF(Exposition!$J134="September",Exposition!$G134)</f>
        <v>#NAME?</v>
      </c>
      <c r="BN127" s="78" t="e">
        <f>IF(Exposition!$J134="Oktober",Exposition!$G134)</f>
        <v>#NAME?</v>
      </c>
      <c r="BO127" s="78" t="e">
        <f>IF(Exposition!$J134="November",Exposition!$G134)</f>
        <v>#NAME?</v>
      </c>
      <c r="BP127" s="78" t="e">
        <f>IF(Exposition!$J134="Dezember",Exposition!$G134)</f>
        <v>#NAME?</v>
      </c>
    </row>
    <row r="128" spans="14:68" x14ac:dyDescent="0.2">
      <c r="N128" s="78" t="b">
        <f>IF(Exposition!$D136="Fußballspez. Training",Exposition!$C136*(Exposition!$E136/60))</f>
        <v>0</v>
      </c>
      <c r="O128" s="78" t="b">
        <f>IF(Exposition!$D136="Unspezifisches Training",Exposition!$C136*(Exposition!$E136/60))</f>
        <v>0</v>
      </c>
      <c r="AD128" s="78" t="e">
        <f>IF(Monitoring!D136=0,AA=0,TEXT(Monitoring!D136,"TTTT"))</f>
        <v>#NAME?</v>
      </c>
      <c r="AE128" s="78" t="e">
        <f>IF(Monitoring!D136=0,AA=0,TEXT(Monitoring!D136,"MMMM"))</f>
        <v>#NAME?</v>
      </c>
      <c r="AF128" s="78">
        <f>Monitoring!L136</f>
        <v>0</v>
      </c>
      <c r="AH128" s="78" t="s">
        <v>178</v>
      </c>
      <c r="AI128" s="115" t="e">
        <f t="shared" si="19"/>
        <v>#DIV/0!</v>
      </c>
      <c r="AJ128" s="115" t="e">
        <f t="shared" si="20"/>
        <v>#DIV/0!</v>
      </c>
      <c r="AK128" s="115" t="e">
        <f t="shared" si="21"/>
        <v>#DIV/0!</v>
      </c>
      <c r="BE128" s="78" t="e">
        <f>IF(Exposition!$J135="Januar",Exposition!$G135)</f>
        <v>#NAME?</v>
      </c>
      <c r="BF128" s="78" t="e">
        <f>IF(Exposition!$J135="Februar",Exposition!$G135)</f>
        <v>#NAME?</v>
      </c>
      <c r="BG128" s="78" t="e">
        <f>IF(Exposition!$J135="März",Exposition!$G135)</f>
        <v>#NAME?</v>
      </c>
      <c r="BH128" s="78" t="e">
        <f>IF(Exposition!$J135="April",Exposition!$G135)</f>
        <v>#NAME?</v>
      </c>
      <c r="BI128" s="78" t="e">
        <f>IF(Exposition!$J135="Mai",Exposition!$G135)</f>
        <v>#NAME?</v>
      </c>
      <c r="BJ128" s="78" t="e">
        <f>IF(Exposition!$J135="Juni",Exposition!$G135)</f>
        <v>#NAME?</v>
      </c>
      <c r="BK128" s="78" t="e">
        <f>IF(Exposition!$J135="Juli",Exposition!$G135)</f>
        <v>#NAME?</v>
      </c>
      <c r="BL128" s="78" t="e">
        <f>IF(Exposition!$J135="August",Exposition!$G135)</f>
        <v>#NAME?</v>
      </c>
      <c r="BM128" s="78" t="e">
        <f>IF(Exposition!$J135="September",Exposition!$G135)</f>
        <v>#NAME?</v>
      </c>
      <c r="BN128" s="78" t="e">
        <f>IF(Exposition!$J135="Oktober",Exposition!$G135)</f>
        <v>#NAME?</v>
      </c>
      <c r="BO128" s="78" t="e">
        <f>IF(Exposition!$J135="November",Exposition!$G135)</f>
        <v>#NAME?</v>
      </c>
      <c r="BP128" s="78" t="e">
        <f>IF(Exposition!$J135="Dezember",Exposition!$G135)</f>
        <v>#NAME?</v>
      </c>
    </row>
    <row r="129" spans="14:68" x14ac:dyDescent="0.2">
      <c r="N129" s="78" t="b">
        <f>IF(Exposition!$D137="Fußballspez. Training",Exposition!$C137*(Exposition!$E137/60))</f>
        <v>0</v>
      </c>
      <c r="O129" s="78" t="b">
        <f>IF(Exposition!$D137="Unspezifisches Training",Exposition!$C137*(Exposition!$E137/60))</f>
        <v>0</v>
      </c>
      <c r="AD129" s="78" t="e">
        <f>IF(Monitoring!D137=0,AA=0,TEXT(Monitoring!D137,"TTTT"))</f>
        <v>#NAME?</v>
      </c>
      <c r="AE129" s="78" t="e">
        <f>IF(Monitoring!D137=0,AA=0,TEXT(Monitoring!D137,"MMMM"))</f>
        <v>#NAME?</v>
      </c>
      <c r="AF129" s="78">
        <f>Monitoring!L137</f>
        <v>0</v>
      </c>
      <c r="AH129" s="78" t="s">
        <v>185</v>
      </c>
      <c r="AI129" s="115" t="e">
        <f t="shared" si="19"/>
        <v>#DIV/0!</v>
      </c>
      <c r="AJ129" s="115" t="e">
        <f t="shared" si="20"/>
        <v>#DIV/0!</v>
      </c>
      <c r="AK129" s="115" t="e">
        <f t="shared" si="21"/>
        <v>#DIV/0!</v>
      </c>
      <c r="BE129" s="78" t="e">
        <f>IF(Exposition!$J136="Januar",Exposition!$G136)</f>
        <v>#NAME?</v>
      </c>
      <c r="BF129" s="78" t="e">
        <f>IF(Exposition!$J136="Februar",Exposition!$G136)</f>
        <v>#NAME?</v>
      </c>
      <c r="BG129" s="78" t="e">
        <f>IF(Exposition!$J136="März",Exposition!$G136)</f>
        <v>#NAME?</v>
      </c>
      <c r="BH129" s="78" t="e">
        <f>IF(Exposition!$J136="April",Exposition!$G136)</f>
        <v>#NAME?</v>
      </c>
      <c r="BI129" s="78" t="e">
        <f>IF(Exposition!$J136="Mai",Exposition!$G136)</f>
        <v>#NAME?</v>
      </c>
      <c r="BJ129" s="78" t="e">
        <f>IF(Exposition!$J136="Juni",Exposition!$G136)</f>
        <v>#NAME?</v>
      </c>
      <c r="BK129" s="78" t="e">
        <f>IF(Exposition!$J136="Juli",Exposition!$G136)</f>
        <v>#NAME?</v>
      </c>
      <c r="BL129" s="78" t="e">
        <f>IF(Exposition!$J136="August",Exposition!$G136)</f>
        <v>#NAME?</v>
      </c>
      <c r="BM129" s="78" t="e">
        <f>IF(Exposition!$J136="September",Exposition!$G136)</f>
        <v>#NAME?</v>
      </c>
      <c r="BN129" s="78" t="e">
        <f>IF(Exposition!$J136="Oktober",Exposition!$G136)</f>
        <v>#NAME?</v>
      </c>
      <c r="BO129" s="78" t="e">
        <f>IF(Exposition!$J136="November",Exposition!$G136)</f>
        <v>#NAME?</v>
      </c>
      <c r="BP129" s="78" t="e">
        <f>IF(Exposition!$J136="Dezember",Exposition!$G136)</f>
        <v>#NAME?</v>
      </c>
    </row>
    <row r="130" spans="14:68" x14ac:dyDescent="0.2">
      <c r="N130" s="78" t="b">
        <f>IF(Exposition!$D138="Fußballspez. Training",Exposition!$C138*(Exposition!$E138/60))</f>
        <v>0</v>
      </c>
      <c r="O130" s="78" t="b">
        <f>IF(Exposition!$D138="Unspezifisches Training",Exposition!$C138*(Exposition!$E138/60))</f>
        <v>0</v>
      </c>
      <c r="AD130" s="78" t="e">
        <f>IF(Monitoring!D138=0,AA=0,TEXT(Monitoring!D138,"TTTT"))</f>
        <v>#NAME?</v>
      </c>
      <c r="AE130" s="78" t="e">
        <f>IF(Monitoring!D138=0,AA=0,TEXT(Monitoring!D138,"MMMM"))</f>
        <v>#NAME?</v>
      </c>
      <c r="AF130" s="78">
        <f>Monitoring!L138</f>
        <v>0</v>
      </c>
      <c r="AH130" s="78" t="s">
        <v>186</v>
      </c>
      <c r="AI130" s="115" t="e">
        <f t="shared" si="19"/>
        <v>#DIV/0!</v>
      </c>
      <c r="AJ130" s="115" t="e">
        <f t="shared" si="20"/>
        <v>#DIV/0!</v>
      </c>
      <c r="AK130" s="115" t="e">
        <f t="shared" si="21"/>
        <v>#DIV/0!</v>
      </c>
      <c r="BE130" s="78" t="e">
        <f>IF(Exposition!$J137="Januar",Exposition!$G137)</f>
        <v>#NAME?</v>
      </c>
      <c r="BF130" s="78" t="e">
        <f>IF(Exposition!$J137="Februar",Exposition!$G137)</f>
        <v>#NAME?</v>
      </c>
      <c r="BG130" s="78" t="e">
        <f>IF(Exposition!$J137="März",Exposition!$G137)</f>
        <v>#NAME?</v>
      </c>
      <c r="BH130" s="78" t="e">
        <f>IF(Exposition!$J137="April",Exposition!$G137)</f>
        <v>#NAME?</v>
      </c>
      <c r="BI130" s="78" t="e">
        <f>IF(Exposition!$J137="Mai",Exposition!$G137)</f>
        <v>#NAME?</v>
      </c>
      <c r="BJ130" s="78" t="e">
        <f>IF(Exposition!$J137="Juni",Exposition!$G137)</f>
        <v>#NAME?</v>
      </c>
      <c r="BK130" s="78" t="e">
        <f>IF(Exposition!$J137="Juli",Exposition!$G137)</f>
        <v>#NAME?</v>
      </c>
      <c r="BL130" s="78" t="e">
        <f>IF(Exposition!$J137="August",Exposition!$G137)</f>
        <v>#NAME?</v>
      </c>
      <c r="BM130" s="78" t="e">
        <f>IF(Exposition!$J137="September",Exposition!$G137)</f>
        <v>#NAME?</v>
      </c>
      <c r="BN130" s="78" t="e">
        <f>IF(Exposition!$J137="Oktober",Exposition!$G137)</f>
        <v>#NAME?</v>
      </c>
      <c r="BO130" s="78" t="e">
        <f>IF(Exposition!$J137="November",Exposition!$G137)</f>
        <v>#NAME?</v>
      </c>
      <c r="BP130" s="78" t="e">
        <f>IF(Exposition!$J137="Dezember",Exposition!$G137)</f>
        <v>#NAME?</v>
      </c>
    </row>
    <row r="131" spans="14:68" x14ac:dyDescent="0.2">
      <c r="N131" s="78" t="b">
        <f>IF(Exposition!$D139="Fußballspez. Training",Exposition!$C139*(Exposition!$E139/60))</f>
        <v>0</v>
      </c>
      <c r="O131" s="78" t="b">
        <f>IF(Exposition!$D139="Unspezifisches Training",Exposition!$C139*(Exposition!$E139/60))</f>
        <v>0</v>
      </c>
      <c r="AD131" s="78" t="e">
        <f>IF(Monitoring!D139=0,AA=0,TEXT(Monitoring!D139,"TTTT"))</f>
        <v>#NAME?</v>
      </c>
      <c r="AE131" s="78" t="e">
        <f>IF(Monitoring!D139=0,AA=0,TEXT(Monitoring!D139,"MMMM"))</f>
        <v>#NAME?</v>
      </c>
      <c r="AF131" s="78">
        <f>Monitoring!L139</f>
        <v>0</v>
      </c>
      <c r="AH131" s="78" t="s">
        <v>187</v>
      </c>
      <c r="AI131" s="115" t="e">
        <f t="shared" si="19"/>
        <v>#DIV/0!</v>
      </c>
      <c r="AJ131" s="115" t="e">
        <f t="shared" si="20"/>
        <v>#DIV/0!</v>
      </c>
      <c r="AK131" s="115" t="e">
        <f t="shared" si="21"/>
        <v>#DIV/0!</v>
      </c>
      <c r="BE131" s="78" t="e">
        <f>IF(Exposition!$J138="Januar",Exposition!$G138)</f>
        <v>#NAME?</v>
      </c>
      <c r="BF131" s="78" t="e">
        <f>IF(Exposition!$J138="Februar",Exposition!$G138)</f>
        <v>#NAME?</v>
      </c>
      <c r="BG131" s="78" t="e">
        <f>IF(Exposition!$J138="März",Exposition!$G138)</f>
        <v>#NAME?</v>
      </c>
      <c r="BH131" s="78" t="e">
        <f>IF(Exposition!$J138="April",Exposition!$G138)</f>
        <v>#NAME?</v>
      </c>
      <c r="BI131" s="78" t="e">
        <f>IF(Exposition!$J138="Mai",Exposition!$G138)</f>
        <v>#NAME?</v>
      </c>
      <c r="BJ131" s="78" t="e">
        <f>IF(Exposition!$J138="Juni",Exposition!$G138)</f>
        <v>#NAME?</v>
      </c>
      <c r="BK131" s="78" t="e">
        <f>IF(Exposition!$J138="Juli",Exposition!$G138)</f>
        <v>#NAME?</v>
      </c>
      <c r="BL131" s="78" t="e">
        <f>IF(Exposition!$J138="August",Exposition!$G138)</f>
        <v>#NAME?</v>
      </c>
      <c r="BM131" s="78" t="e">
        <f>IF(Exposition!$J138="September",Exposition!$G138)</f>
        <v>#NAME?</v>
      </c>
      <c r="BN131" s="78" t="e">
        <f>IF(Exposition!$J138="Oktober",Exposition!$G138)</f>
        <v>#NAME?</v>
      </c>
      <c r="BO131" s="78" t="e">
        <f>IF(Exposition!$J138="November",Exposition!$G138)</f>
        <v>#NAME?</v>
      </c>
      <c r="BP131" s="78" t="e">
        <f>IF(Exposition!$J138="Dezember",Exposition!$G138)</f>
        <v>#NAME?</v>
      </c>
    </row>
    <row r="132" spans="14:68" x14ac:dyDescent="0.2">
      <c r="N132" s="78" t="b">
        <f>IF(Exposition!$D140="Fußballspez. Training",Exposition!$C140*(Exposition!$E140/60))</f>
        <v>0</v>
      </c>
      <c r="O132" s="78" t="b">
        <f>IF(Exposition!$D140="Unspezifisches Training",Exposition!$C140*(Exposition!$E140/60))</f>
        <v>0</v>
      </c>
      <c r="AD132" s="78" t="e">
        <f>IF(Monitoring!D140=0,AA=0,TEXT(Monitoring!D140,"TTTT"))</f>
        <v>#NAME?</v>
      </c>
      <c r="AE132" s="78" t="e">
        <f>IF(Monitoring!D140=0,AA=0,TEXT(Monitoring!D140,"MMMM"))</f>
        <v>#NAME?</v>
      </c>
      <c r="AF132" s="78">
        <f>Monitoring!L140</f>
        <v>0</v>
      </c>
      <c r="AH132" s="78" t="s">
        <v>188</v>
      </c>
      <c r="AI132" s="115" t="e">
        <f t="shared" si="19"/>
        <v>#DIV/0!</v>
      </c>
      <c r="AJ132" s="115" t="e">
        <f t="shared" si="20"/>
        <v>#DIV/0!</v>
      </c>
      <c r="AK132" s="115" t="e">
        <f t="shared" si="21"/>
        <v>#DIV/0!</v>
      </c>
      <c r="BE132" s="78" t="e">
        <f>IF(Exposition!$J139="Januar",Exposition!$G139)</f>
        <v>#NAME?</v>
      </c>
      <c r="BF132" s="78" t="e">
        <f>IF(Exposition!$J139="Februar",Exposition!$G139)</f>
        <v>#NAME?</v>
      </c>
      <c r="BG132" s="78" t="e">
        <f>IF(Exposition!$J139="März",Exposition!$G139)</f>
        <v>#NAME?</v>
      </c>
      <c r="BH132" s="78" t="e">
        <f>IF(Exposition!$J139="April",Exposition!$G139)</f>
        <v>#NAME?</v>
      </c>
      <c r="BI132" s="78" t="e">
        <f>IF(Exposition!$J139="Mai",Exposition!$G139)</f>
        <v>#NAME?</v>
      </c>
      <c r="BJ132" s="78" t="e">
        <f>IF(Exposition!$J139="Juni",Exposition!$G139)</f>
        <v>#NAME?</v>
      </c>
      <c r="BK132" s="78" t="e">
        <f>IF(Exposition!$J139="Juli",Exposition!$G139)</f>
        <v>#NAME?</v>
      </c>
      <c r="BL132" s="78" t="e">
        <f>IF(Exposition!$J139="August",Exposition!$G139)</f>
        <v>#NAME?</v>
      </c>
      <c r="BM132" s="78" t="e">
        <f>IF(Exposition!$J139="September",Exposition!$G139)</f>
        <v>#NAME?</v>
      </c>
      <c r="BN132" s="78" t="e">
        <f>IF(Exposition!$J139="Oktober",Exposition!$G139)</f>
        <v>#NAME?</v>
      </c>
      <c r="BO132" s="78" t="e">
        <f>IF(Exposition!$J139="November",Exposition!$G139)</f>
        <v>#NAME?</v>
      </c>
      <c r="BP132" s="78" t="e">
        <f>IF(Exposition!$J139="Dezember",Exposition!$G139)</f>
        <v>#NAME?</v>
      </c>
    </row>
    <row r="133" spans="14:68" x14ac:dyDescent="0.2">
      <c r="N133" s="78" t="b">
        <f>IF(Exposition!$D141="Fußballspez. Training",Exposition!$C141*(Exposition!$E141/60))</f>
        <v>0</v>
      </c>
      <c r="O133" s="78" t="b">
        <f>IF(Exposition!$D141="Unspezifisches Training",Exposition!$C141*(Exposition!$E141/60))</f>
        <v>0</v>
      </c>
      <c r="AD133" s="78" t="e">
        <f>IF(Monitoring!D141=0,AA=0,TEXT(Monitoring!D141,"TTTT"))</f>
        <v>#NAME?</v>
      </c>
      <c r="AE133" s="78" t="e">
        <f>IF(Monitoring!D141=0,AA=0,TEXT(Monitoring!D141,"MMMM"))</f>
        <v>#NAME?</v>
      </c>
      <c r="AF133" s="78">
        <f>Monitoring!L141</f>
        <v>0</v>
      </c>
      <c r="AH133" s="78" t="s">
        <v>189</v>
      </c>
      <c r="AI133" s="115" t="e">
        <f t="shared" si="19"/>
        <v>#DIV/0!</v>
      </c>
      <c r="AJ133" s="115" t="e">
        <f t="shared" si="20"/>
        <v>#DIV/0!</v>
      </c>
      <c r="AK133" s="115" t="e">
        <f t="shared" si="21"/>
        <v>#DIV/0!</v>
      </c>
      <c r="BE133" s="78" t="e">
        <f>IF(Exposition!$J140="Januar",Exposition!$G140)</f>
        <v>#NAME?</v>
      </c>
      <c r="BF133" s="78" t="e">
        <f>IF(Exposition!$J140="Februar",Exposition!$G140)</f>
        <v>#NAME?</v>
      </c>
      <c r="BG133" s="78" t="e">
        <f>IF(Exposition!$J140="März",Exposition!$G140)</f>
        <v>#NAME?</v>
      </c>
      <c r="BH133" s="78" t="e">
        <f>IF(Exposition!$J140="April",Exposition!$G140)</f>
        <v>#NAME?</v>
      </c>
      <c r="BI133" s="78" t="e">
        <f>IF(Exposition!$J140="Mai",Exposition!$G140)</f>
        <v>#NAME?</v>
      </c>
      <c r="BJ133" s="78" t="e">
        <f>IF(Exposition!$J140="Juni",Exposition!$G140)</f>
        <v>#NAME?</v>
      </c>
      <c r="BK133" s="78" t="e">
        <f>IF(Exposition!$J140="Juli",Exposition!$G140)</f>
        <v>#NAME?</v>
      </c>
      <c r="BL133" s="78" t="e">
        <f>IF(Exposition!$J140="August",Exposition!$G140)</f>
        <v>#NAME?</v>
      </c>
      <c r="BM133" s="78" t="e">
        <f>IF(Exposition!$J140="September",Exposition!$G140)</f>
        <v>#NAME?</v>
      </c>
      <c r="BN133" s="78" t="e">
        <f>IF(Exposition!$J140="Oktober",Exposition!$G140)</f>
        <v>#NAME?</v>
      </c>
      <c r="BO133" s="78" t="e">
        <f>IF(Exposition!$J140="November",Exposition!$G140)</f>
        <v>#NAME?</v>
      </c>
      <c r="BP133" s="78" t="e">
        <f>IF(Exposition!$J140="Dezember",Exposition!$G140)</f>
        <v>#NAME?</v>
      </c>
    </row>
    <row r="134" spans="14:68" x14ac:dyDescent="0.2">
      <c r="N134" s="78" t="b">
        <f>IF(Exposition!$D142="Fußballspez. Training",Exposition!$C142*(Exposition!$E142/60))</f>
        <v>0</v>
      </c>
      <c r="O134" s="78" t="b">
        <f>IF(Exposition!$D142="Unspezifisches Training",Exposition!$C142*(Exposition!$E142/60))</f>
        <v>0</v>
      </c>
      <c r="AD134" s="78" t="e">
        <f>IF(Monitoring!D142=0,AA=0,TEXT(Monitoring!D142,"TTTT"))</f>
        <v>#NAME?</v>
      </c>
      <c r="AE134" s="78" t="e">
        <f>IF(Monitoring!D142=0,AA=0,TEXT(Monitoring!D142,"MMMM"))</f>
        <v>#NAME?</v>
      </c>
      <c r="AF134" s="78">
        <f>Monitoring!L142</f>
        <v>0</v>
      </c>
      <c r="AH134" s="78" t="s">
        <v>190</v>
      </c>
      <c r="AI134" s="115" t="e">
        <f t="shared" si="19"/>
        <v>#DIV/0!</v>
      </c>
      <c r="AJ134" s="115" t="e">
        <f t="shared" si="20"/>
        <v>#DIV/0!</v>
      </c>
      <c r="AK134" s="115" t="e">
        <f t="shared" si="21"/>
        <v>#DIV/0!</v>
      </c>
      <c r="BE134" s="78" t="e">
        <f>IF(Exposition!$J141="Januar",Exposition!$G141)</f>
        <v>#NAME?</v>
      </c>
      <c r="BF134" s="78" t="e">
        <f>IF(Exposition!$J141="Februar",Exposition!$G141)</f>
        <v>#NAME?</v>
      </c>
      <c r="BG134" s="78" t="e">
        <f>IF(Exposition!$J141="März",Exposition!$G141)</f>
        <v>#NAME?</v>
      </c>
      <c r="BH134" s="78" t="e">
        <f>IF(Exposition!$J141="April",Exposition!$G141)</f>
        <v>#NAME?</v>
      </c>
      <c r="BI134" s="78" t="e">
        <f>IF(Exposition!$J141="Mai",Exposition!$G141)</f>
        <v>#NAME?</v>
      </c>
      <c r="BJ134" s="78" t="e">
        <f>IF(Exposition!$J141="Juni",Exposition!$G141)</f>
        <v>#NAME?</v>
      </c>
      <c r="BK134" s="78" t="e">
        <f>IF(Exposition!$J141="Juli",Exposition!$G141)</f>
        <v>#NAME?</v>
      </c>
      <c r="BL134" s="78" t="e">
        <f>IF(Exposition!$J141="August",Exposition!$G141)</f>
        <v>#NAME?</v>
      </c>
      <c r="BM134" s="78" t="e">
        <f>IF(Exposition!$J141="September",Exposition!$G141)</f>
        <v>#NAME?</v>
      </c>
      <c r="BN134" s="78" t="e">
        <f>IF(Exposition!$J141="Oktober",Exposition!$G141)</f>
        <v>#NAME?</v>
      </c>
      <c r="BO134" s="78" t="e">
        <f>IF(Exposition!$J141="November",Exposition!$G141)</f>
        <v>#NAME?</v>
      </c>
      <c r="BP134" s="78" t="e">
        <f>IF(Exposition!$J141="Dezember",Exposition!$G141)</f>
        <v>#NAME?</v>
      </c>
    </row>
    <row r="135" spans="14:68" x14ac:dyDescent="0.2">
      <c r="N135" s="78" t="b">
        <f>IF(Exposition!$D143="Fußballspez. Training",Exposition!$C143*(Exposition!$E143/60))</f>
        <v>0</v>
      </c>
      <c r="O135" s="78" t="b">
        <f>IF(Exposition!$D143="Unspezifisches Training",Exposition!$C143*(Exposition!$E143/60))</f>
        <v>0</v>
      </c>
      <c r="AD135" s="78" t="e">
        <f>IF(Monitoring!D143=0,AA=0,TEXT(Monitoring!D143,"TTTT"))</f>
        <v>#NAME?</v>
      </c>
      <c r="AE135" s="78" t="e">
        <f>IF(Monitoring!D143=0,AA=0,TEXT(Monitoring!D143,"MMMM"))</f>
        <v>#NAME?</v>
      </c>
      <c r="AF135" s="78">
        <f>Monitoring!L143</f>
        <v>0</v>
      </c>
      <c r="AH135" s="78" t="s">
        <v>191</v>
      </c>
      <c r="AI135" s="115" t="e">
        <f t="shared" si="19"/>
        <v>#DIV/0!</v>
      </c>
      <c r="AJ135" s="115" t="e">
        <f t="shared" si="20"/>
        <v>#DIV/0!</v>
      </c>
      <c r="AK135" s="115" t="e">
        <f t="shared" si="21"/>
        <v>#DIV/0!</v>
      </c>
      <c r="BE135" s="78" t="e">
        <f>IF(Exposition!$J142="Januar",Exposition!$G142)</f>
        <v>#NAME?</v>
      </c>
      <c r="BF135" s="78" t="e">
        <f>IF(Exposition!$J142="Februar",Exposition!$G142)</f>
        <v>#NAME?</v>
      </c>
      <c r="BG135" s="78" t="e">
        <f>IF(Exposition!$J142="März",Exposition!$G142)</f>
        <v>#NAME?</v>
      </c>
      <c r="BH135" s="78" t="e">
        <f>IF(Exposition!$J142="April",Exposition!$G142)</f>
        <v>#NAME?</v>
      </c>
      <c r="BI135" s="78" t="e">
        <f>IF(Exposition!$J142="Mai",Exposition!$G142)</f>
        <v>#NAME?</v>
      </c>
      <c r="BJ135" s="78" t="e">
        <f>IF(Exposition!$J142="Juni",Exposition!$G142)</f>
        <v>#NAME?</v>
      </c>
      <c r="BK135" s="78" t="e">
        <f>IF(Exposition!$J142="Juli",Exposition!$G142)</f>
        <v>#NAME?</v>
      </c>
      <c r="BL135" s="78" t="e">
        <f>IF(Exposition!$J142="August",Exposition!$G142)</f>
        <v>#NAME?</v>
      </c>
      <c r="BM135" s="78" t="e">
        <f>IF(Exposition!$J142="September",Exposition!$G142)</f>
        <v>#NAME?</v>
      </c>
      <c r="BN135" s="78" t="e">
        <f>IF(Exposition!$J142="Oktober",Exposition!$G142)</f>
        <v>#NAME?</v>
      </c>
      <c r="BO135" s="78" t="e">
        <f>IF(Exposition!$J142="November",Exposition!$G142)</f>
        <v>#NAME?</v>
      </c>
      <c r="BP135" s="78" t="e">
        <f>IF(Exposition!$J142="Dezember",Exposition!$G142)</f>
        <v>#NAME?</v>
      </c>
    </row>
    <row r="136" spans="14:68" x14ac:dyDescent="0.2">
      <c r="N136" s="78" t="b">
        <f>IF(Exposition!$D144="Fußballspez. Training",Exposition!$C144*(Exposition!$E144/60))</f>
        <v>0</v>
      </c>
      <c r="O136" s="78" t="b">
        <f>IF(Exposition!$D144="Unspezifisches Training",Exposition!$C144*(Exposition!$E144/60))</f>
        <v>0</v>
      </c>
      <c r="AD136" s="78" t="e">
        <f>IF(Monitoring!D144=0,AA=0,TEXT(Monitoring!D144,"TTTT"))</f>
        <v>#NAME?</v>
      </c>
      <c r="AE136" s="78" t="e">
        <f>IF(Monitoring!D144=0,AA=0,TEXT(Monitoring!D144,"MMMM"))</f>
        <v>#NAME?</v>
      </c>
      <c r="AF136" s="78">
        <f>Monitoring!L144</f>
        <v>0</v>
      </c>
      <c r="BE136" s="78" t="e">
        <f>IF(Exposition!$J143="Januar",Exposition!$G143)</f>
        <v>#NAME?</v>
      </c>
      <c r="BF136" s="78" t="e">
        <f>IF(Exposition!$J143="Februar",Exposition!$G143)</f>
        <v>#NAME?</v>
      </c>
      <c r="BG136" s="78" t="e">
        <f>IF(Exposition!$J143="März",Exposition!$G143)</f>
        <v>#NAME?</v>
      </c>
      <c r="BH136" s="78" t="e">
        <f>IF(Exposition!$J143="April",Exposition!$G143)</f>
        <v>#NAME?</v>
      </c>
      <c r="BI136" s="78" t="e">
        <f>IF(Exposition!$J143="Mai",Exposition!$G143)</f>
        <v>#NAME?</v>
      </c>
      <c r="BJ136" s="78" t="e">
        <f>IF(Exposition!$J143="Juni",Exposition!$G143)</f>
        <v>#NAME?</v>
      </c>
      <c r="BK136" s="78" t="e">
        <f>IF(Exposition!$J143="Juli",Exposition!$G143)</f>
        <v>#NAME?</v>
      </c>
      <c r="BL136" s="78" t="e">
        <f>IF(Exposition!$J143="August",Exposition!$G143)</f>
        <v>#NAME?</v>
      </c>
      <c r="BM136" s="78" t="e">
        <f>IF(Exposition!$J143="September",Exposition!$G143)</f>
        <v>#NAME?</v>
      </c>
      <c r="BN136" s="78" t="e">
        <f>IF(Exposition!$J143="Oktober",Exposition!$G143)</f>
        <v>#NAME?</v>
      </c>
      <c r="BO136" s="78" t="e">
        <f>IF(Exposition!$J143="November",Exposition!$G143)</f>
        <v>#NAME?</v>
      </c>
      <c r="BP136" s="78" t="e">
        <f>IF(Exposition!$J143="Dezember",Exposition!$G143)</f>
        <v>#NAME?</v>
      </c>
    </row>
    <row r="137" spans="14:68" x14ac:dyDescent="0.2">
      <c r="N137" s="78" t="b">
        <f>IF(Exposition!$D145="Fußballspez. Training",Exposition!$C145*(Exposition!$E145/60))</f>
        <v>0</v>
      </c>
      <c r="O137" s="78" t="b">
        <f>IF(Exposition!$D145="Unspezifisches Training",Exposition!$C145*(Exposition!$E145/60))</f>
        <v>0</v>
      </c>
      <c r="AD137" s="78" t="e">
        <f>IF(Monitoring!D145=0,AA=0,TEXT(Monitoring!D145,"TTTT"))</f>
        <v>#NAME?</v>
      </c>
      <c r="AE137" s="78" t="e">
        <f>IF(Monitoring!D145=0,AA=0,TEXT(Monitoring!D145,"MMMM"))</f>
        <v>#NAME?</v>
      </c>
      <c r="AF137" s="78">
        <f>Monitoring!L145</f>
        <v>0</v>
      </c>
      <c r="AK137" s="115" t="e">
        <f>SUM(AK124:AK135)</f>
        <v>#DIV/0!</v>
      </c>
      <c r="BE137" s="78" t="e">
        <f>IF(Exposition!$J144="Januar",Exposition!$G144)</f>
        <v>#NAME?</v>
      </c>
      <c r="BF137" s="78" t="e">
        <f>IF(Exposition!$J144="Februar",Exposition!$G144)</f>
        <v>#NAME?</v>
      </c>
      <c r="BG137" s="78" t="e">
        <f>IF(Exposition!$J144="März",Exposition!$G144)</f>
        <v>#NAME?</v>
      </c>
      <c r="BH137" s="78" t="e">
        <f>IF(Exposition!$J144="April",Exposition!$G144)</f>
        <v>#NAME?</v>
      </c>
      <c r="BI137" s="78" t="e">
        <f>IF(Exposition!$J144="Mai",Exposition!$G144)</f>
        <v>#NAME?</v>
      </c>
      <c r="BJ137" s="78" t="e">
        <f>IF(Exposition!$J144="Juni",Exposition!$G144)</f>
        <v>#NAME?</v>
      </c>
      <c r="BK137" s="78" t="e">
        <f>IF(Exposition!$J144="Juli",Exposition!$G144)</f>
        <v>#NAME?</v>
      </c>
      <c r="BL137" s="78" t="e">
        <f>IF(Exposition!$J144="August",Exposition!$G144)</f>
        <v>#NAME?</v>
      </c>
      <c r="BM137" s="78" t="e">
        <f>IF(Exposition!$J144="September",Exposition!$G144)</f>
        <v>#NAME?</v>
      </c>
      <c r="BN137" s="78" t="e">
        <f>IF(Exposition!$J144="Oktober",Exposition!$G144)</f>
        <v>#NAME?</v>
      </c>
      <c r="BO137" s="78" t="e">
        <f>IF(Exposition!$J144="November",Exposition!$G144)</f>
        <v>#NAME?</v>
      </c>
      <c r="BP137" s="78" t="e">
        <f>IF(Exposition!$J144="Dezember",Exposition!$G144)</f>
        <v>#NAME?</v>
      </c>
    </row>
    <row r="138" spans="14:68" x14ac:dyDescent="0.2">
      <c r="N138" s="78" t="b">
        <f>IF(Exposition!$D146="Fußballspez. Training",Exposition!$C146*(Exposition!$E146/60))</f>
        <v>0</v>
      </c>
      <c r="O138" s="78" t="b">
        <f>IF(Exposition!$D146="Unspezifisches Training",Exposition!$C146*(Exposition!$E146/60))</f>
        <v>0</v>
      </c>
      <c r="AD138" s="78" t="e">
        <f>IF(Monitoring!D146=0,AA=0,TEXT(Monitoring!D146,"TTTT"))</f>
        <v>#NAME?</v>
      </c>
      <c r="AE138" s="78" t="e">
        <f>IF(Monitoring!D146=0,AA=0,TEXT(Monitoring!D146,"MMMM"))</f>
        <v>#NAME?</v>
      </c>
      <c r="AF138" s="78">
        <f>Monitoring!L146</f>
        <v>0</v>
      </c>
      <c r="BE138" s="78" t="e">
        <f>IF(Exposition!$J145="Januar",Exposition!$G145)</f>
        <v>#NAME?</v>
      </c>
      <c r="BF138" s="78" t="e">
        <f>IF(Exposition!$J145="Februar",Exposition!$G145)</f>
        <v>#NAME?</v>
      </c>
      <c r="BG138" s="78" t="e">
        <f>IF(Exposition!$J145="März",Exposition!$G145)</f>
        <v>#NAME?</v>
      </c>
      <c r="BH138" s="78" t="e">
        <f>IF(Exposition!$J145="April",Exposition!$G145)</f>
        <v>#NAME?</v>
      </c>
      <c r="BI138" s="78" t="e">
        <f>IF(Exposition!$J145="Mai",Exposition!$G145)</f>
        <v>#NAME?</v>
      </c>
      <c r="BJ138" s="78" t="e">
        <f>IF(Exposition!$J145="Juni",Exposition!$G145)</f>
        <v>#NAME?</v>
      </c>
      <c r="BK138" s="78" t="e">
        <f>IF(Exposition!$J145="Juli",Exposition!$G145)</f>
        <v>#NAME?</v>
      </c>
      <c r="BL138" s="78" t="e">
        <f>IF(Exposition!$J145="August",Exposition!$G145)</f>
        <v>#NAME?</v>
      </c>
      <c r="BM138" s="78" t="e">
        <f>IF(Exposition!$J145="September",Exposition!$G145)</f>
        <v>#NAME?</v>
      </c>
      <c r="BN138" s="78" t="e">
        <f>IF(Exposition!$J145="Oktober",Exposition!$G145)</f>
        <v>#NAME?</v>
      </c>
      <c r="BO138" s="78" t="e">
        <f>IF(Exposition!$J145="November",Exposition!$G145)</f>
        <v>#NAME?</v>
      </c>
      <c r="BP138" s="78" t="e">
        <f>IF(Exposition!$J145="Dezember",Exposition!$G145)</f>
        <v>#NAME?</v>
      </c>
    </row>
    <row r="139" spans="14:68" x14ac:dyDescent="0.2">
      <c r="N139" s="78" t="b">
        <f>IF(Exposition!$D147="Fußballspez. Training",Exposition!$C147*(Exposition!$E147/60))</f>
        <v>0</v>
      </c>
      <c r="O139" s="78" t="b">
        <f>IF(Exposition!$D147="Unspezifisches Training",Exposition!$C147*(Exposition!$E147/60))</f>
        <v>0</v>
      </c>
      <c r="AD139" s="78" t="e">
        <f>IF(Monitoring!D147=0,AA=0,TEXT(Monitoring!D147,"TTTT"))</f>
        <v>#NAME?</v>
      </c>
      <c r="AE139" s="78" t="e">
        <f>IF(Monitoring!D147=0,AA=0,TEXT(Monitoring!D147,"MMMM"))</f>
        <v>#NAME?</v>
      </c>
      <c r="AF139" s="78">
        <f>Monitoring!L147</f>
        <v>0</v>
      </c>
      <c r="BE139" s="78" t="e">
        <f>IF(Exposition!$J146="Januar",Exposition!$G146)</f>
        <v>#NAME?</v>
      </c>
      <c r="BF139" s="78" t="e">
        <f>IF(Exposition!$J146="Februar",Exposition!$G146)</f>
        <v>#NAME?</v>
      </c>
      <c r="BG139" s="78" t="e">
        <f>IF(Exposition!$J146="März",Exposition!$G146)</f>
        <v>#NAME?</v>
      </c>
      <c r="BH139" s="78" t="e">
        <f>IF(Exposition!$J146="April",Exposition!$G146)</f>
        <v>#NAME?</v>
      </c>
      <c r="BI139" s="78" t="e">
        <f>IF(Exposition!$J146="Mai",Exposition!$G146)</f>
        <v>#NAME?</v>
      </c>
      <c r="BJ139" s="78" t="e">
        <f>IF(Exposition!$J146="Juni",Exposition!$G146)</f>
        <v>#NAME?</v>
      </c>
      <c r="BK139" s="78" t="e">
        <f>IF(Exposition!$J146="Juli",Exposition!$G146)</f>
        <v>#NAME?</v>
      </c>
      <c r="BL139" s="78" t="e">
        <f>IF(Exposition!$J146="August",Exposition!$G146)</f>
        <v>#NAME?</v>
      </c>
      <c r="BM139" s="78" t="e">
        <f>IF(Exposition!$J146="September",Exposition!$G146)</f>
        <v>#NAME?</v>
      </c>
      <c r="BN139" s="78" t="e">
        <f>IF(Exposition!$J146="Oktober",Exposition!$G146)</f>
        <v>#NAME?</v>
      </c>
      <c r="BO139" s="78" t="e">
        <f>IF(Exposition!$J146="November",Exposition!$G146)</f>
        <v>#NAME?</v>
      </c>
      <c r="BP139" s="78" t="e">
        <f>IF(Exposition!$J146="Dezember",Exposition!$G146)</f>
        <v>#NAME?</v>
      </c>
    </row>
    <row r="140" spans="14:68" x14ac:dyDescent="0.2">
      <c r="N140" s="78" t="b">
        <f>IF(Exposition!$D148="Fußballspez. Training",Exposition!$C148*(Exposition!$E148/60))</f>
        <v>0</v>
      </c>
      <c r="O140" s="78" t="b">
        <f>IF(Exposition!$D148="Unspezifisches Training",Exposition!$C148*(Exposition!$E148/60))</f>
        <v>0</v>
      </c>
      <c r="AD140" s="78" t="e">
        <f>IF(Monitoring!D148=0,AA=0,TEXT(Monitoring!D148,"TTTT"))</f>
        <v>#NAME?</v>
      </c>
      <c r="AE140" s="78" t="e">
        <f>IF(Monitoring!D148=0,AA=0,TEXT(Monitoring!D148,"MMMM"))</f>
        <v>#NAME?</v>
      </c>
      <c r="AF140" s="78">
        <f>Monitoring!L148</f>
        <v>0</v>
      </c>
      <c r="BE140" s="78" t="e">
        <f>IF(Exposition!$J147="Januar",Exposition!$G147)</f>
        <v>#NAME?</v>
      </c>
      <c r="BF140" s="78" t="e">
        <f>IF(Exposition!$J147="Februar",Exposition!$G147)</f>
        <v>#NAME?</v>
      </c>
      <c r="BG140" s="78" t="e">
        <f>IF(Exposition!$J147="März",Exposition!$G147)</f>
        <v>#NAME?</v>
      </c>
      <c r="BH140" s="78" t="e">
        <f>IF(Exposition!$J147="April",Exposition!$G147)</f>
        <v>#NAME?</v>
      </c>
      <c r="BI140" s="78" t="e">
        <f>IF(Exposition!$J147="Mai",Exposition!$G147)</f>
        <v>#NAME?</v>
      </c>
      <c r="BJ140" s="78" t="e">
        <f>IF(Exposition!$J147="Juni",Exposition!$G147)</f>
        <v>#NAME?</v>
      </c>
      <c r="BK140" s="78" t="e">
        <f>IF(Exposition!$J147="Juli",Exposition!$G147)</f>
        <v>#NAME?</v>
      </c>
      <c r="BL140" s="78" t="e">
        <f>IF(Exposition!$J147="August",Exposition!$G147)</f>
        <v>#NAME?</v>
      </c>
      <c r="BM140" s="78" t="e">
        <f>IF(Exposition!$J147="September",Exposition!$G147)</f>
        <v>#NAME?</v>
      </c>
      <c r="BN140" s="78" t="e">
        <f>IF(Exposition!$J147="Oktober",Exposition!$G147)</f>
        <v>#NAME?</v>
      </c>
      <c r="BO140" s="78" t="e">
        <f>IF(Exposition!$J147="November",Exposition!$G147)</f>
        <v>#NAME?</v>
      </c>
      <c r="BP140" s="78" t="e">
        <f>IF(Exposition!$J147="Dezember",Exposition!$G147)</f>
        <v>#NAME?</v>
      </c>
    </row>
    <row r="141" spans="14:68" x14ac:dyDescent="0.2">
      <c r="N141" s="78" t="b">
        <f>IF(Exposition!$D149="Fußballspez. Training",Exposition!$C149*(Exposition!$E149/60))</f>
        <v>0</v>
      </c>
      <c r="O141" s="78" t="b">
        <f>IF(Exposition!$D149="Unspezifisches Training",Exposition!$C149*(Exposition!$E149/60))</f>
        <v>0</v>
      </c>
      <c r="AD141" s="78" t="e">
        <f>IF(Monitoring!D149=0,AA=0,TEXT(Monitoring!D149,"TTTT"))</f>
        <v>#NAME?</v>
      </c>
      <c r="AE141" s="78" t="e">
        <f>IF(Monitoring!D149=0,AA=0,TEXT(Monitoring!D149,"MMMM"))</f>
        <v>#NAME?</v>
      </c>
      <c r="AF141" s="78">
        <f>Monitoring!L149</f>
        <v>0</v>
      </c>
      <c r="BE141" s="78" t="e">
        <f>IF(Exposition!$J148="Januar",Exposition!$G148)</f>
        <v>#NAME?</v>
      </c>
      <c r="BF141" s="78" t="e">
        <f>IF(Exposition!$J148="Februar",Exposition!$G148)</f>
        <v>#NAME?</v>
      </c>
      <c r="BG141" s="78" t="e">
        <f>IF(Exposition!$J148="März",Exposition!$G148)</f>
        <v>#NAME?</v>
      </c>
      <c r="BH141" s="78" t="e">
        <f>IF(Exposition!$J148="April",Exposition!$G148)</f>
        <v>#NAME?</v>
      </c>
      <c r="BI141" s="78" t="e">
        <f>IF(Exposition!$J148="Mai",Exposition!$G148)</f>
        <v>#NAME?</v>
      </c>
      <c r="BJ141" s="78" t="e">
        <f>IF(Exposition!$J148="Juni",Exposition!$G148)</f>
        <v>#NAME?</v>
      </c>
      <c r="BK141" s="78" t="e">
        <f>IF(Exposition!$J148="Juli",Exposition!$G148)</f>
        <v>#NAME?</v>
      </c>
      <c r="BL141" s="78" t="e">
        <f>IF(Exposition!$J148="August",Exposition!$G148)</f>
        <v>#NAME?</v>
      </c>
      <c r="BM141" s="78" t="e">
        <f>IF(Exposition!$J148="September",Exposition!$G148)</f>
        <v>#NAME?</v>
      </c>
      <c r="BN141" s="78" t="e">
        <f>IF(Exposition!$J148="Oktober",Exposition!$G148)</f>
        <v>#NAME?</v>
      </c>
      <c r="BO141" s="78" t="e">
        <f>IF(Exposition!$J148="November",Exposition!$G148)</f>
        <v>#NAME?</v>
      </c>
      <c r="BP141" s="78" t="e">
        <f>IF(Exposition!$J148="Dezember",Exposition!$G148)</f>
        <v>#NAME?</v>
      </c>
    </row>
    <row r="142" spans="14:68" x14ac:dyDescent="0.2">
      <c r="N142" s="78" t="b">
        <f>IF(Exposition!$D150="Fußballspez. Training",Exposition!$C150*(Exposition!$E150/60))</f>
        <v>0</v>
      </c>
      <c r="O142" s="78" t="b">
        <f>IF(Exposition!$D150="Unspezifisches Training",Exposition!$C150*(Exposition!$E150/60))</f>
        <v>0</v>
      </c>
      <c r="AD142" s="78" t="e">
        <f>IF(Monitoring!D150=0,AA=0,TEXT(Monitoring!D150,"TTTT"))</f>
        <v>#NAME?</v>
      </c>
      <c r="AE142" s="78" t="e">
        <f>IF(Monitoring!D150=0,AA=0,TEXT(Monitoring!D150,"MMMM"))</f>
        <v>#NAME?</v>
      </c>
      <c r="AF142" s="78">
        <f>Monitoring!L150</f>
        <v>0</v>
      </c>
      <c r="BE142" s="78" t="e">
        <f>IF(Exposition!$J149="Januar",Exposition!$G149)</f>
        <v>#NAME?</v>
      </c>
      <c r="BF142" s="78" t="e">
        <f>IF(Exposition!$J149="Februar",Exposition!$G149)</f>
        <v>#NAME?</v>
      </c>
      <c r="BG142" s="78" t="e">
        <f>IF(Exposition!$J149="März",Exposition!$G149)</f>
        <v>#NAME?</v>
      </c>
      <c r="BH142" s="78" t="e">
        <f>IF(Exposition!$J149="April",Exposition!$G149)</f>
        <v>#NAME?</v>
      </c>
      <c r="BI142" s="78" t="e">
        <f>IF(Exposition!$J149="Mai",Exposition!$G149)</f>
        <v>#NAME?</v>
      </c>
      <c r="BJ142" s="78" t="e">
        <f>IF(Exposition!$J149="Juni",Exposition!$G149)</f>
        <v>#NAME?</v>
      </c>
      <c r="BK142" s="78" t="e">
        <f>IF(Exposition!$J149="Juli",Exposition!$G149)</f>
        <v>#NAME?</v>
      </c>
      <c r="BL142" s="78" t="e">
        <f>IF(Exposition!$J149="August",Exposition!$G149)</f>
        <v>#NAME?</v>
      </c>
      <c r="BM142" s="78" t="e">
        <f>IF(Exposition!$J149="September",Exposition!$G149)</f>
        <v>#NAME?</v>
      </c>
      <c r="BN142" s="78" t="e">
        <f>IF(Exposition!$J149="Oktober",Exposition!$G149)</f>
        <v>#NAME?</v>
      </c>
      <c r="BO142" s="78" t="e">
        <f>IF(Exposition!$J149="November",Exposition!$G149)</f>
        <v>#NAME?</v>
      </c>
      <c r="BP142" s="78" t="e">
        <f>IF(Exposition!$J149="Dezember",Exposition!$G149)</f>
        <v>#NAME?</v>
      </c>
    </row>
    <row r="143" spans="14:68" x14ac:dyDescent="0.2">
      <c r="N143" s="78" t="b">
        <f>IF(Exposition!$D151="Fußballspez. Training",Exposition!$C151*(Exposition!$E151/60))</f>
        <v>0</v>
      </c>
      <c r="O143" s="78" t="b">
        <f>IF(Exposition!$D151="Unspezifisches Training",Exposition!$C151*(Exposition!$E151/60))</f>
        <v>0</v>
      </c>
      <c r="AD143" s="78" t="e">
        <f>IF(Monitoring!D151=0,AA=0,TEXT(Monitoring!D151,"TTTT"))</f>
        <v>#NAME?</v>
      </c>
      <c r="AE143" s="78" t="e">
        <f>IF(Monitoring!D151=0,AA=0,TEXT(Monitoring!D151,"MMMM"))</f>
        <v>#NAME?</v>
      </c>
      <c r="AF143" s="78">
        <f>Monitoring!L151</f>
        <v>0</v>
      </c>
      <c r="BE143" s="78" t="e">
        <f>IF(Exposition!$J150="Januar",Exposition!$G150)</f>
        <v>#NAME?</v>
      </c>
      <c r="BF143" s="78" t="e">
        <f>IF(Exposition!$J150="Februar",Exposition!$G150)</f>
        <v>#NAME?</v>
      </c>
      <c r="BG143" s="78" t="e">
        <f>IF(Exposition!$J150="März",Exposition!$G150)</f>
        <v>#NAME?</v>
      </c>
      <c r="BH143" s="78" t="e">
        <f>IF(Exposition!$J150="April",Exposition!$G150)</f>
        <v>#NAME?</v>
      </c>
      <c r="BI143" s="78" t="e">
        <f>IF(Exposition!$J150="Mai",Exposition!$G150)</f>
        <v>#NAME?</v>
      </c>
      <c r="BJ143" s="78" t="e">
        <f>IF(Exposition!$J150="Juni",Exposition!$G150)</f>
        <v>#NAME?</v>
      </c>
      <c r="BK143" s="78" t="e">
        <f>IF(Exposition!$J150="Juli",Exposition!$G150)</f>
        <v>#NAME?</v>
      </c>
      <c r="BL143" s="78" t="e">
        <f>IF(Exposition!$J150="August",Exposition!$G150)</f>
        <v>#NAME?</v>
      </c>
      <c r="BM143" s="78" t="e">
        <f>IF(Exposition!$J150="September",Exposition!$G150)</f>
        <v>#NAME?</v>
      </c>
      <c r="BN143" s="78" t="e">
        <f>IF(Exposition!$J150="Oktober",Exposition!$G150)</f>
        <v>#NAME?</v>
      </c>
      <c r="BO143" s="78" t="e">
        <f>IF(Exposition!$J150="November",Exposition!$G150)</f>
        <v>#NAME?</v>
      </c>
      <c r="BP143" s="78" t="e">
        <f>IF(Exposition!$J150="Dezember",Exposition!$G150)</f>
        <v>#NAME?</v>
      </c>
    </row>
    <row r="144" spans="14:68" x14ac:dyDescent="0.2">
      <c r="N144" s="78" t="b">
        <f>IF(Exposition!$D152="Fußballspez. Training",Exposition!$C152*(Exposition!$E152/60))</f>
        <v>0</v>
      </c>
      <c r="O144" s="78" t="b">
        <f>IF(Exposition!$D152="Unspezifisches Training",Exposition!$C152*(Exposition!$E152/60))</f>
        <v>0</v>
      </c>
      <c r="AD144" s="78" t="e">
        <f>IF(Monitoring!D152=0,AA=0,TEXT(Monitoring!D152,"TTTT"))</f>
        <v>#NAME?</v>
      </c>
      <c r="AE144" s="78" t="e">
        <f>IF(Monitoring!D152=0,AA=0,TEXT(Monitoring!D152,"MMMM"))</f>
        <v>#NAME?</v>
      </c>
      <c r="AF144" s="78">
        <f>Monitoring!L152</f>
        <v>0</v>
      </c>
      <c r="BE144" s="78" t="e">
        <f>IF(Exposition!$J151="Januar",Exposition!$G151)</f>
        <v>#NAME?</v>
      </c>
      <c r="BF144" s="78" t="e">
        <f>IF(Exposition!$J151="Februar",Exposition!$G151)</f>
        <v>#NAME?</v>
      </c>
      <c r="BG144" s="78" t="e">
        <f>IF(Exposition!$J151="März",Exposition!$G151)</f>
        <v>#NAME?</v>
      </c>
      <c r="BH144" s="78" t="e">
        <f>IF(Exposition!$J151="April",Exposition!$G151)</f>
        <v>#NAME?</v>
      </c>
      <c r="BI144" s="78" t="e">
        <f>IF(Exposition!$J151="Mai",Exposition!$G151)</f>
        <v>#NAME?</v>
      </c>
      <c r="BJ144" s="78" t="e">
        <f>IF(Exposition!$J151="Juni",Exposition!$G151)</f>
        <v>#NAME?</v>
      </c>
      <c r="BK144" s="78" t="e">
        <f>IF(Exposition!$J151="Juli",Exposition!$G151)</f>
        <v>#NAME?</v>
      </c>
      <c r="BL144" s="78" t="e">
        <f>IF(Exposition!$J151="August",Exposition!$G151)</f>
        <v>#NAME?</v>
      </c>
      <c r="BM144" s="78" t="e">
        <f>IF(Exposition!$J151="September",Exposition!$G151)</f>
        <v>#NAME?</v>
      </c>
      <c r="BN144" s="78" t="e">
        <f>IF(Exposition!$J151="Oktober",Exposition!$G151)</f>
        <v>#NAME?</v>
      </c>
      <c r="BO144" s="78" t="e">
        <f>IF(Exposition!$J151="November",Exposition!$G151)</f>
        <v>#NAME?</v>
      </c>
      <c r="BP144" s="78" t="e">
        <f>IF(Exposition!$J151="Dezember",Exposition!$G151)</f>
        <v>#NAME?</v>
      </c>
    </row>
    <row r="145" spans="14:68" x14ac:dyDescent="0.2">
      <c r="N145" s="78" t="b">
        <f>IF(Exposition!$D153="Fußballspez. Training",Exposition!$C153*(Exposition!$E153/60))</f>
        <v>0</v>
      </c>
      <c r="O145" s="78" t="b">
        <f>IF(Exposition!$D153="Unspezifisches Training",Exposition!$C153*(Exposition!$E153/60))</f>
        <v>0</v>
      </c>
      <c r="AD145" s="78" t="e">
        <f>IF(Monitoring!D153=0,AA=0,TEXT(Monitoring!D153,"TTTT"))</f>
        <v>#NAME?</v>
      </c>
      <c r="AE145" s="78" t="e">
        <f>IF(Monitoring!D153=0,AA=0,TEXT(Monitoring!D153,"MMMM"))</f>
        <v>#NAME?</v>
      </c>
      <c r="AF145" s="78">
        <f>Monitoring!L153</f>
        <v>0</v>
      </c>
      <c r="BE145" s="78" t="e">
        <f>IF(Exposition!$J152="Januar",Exposition!$G152)</f>
        <v>#NAME?</v>
      </c>
      <c r="BF145" s="78" t="e">
        <f>IF(Exposition!$J152="Februar",Exposition!$G152)</f>
        <v>#NAME?</v>
      </c>
      <c r="BG145" s="78" t="e">
        <f>IF(Exposition!$J152="März",Exposition!$G152)</f>
        <v>#NAME?</v>
      </c>
      <c r="BH145" s="78" t="e">
        <f>IF(Exposition!$J152="April",Exposition!$G152)</f>
        <v>#NAME?</v>
      </c>
      <c r="BI145" s="78" t="e">
        <f>IF(Exposition!$J152="Mai",Exposition!$G152)</f>
        <v>#NAME?</v>
      </c>
      <c r="BJ145" s="78" t="e">
        <f>IF(Exposition!$J152="Juni",Exposition!$G152)</f>
        <v>#NAME?</v>
      </c>
      <c r="BK145" s="78" t="e">
        <f>IF(Exposition!$J152="Juli",Exposition!$G152)</f>
        <v>#NAME?</v>
      </c>
      <c r="BL145" s="78" t="e">
        <f>IF(Exposition!$J152="August",Exposition!$G152)</f>
        <v>#NAME?</v>
      </c>
      <c r="BM145" s="78" t="e">
        <f>IF(Exposition!$J152="September",Exposition!$G152)</f>
        <v>#NAME?</v>
      </c>
      <c r="BN145" s="78" t="e">
        <f>IF(Exposition!$J152="Oktober",Exposition!$G152)</f>
        <v>#NAME?</v>
      </c>
      <c r="BO145" s="78" t="e">
        <f>IF(Exposition!$J152="November",Exposition!$G152)</f>
        <v>#NAME?</v>
      </c>
      <c r="BP145" s="78" t="e">
        <f>IF(Exposition!$J152="Dezember",Exposition!$G152)</f>
        <v>#NAME?</v>
      </c>
    </row>
    <row r="146" spans="14:68" x14ac:dyDescent="0.2">
      <c r="N146" s="78" t="b">
        <f>IF(Exposition!$D154="Fußballspez. Training",Exposition!$C154*(Exposition!$E154/60))</f>
        <v>0</v>
      </c>
      <c r="O146" s="78" t="b">
        <f>IF(Exposition!$D154="Unspezifisches Training",Exposition!$C154*(Exposition!$E154/60))</f>
        <v>0</v>
      </c>
      <c r="AD146" s="78" t="e">
        <f>IF(Monitoring!D154=0,AA=0,TEXT(Monitoring!D154,"TTTT"))</f>
        <v>#NAME?</v>
      </c>
      <c r="AE146" s="78" t="e">
        <f>IF(Monitoring!D154=0,AA=0,TEXT(Monitoring!D154,"MMMM"))</f>
        <v>#NAME?</v>
      </c>
      <c r="AF146" s="78">
        <f>Monitoring!L154</f>
        <v>0</v>
      </c>
      <c r="BE146" s="78" t="e">
        <f>IF(Exposition!$J153="Januar",Exposition!$G153)</f>
        <v>#NAME?</v>
      </c>
      <c r="BF146" s="78" t="e">
        <f>IF(Exposition!$J153="Februar",Exposition!$G153)</f>
        <v>#NAME?</v>
      </c>
      <c r="BG146" s="78" t="e">
        <f>IF(Exposition!$J153="März",Exposition!$G153)</f>
        <v>#NAME?</v>
      </c>
      <c r="BH146" s="78" t="e">
        <f>IF(Exposition!$J153="April",Exposition!$G153)</f>
        <v>#NAME?</v>
      </c>
      <c r="BI146" s="78" t="e">
        <f>IF(Exposition!$J153="Mai",Exposition!$G153)</f>
        <v>#NAME?</v>
      </c>
      <c r="BJ146" s="78" t="e">
        <f>IF(Exposition!$J153="Juni",Exposition!$G153)</f>
        <v>#NAME?</v>
      </c>
      <c r="BK146" s="78" t="e">
        <f>IF(Exposition!$J153="Juli",Exposition!$G153)</f>
        <v>#NAME?</v>
      </c>
      <c r="BL146" s="78" t="e">
        <f>IF(Exposition!$J153="August",Exposition!$G153)</f>
        <v>#NAME?</v>
      </c>
      <c r="BM146" s="78" t="e">
        <f>IF(Exposition!$J153="September",Exposition!$G153)</f>
        <v>#NAME?</v>
      </c>
      <c r="BN146" s="78" t="e">
        <f>IF(Exposition!$J153="Oktober",Exposition!$G153)</f>
        <v>#NAME?</v>
      </c>
      <c r="BO146" s="78" t="e">
        <f>IF(Exposition!$J153="November",Exposition!$G153)</f>
        <v>#NAME?</v>
      </c>
      <c r="BP146" s="78" t="e">
        <f>IF(Exposition!$J153="Dezember",Exposition!$G153)</f>
        <v>#NAME?</v>
      </c>
    </row>
    <row r="147" spans="14:68" x14ac:dyDescent="0.2">
      <c r="N147" s="78" t="b">
        <f>IF(Exposition!$D155="Fußballspez. Training",Exposition!$C155*(Exposition!$E155/60))</f>
        <v>0</v>
      </c>
      <c r="O147" s="78" t="b">
        <f>IF(Exposition!$D155="Unspezifisches Training",Exposition!$C155*(Exposition!$E155/60))</f>
        <v>0</v>
      </c>
      <c r="AD147" s="78" t="e">
        <f>IF(Monitoring!D155=0,AA=0,TEXT(Monitoring!D155,"TTTT"))</f>
        <v>#NAME?</v>
      </c>
      <c r="AE147" s="78" t="e">
        <f>IF(Monitoring!D155=0,AA=0,TEXT(Monitoring!D155,"MMMM"))</f>
        <v>#NAME?</v>
      </c>
      <c r="AF147" s="78">
        <f>Monitoring!L155</f>
        <v>0</v>
      </c>
      <c r="BE147" s="78" t="e">
        <f>IF(Exposition!$J154="Januar",Exposition!$G154)</f>
        <v>#NAME?</v>
      </c>
      <c r="BF147" s="78" t="e">
        <f>IF(Exposition!$J154="Februar",Exposition!$G154)</f>
        <v>#NAME?</v>
      </c>
      <c r="BG147" s="78" t="e">
        <f>IF(Exposition!$J154="März",Exposition!$G154)</f>
        <v>#NAME?</v>
      </c>
      <c r="BH147" s="78" t="e">
        <f>IF(Exposition!$J154="April",Exposition!$G154)</f>
        <v>#NAME?</v>
      </c>
      <c r="BI147" s="78" t="e">
        <f>IF(Exposition!$J154="Mai",Exposition!$G154)</f>
        <v>#NAME?</v>
      </c>
      <c r="BJ147" s="78" t="e">
        <f>IF(Exposition!$J154="Juni",Exposition!$G154)</f>
        <v>#NAME?</v>
      </c>
      <c r="BK147" s="78" t="e">
        <f>IF(Exposition!$J154="Juli",Exposition!$G154)</f>
        <v>#NAME?</v>
      </c>
      <c r="BL147" s="78" t="e">
        <f>IF(Exposition!$J154="August",Exposition!$G154)</f>
        <v>#NAME?</v>
      </c>
      <c r="BM147" s="78" t="e">
        <f>IF(Exposition!$J154="September",Exposition!$G154)</f>
        <v>#NAME?</v>
      </c>
      <c r="BN147" s="78" t="e">
        <f>IF(Exposition!$J154="Oktober",Exposition!$G154)</f>
        <v>#NAME?</v>
      </c>
      <c r="BO147" s="78" t="e">
        <f>IF(Exposition!$J154="November",Exposition!$G154)</f>
        <v>#NAME?</v>
      </c>
      <c r="BP147" s="78" t="e">
        <f>IF(Exposition!$J154="Dezember",Exposition!$G154)</f>
        <v>#NAME?</v>
      </c>
    </row>
    <row r="148" spans="14:68" x14ac:dyDescent="0.2">
      <c r="N148" s="78" t="b">
        <f>IF(Exposition!$D156="Fußballspez. Training",Exposition!$C156*(Exposition!$E156/60))</f>
        <v>0</v>
      </c>
      <c r="O148" s="78" t="b">
        <f>IF(Exposition!$D156="Unspezifisches Training",Exposition!$C156*(Exposition!$E156/60))</f>
        <v>0</v>
      </c>
      <c r="AD148" s="78" t="e">
        <f>IF(Monitoring!D156=0,AA=0,TEXT(Monitoring!D156,"TTTT"))</f>
        <v>#NAME?</v>
      </c>
      <c r="AE148" s="78" t="e">
        <f>IF(Monitoring!D156=0,AA=0,TEXT(Monitoring!D156,"MMMM"))</f>
        <v>#NAME?</v>
      </c>
      <c r="AF148" s="78">
        <f>Monitoring!L156</f>
        <v>0</v>
      </c>
      <c r="BE148" s="78" t="e">
        <f>IF(Exposition!$J155="Januar",Exposition!$G155)</f>
        <v>#NAME?</v>
      </c>
      <c r="BF148" s="78" t="e">
        <f>IF(Exposition!$J155="Februar",Exposition!$G155)</f>
        <v>#NAME?</v>
      </c>
      <c r="BG148" s="78" t="e">
        <f>IF(Exposition!$J155="März",Exposition!$G155)</f>
        <v>#NAME?</v>
      </c>
      <c r="BH148" s="78" t="e">
        <f>IF(Exposition!$J155="April",Exposition!$G155)</f>
        <v>#NAME?</v>
      </c>
      <c r="BI148" s="78" t="e">
        <f>IF(Exposition!$J155="Mai",Exposition!$G155)</f>
        <v>#NAME?</v>
      </c>
      <c r="BJ148" s="78" t="e">
        <f>IF(Exposition!$J155="Juni",Exposition!$G155)</f>
        <v>#NAME?</v>
      </c>
      <c r="BK148" s="78" t="e">
        <f>IF(Exposition!$J155="Juli",Exposition!$G155)</f>
        <v>#NAME?</v>
      </c>
      <c r="BL148" s="78" t="e">
        <f>IF(Exposition!$J155="August",Exposition!$G155)</f>
        <v>#NAME?</v>
      </c>
      <c r="BM148" s="78" t="e">
        <f>IF(Exposition!$J155="September",Exposition!$G155)</f>
        <v>#NAME?</v>
      </c>
      <c r="BN148" s="78" t="e">
        <f>IF(Exposition!$J155="Oktober",Exposition!$G155)</f>
        <v>#NAME?</v>
      </c>
      <c r="BO148" s="78" t="e">
        <f>IF(Exposition!$J155="November",Exposition!$G155)</f>
        <v>#NAME?</v>
      </c>
      <c r="BP148" s="78" t="e">
        <f>IF(Exposition!$J155="Dezember",Exposition!$G155)</f>
        <v>#NAME?</v>
      </c>
    </row>
    <row r="149" spans="14:68" x14ac:dyDescent="0.2">
      <c r="N149" s="78" t="b">
        <f>IF(Exposition!$D157="Fußballspez. Training",Exposition!$C157*(Exposition!$E157/60))</f>
        <v>0</v>
      </c>
      <c r="O149" s="78" t="b">
        <f>IF(Exposition!$D157="Unspezifisches Training",Exposition!$C157*(Exposition!$E157/60))</f>
        <v>0</v>
      </c>
      <c r="AD149" s="78" t="e">
        <f>IF(Monitoring!D157=0,AA=0,TEXT(Monitoring!D157,"TTTT"))</f>
        <v>#NAME?</v>
      </c>
      <c r="AE149" s="78" t="e">
        <f>IF(Monitoring!D157=0,AA=0,TEXT(Monitoring!D157,"MMMM"))</f>
        <v>#NAME?</v>
      </c>
      <c r="AF149" s="78">
        <f>Monitoring!L157</f>
        <v>0</v>
      </c>
      <c r="BE149" s="78" t="e">
        <f>IF(Exposition!$J156="Januar",Exposition!$G156)</f>
        <v>#NAME?</v>
      </c>
      <c r="BF149" s="78" t="e">
        <f>IF(Exposition!$J156="Februar",Exposition!$G156)</f>
        <v>#NAME?</v>
      </c>
      <c r="BG149" s="78" t="e">
        <f>IF(Exposition!$J156="März",Exposition!$G156)</f>
        <v>#NAME?</v>
      </c>
      <c r="BH149" s="78" t="e">
        <f>IF(Exposition!$J156="April",Exposition!$G156)</f>
        <v>#NAME?</v>
      </c>
      <c r="BI149" s="78" t="e">
        <f>IF(Exposition!$J156="Mai",Exposition!$G156)</f>
        <v>#NAME?</v>
      </c>
      <c r="BJ149" s="78" t="e">
        <f>IF(Exposition!$J156="Juni",Exposition!$G156)</f>
        <v>#NAME?</v>
      </c>
      <c r="BK149" s="78" t="e">
        <f>IF(Exposition!$J156="Juli",Exposition!$G156)</f>
        <v>#NAME?</v>
      </c>
      <c r="BL149" s="78" t="e">
        <f>IF(Exposition!$J156="August",Exposition!$G156)</f>
        <v>#NAME?</v>
      </c>
      <c r="BM149" s="78" t="e">
        <f>IF(Exposition!$J156="September",Exposition!$G156)</f>
        <v>#NAME?</v>
      </c>
      <c r="BN149" s="78" t="e">
        <f>IF(Exposition!$J156="Oktober",Exposition!$G156)</f>
        <v>#NAME?</v>
      </c>
      <c r="BO149" s="78" t="e">
        <f>IF(Exposition!$J156="November",Exposition!$G156)</f>
        <v>#NAME?</v>
      </c>
      <c r="BP149" s="78" t="e">
        <f>IF(Exposition!$J156="Dezember",Exposition!$G156)</f>
        <v>#NAME?</v>
      </c>
    </row>
    <row r="150" spans="14:68" x14ac:dyDescent="0.2">
      <c r="N150" s="78" t="b">
        <f>IF(Exposition!$D158="Fußballspez. Training",Exposition!$C158*(Exposition!$E158/60))</f>
        <v>0</v>
      </c>
      <c r="O150" s="78" t="b">
        <f>IF(Exposition!$D158="Unspezifisches Training",Exposition!$C158*(Exposition!$E158/60))</f>
        <v>0</v>
      </c>
      <c r="AD150" s="78" t="e">
        <f>IF(Monitoring!D158=0,AA=0,TEXT(Monitoring!D158,"TTTT"))</f>
        <v>#NAME?</v>
      </c>
      <c r="AE150" s="78" t="e">
        <f>IF(Monitoring!D158=0,AA=0,TEXT(Monitoring!D158,"MMMM"))</f>
        <v>#NAME?</v>
      </c>
      <c r="AF150" s="78">
        <f>Monitoring!L158</f>
        <v>0</v>
      </c>
      <c r="BE150" s="78" t="e">
        <f>IF(Exposition!$J157="Januar",Exposition!$G157)</f>
        <v>#NAME?</v>
      </c>
      <c r="BF150" s="78" t="e">
        <f>IF(Exposition!$J157="Februar",Exposition!$G157)</f>
        <v>#NAME?</v>
      </c>
      <c r="BG150" s="78" t="e">
        <f>IF(Exposition!$J157="März",Exposition!$G157)</f>
        <v>#NAME?</v>
      </c>
      <c r="BH150" s="78" t="e">
        <f>IF(Exposition!$J157="April",Exposition!$G157)</f>
        <v>#NAME?</v>
      </c>
      <c r="BI150" s="78" t="e">
        <f>IF(Exposition!$J157="Mai",Exposition!$G157)</f>
        <v>#NAME?</v>
      </c>
      <c r="BJ150" s="78" t="e">
        <f>IF(Exposition!$J157="Juni",Exposition!$G157)</f>
        <v>#NAME?</v>
      </c>
      <c r="BK150" s="78" t="e">
        <f>IF(Exposition!$J157="Juli",Exposition!$G157)</f>
        <v>#NAME?</v>
      </c>
      <c r="BL150" s="78" t="e">
        <f>IF(Exposition!$J157="August",Exposition!$G157)</f>
        <v>#NAME?</v>
      </c>
      <c r="BM150" s="78" t="e">
        <f>IF(Exposition!$J157="September",Exposition!$G157)</f>
        <v>#NAME?</v>
      </c>
      <c r="BN150" s="78" t="e">
        <f>IF(Exposition!$J157="Oktober",Exposition!$G157)</f>
        <v>#NAME?</v>
      </c>
      <c r="BO150" s="78" t="e">
        <f>IF(Exposition!$J157="November",Exposition!$G157)</f>
        <v>#NAME?</v>
      </c>
      <c r="BP150" s="78" t="e">
        <f>IF(Exposition!$J157="Dezember",Exposition!$G157)</f>
        <v>#NAME?</v>
      </c>
    </row>
    <row r="151" spans="14:68" x14ac:dyDescent="0.2">
      <c r="N151" s="78" t="b">
        <f>IF(Exposition!$D159="Fußballspez. Training",Exposition!$C159*(Exposition!$E159/60))</f>
        <v>0</v>
      </c>
      <c r="O151" s="78" t="b">
        <f>IF(Exposition!$D159="Unspezifisches Training",Exposition!$C159*(Exposition!$E159/60))</f>
        <v>0</v>
      </c>
      <c r="AD151" s="78" t="e">
        <f>IF(Monitoring!D159=0,AA=0,TEXT(Monitoring!D159,"TTTT"))</f>
        <v>#NAME?</v>
      </c>
      <c r="AE151" s="78" t="e">
        <f>IF(Monitoring!D159=0,AA=0,TEXT(Monitoring!D159,"MMMM"))</f>
        <v>#NAME?</v>
      </c>
      <c r="AF151" s="78">
        <f>Monitoring!L159</f>
        <v>0</v>
      </c>
      <c r="BE151" s="78" t="e">
        <f>IF(Exposition!$J158="Januar",Exposition!$G158)</f>
        <v>#NAME?</v>
      </c>
      <c r="BF151" s="78" t="e">
        <f>IF(Exposition!$J158="Februar",Exposition!$G158)</f>
        <v>#NAME?</v>
      </c>
      <c r="BG151" s="78" t="e">
        <f>IF(Exposition!$J158="März",Exposition!$G158)</f>
        <v>#NAME?</v>
      </c>
      <c r="BH151" s="78" t="e">
        <f>IF(Exposition!$J158="April",Exposition!$G158)</f>
        <v>#NAME?</v>
      </c>
      <c r="BI151" s="78" t="e">
        <f>IF(Exposition!$J158="Mai",Exposition!$G158)</f>
        <v>#NAME?</v>
      </c>
      <c r="BJ151" s="78" t="e">
        <f>IF(Exposition!$J158="Juni",Exposition!$G158)</f>
        <v>#NAME?</v>
      </c>
      <c r="BK151" s="78" t="e">
        <f>IF(Exposition!$J158="Juli",Exposition!$G158)</f>
        <v>#NAME?</v>
      </c>
      <c r="BL151" s="78" t="e">
        <f>IF(Exposition!$J158="August",Exposition!$G158)</f>
        <v>#NAME?</v>
      </c>
      <c r="BM151" s="78" t="e">
        <f>IF(Exposition!$J158="September",Exposition!$G158)</f>
        <v>#NAME?</v>
      </c>
      <c r="BN151" s="78" t="e">
        <f>IF(Exposition!$J158="Oktober",Exposition!$G158)</f>
        <v>#NAME?</v>
      </c>
      <c r="BO151" s="78" t="e">
        <f>IF(Exposition!$J158="November",Exposition!$G158)</f>
        <v>#NAME?</v>
      </c>
      <c r="BP151" s="78" t="e">
        <f>IF(Exposition!$J158="Dezember",Exposition!$G158)</f>
        <v>#NAME?</v>
      </c>
    </row>
    <row r="152" spans="14:68" x14ac:dyDescent="0.2">
      <c r="N152" s="78" t="b">
        <f>IF(Exposition!$D160="Fußballspez. Training",Exposition!$C160*(Exposition!$E160/60))</f>
        <v>0</v>
      </c>
      <c r="O152" s="78" t="b">
        <f>IF(Exposition!$D160="Unspezifisches Training",Exposition!$C160*(Exposition!$E160/60))</f>
        <v>0</v>
      </c>
      <c r="AD152" s="78" t="e">
        <f>IF(Monitoring!D160=0,AA=0,TEXT(Monitoring!D160,"TTTT"))</f>
        <v>#NAME?</v>
      </c>
      <c r="AE152" s="78" t="e">
        <f>IF(Monitoring!D160=0,AA=0,TEXT(Monitoring!D160,"MMMM"))</f>
        <v>#NAME?</v>
      </c>
      <c r="AF152" s="78">
        <f>Monitoring!L160</f>
        <v>0</v>
      </c>
      <c r="BE152" s="78" t="e">
        <f>IF(Exposition!$J159="Januar",Exposition!$G159)</f>
        <v>#NAME?</v>
      </c>
      <c r="BF152" s="78" t="e">
        <f>IF(Exposition!$J159="Februar",Exposition!$G159)</f>
        <v>#NAME?</v>
      </c>
      <c r="BG152" s="78" t="e">
        <f>IF(Exposition!$J159="März",Exposition!$G159)</f>
        <v>#NAME?</v>
      </c>
      <c r="BH152" s="78" t="e">
        <f>IF(Exposition!$J159="April",Exposition!$G159)</f>
        <v>#NAME?</v>
      </c>
      <c r="BI152" s="78" t="e">
        <f>IF(Exposition!$J159="Mai",Exposition!$G159)</f>
        <v>#NAME?</v>
      </c>
      <c r="BJ152" s="78" t="e">
        <f>IF(Exposition!$J159="Juni",Exposition!$G159)</f>
        <v>#NAME?</v>
      </c>
      <c r="BK152" s="78" t="e">
        <f>IF(Exposition!$J159="Juli",Exposition!$G159)</f>
        <v>#NAME?</v>
      </c>
      <c r="BL152" s="78" t="e">
        <f>IF(Exposition!$J159="August",Exposition!$G159)</f>
        <v>#NAME?</v>
      </c>
      <c r="BM152" s="78" t="e">
        <f>IF(Exposition!$J159="September",Exposition!$G159)</f>
        <v>#NAME?</v>
      </c>
      <c r="BN152" s="78" t="e">
        <f>IF(Exposition!$J159="Oktober",Exposition!$G159)</f>
        <v>#NAME?</v>
      </c>
      <c r="BO152" s="78" t="e">
        <f>IF(Exposition!$J159="November",Exposition!$G159)</f>
        <v>#NAME?</v>
      </c>
      <c r="BP152" s="78" t="e">
        <f>IF(Exposition!$J159="Dezember",Exposition!$G159)</f>
        <v>#NAME?</v>
      </c>
    </row>
    <row r="153" spans="14:68" x14ac:dyDescent="0.2">
      <c r="N153" s="78" t="b">
        <f>IF(Exposition!$D161="Fußballspez. Training",Exposition!$C161*(Exposition!$E161/60))</f>
        <v>0</v>
      </c>
      <c r="O153" s="78" t="b">
        <f>IF(Exposition!$D161="Unspezifisches Training",Exposition!$C161*(Exposition!$E161/60))</f>
        <v>0</v>
      </c>
      <c r="AD153" s="78" t="e">
        <f>IF(Monitoring!D161=0,AA=0,TEXT(Monitoring!D161,"TTTT"))</f>
        <v>#NAME?</v>
      </c>
      <c r="AE153" s="78" t="e">
        <f>IF(Monitoring!D161=0,AA=0,TEXT(Monitoring!D161,"MMMM"))</f>
        <v>#NAME?</v>
      </c>
      <c r="AF153" s="78">
        <f>Monitoring!L161</f>
        <v>0</v>
      </c>
      <c r="BE153" s="78" t="e">
        <f>IF(Exposition!$J160="Januar",Exposition!$G160)</f>
        <v>#NAME?</v>
      </c>
      <c r="BF153" s="78" t="e">
        <f>IF(Exposition!$J160="Februar",Exposition!$G160)</f>
        <v>#NAME?</v>
      </c>
      <c r="BG153" s="78" t="e">
        <f>IF(Exposition!$J160="März",Exposition!$G160)</f>
        <v>#NAME?</v>
      </c>
      <c r="BH153" s="78" t="e">
        <f>IF(Exposition!$J160="April",Exposition!$G160)</f>
        <v>#NAME?</v>
      </c>
      <c r="BI153" s="78" t="e">
        <f>IF(Exposition!$J160="Mai",Exposition!$G160)</f>
        <v>#NAME?</v>
      </c>
      <c r="BJ153" s="78" t="e">
        <f>IF(Exposition!$J160="Juni",Exposition!$G160)</f>
        <v>#NAME?</v>
      </c>
      <c r="BK153" s="78" t="e">
        <f>IF(Exposition!$J160="Juli",Exposition!$G160)</f>
        <v>#NAME?</v>
      </c>
      <c r="BL153" s="78" t="e">
        <f>IF(Exposition!$J160="August",Exposition!$G160)</f>
        <v>#NAME?</v>
      </c>
      <c r="BM153" s="78" t="e">
        <f>IF(Exposition!$J160="September",Exposition!$G160)</f>
        <v>#NAME?</v>
      </c>
      <c r="BN153" s="78" t="e">
        <f>IF(Exposition!$J160="Oktober",Exposition!$G160)</f>
        <v>#NAME?</v>
      </c>
      <c r="BO153" s="78" t="e">
        <f>IF(Exposition!$J160="November",Exposition!$G160)</f>
        <v>#NAME?</v>
      </c>
      <c r="BP153" s="78" t="e">
        <f>IF(Exposition!$J160="Dezember",Exposition!$G160)</f>
        <v>#NAME?</v>
      </c>
    </row>
    <row r="154" spans="14:68" x14ac:dyDescent="0.2">
      <c r="N154" s="78" t="b">
        <f>IF(Exposition!$D162="Fußballspez. Training",Exposition!$C162*(Exposition!$E162/60))</f>
        <v>0</v>
      </c>
      <c r="O154" s="78" t="b">
        <f>IF(Exposition!$D162="Unspezifisches Training",Exposition!$C162*(Exposition!$E162/60))</f>
        <v>0</v>
      </c>
      <c r="AD154" s="78" t="e">
        <f>IF(Monitoring!D162=0,AA=0,TEXT(Monitoring!D162,"TTTT"))</f>
        <v>#NAME?</v>
      </c>
      <c r="AE154" s="78" t="e">
        <f>IF(Monitoring!D162=0,AA=0,TEXT(Monitoring!D162,"MMMM"))</f>
        <v>#NAME?</v>
      </c>
      <c r="AF154" s="78">
        <f>Monitoring!L162</f>
        <v>0</v>
      </c>
      <c r="BE154" s="78" t="e">
        <f>IF(Exposition!$J161="Januar",Exposition!$G161)</f>
        <v>#NAME?</v>
      </c>
      <c r="BF154" s="78" t="e">
        <f>IF(Exposition!$J161="Februar",Exposition!$G161)</f>
        <v>#NAME?</v>
      </c>
      <c r="BG154" s="78" t="e">
        <f>IF(Exposition!$J161="März",Exposition!$G161)</f>
        <v>#NAME?</v>
      </c>
      <c r="BH154" s="78" t="e">
        <f>IF(Exposition!$J161="April",Exposition!$G161)</f>
        <v>#NAME?</v>
      </c>
      <c r="BI154" s="78" t="e">
        <f>IF(Exposition!$J161="Mai",Exposition!$G161)</f>
        <v>#NAME?</v>
      </c>
      <c r="BJ154" s="78" t="e">
        <f>IF(Exposition!$J161="Juni",Exposition!$G161)</f>
        <v>#NAME?</v>
      </c>
      <c r="BK154" s="78" t="e">
        <f>IF(Exposition!$J161="Juli",Exposition!$G161)</f>
        <v>#NAME?</v>
      </c>
      <c r="BL154" s="78" t="e">
        <f>IF(Exposition!$J161="August",Exposition!$G161)</f>
        <v>#NAME?</v>
      </c>
      <c r="BM154" s="78" t="e">
        <f>IF(Exposition!$J161="September",Exposition!$G161)</f>
        <v>#NAME?</v>
      </c>
      <c r="BN154" s="78" t="e">
        <f>IF(Exposition!$J161="Oktober",Exposition!$G161)</f>
        <v>#NAME?</v>
      </c>
      <c r="BO154" s="78" t="e">
        <f>IF(Exposition!$J161="November",Exposition!$G161)</f>
        <v>#NAME?</v>
      </c>
      <c r="BP154" s="78" t="e">
        <f>IF(Exposition!$J161="Dezember",Exposition!$G161)</f>
        <v>#NAME?</v>
      </c>
    </row>
    <row r="155" spans="14:68" x14ac:dyDescent="0.2">
      <c r="N155" s="78" t="b">
        <f>IF(Exposition!$D163="Fußballspez. Training",Exposition!$C163*(Exposition!$E163/60))</f>
        <v>0</v>
      </c>
      <c r="O155" s="78" t="b">
        <f>IF(Exposition!$D163="Unspezifisches Training",Exposition!$C163*(Exposition!$E163/60))</f>
        <v>0</v>
      </c>
      <c r="AD155" s="78" t="e">
        <f>IF(Monitoring!D163=0,AA=0,TEXT(Monitoring!D163,"TTTT"))</f>
        <v>#NAME?</v>
      </c>
      <c r="AE155" s="78" t="e">
        <f>IF(Monitoring!D163=0,AA=0,TEXT(Monitoring!D163,"MMMM"))</f>
        <v>#NAME?</v>
      </c>
      <c r="AF155" s="78">
        <f>Monitoring!L163</f>
        <v>0</v>
      </c>
      <c r="BE155" s="78" t="e">
        <f>IF(Exposition!$J162="Januar",Exposition!$G162)</f>
        <v>#NAME?</v>
      </c>
      <c r="BF155" s="78" t="e">
        <f>IF(Exposition!$J162="Februar",Exposition!$G162)</f>
        <v>#NAME?</v>
      </c>
      <c r="BG155" s="78" t="e">
        <f>IF(Exposition!$J162="März",Exposition!$G162)</f>
        <v>#NAME?</v>
      </c>
      <c r="BH155" s="78" t="e">
        <f>IF(Exposition!$J162="April",Exposition!$G162)</f>
        <v>#NAME?</v>
      </c>
      <c r="BI155" s="78" t="e">
        <f>IF(Exposition!$J162="Mai",Exposition!$G162)</f>
        <v>#NAME?</v>
      </c>
      <c r="BJ155" s="78" t="e">
        <f>IF(Exposition!$J162="Juni",Exposition!$G162)</f>
        <v>#NAME?</v>
      </c>
      <c r="BK155" s="78" t="e">
        <f>IF(Exposition!$J162="Juli",Exposition!$G162)</f>
        <v>#NAME?</v>
      </c>
      <c r="BL155" s="78" t="e">
        <f>IF(Exposition!$J162="August",Exposition!$G162)</f>
        <v>#NAME?</v>
      </c>
      <c r="BM155" s="78" t="e">
        <f>IF(Exposition!$J162="September",Exposition!$G162)</f>
        <v>#NAME?</v>
      </c>
      <c r="BN155" s="78" t="e">
        <f>IF(Exposition!$J162="Oktober",Exposition!$G162)</f>
        <v>#NAME?</v>
      </c>
      <c r="BO155" s="78" t="e">
        <f>IF(Exposition!$J162="November",Exposition!$G162)</f>
        <v>#NAME?</v>
      </c>
      <c r="BP155" s="78" t="e">
        <f>IF(Exposition!$J162="Dezember",Exposition!$G162)</f>
        <v>#NAME?</v>
      </c>
    </row>
    <row r="156" spans="14:68" x14ac:dyDescent="0.2">
      <c r="N156" s="78" t="b">
        <f>IF(Exposition!$D164="Fußballspez. Training",Exposition!$C164*(Exposition!$E164/60))</f>
        <v>0</v>
      </c>
      <c r="O156" s="78" t="b">
        <f>IF(Exposition!$D164="Unspezifisches Training",Exposition!$C164*(Exposition!$E164/60))</f>
        <v>0</v>
      </c>
      <c r="AD156" s="78" t="e">
        <f>IF(Monitoring!D164=0,AA=0,TEXT(Monitoring!D164,"TTTT"))</f>
        <v>#NAME?</v>
      </c>
      <c r="AE156" s="78" t="e">
        <f>IF(Monitoring!D164=0,AA=0,TEXT(Monitoring!D164,"MMMM"))</f>
        <v>#NAME?</v>
      </c>
      <c r="AF156" s="78">
        <f>Monitoring!L164</f>
        <v>0</v>
      </c>
      <c r="BE156" s="78" t="e">
        <f>IF(Exposition!$J163="Januar",Exposition!$G163)</f>
        <v>#NAME?</v>
      </c>
      <c r="BF156" s="78" t="e">
        <f>IF(Exposition!$J163="Februar",Exposition!$G163)</f>
        <v>#NAME?</v>
      </c>
      <c r="BG156" s="78" t="e">
        <f>IF(Exposition!$J163="März",Exposition!$G163)</f>
        <v>#NAME?</v>
      </c>
      <c r="BH156" s="78" t="e">
        <f>IF(Exposition!$J163="April",Exposition!$G163)</f>
        <v>#NAME?</v>
      </c>
      <c r="BI156" s="78" t="e">
        <f>IF(Exposition!$J163="Mai",Exposition!$G163)</f>
        <v>#NAME?</v>
      </c>
      <c r="BJ156" s="78" t="e">
        <f>IF(Exposition!$J163="Juni",Exposition!$G163)</f>
        <v>#NAME?</v>
      </c>
      <c r="BK156" s="78" t="e">
        <f>IF(Exposition!$J163="Juli",Exposition!$G163)</f>
        <v>#NAME?</v>
      </c>
      <c r="BL156" s="78" t="e">
        <f>IF(Exposition!$J163="August",Exposition!$G163)</f>
        <v>#NAME?</v>
      </c>
      <c r="BM156" s="78" t="e">
        <f>IF(Exposition!$J163="September",Exposition!$G163)</f>
        <v>#NAME?</v>
      </c>
      <c r="BN156" s="78" t="e">
        <f>IF(Exposition!$J163="Oktober",Exposition!$G163)</f>
        <v>#NAME?</v>
      </c>
      <c r="BO156" s="78" t="e">
        <f>IF(Exposition!$J163="November",Exposition!$G163)</f>
        <v>#NAME?</v>
      </c>
      <c r="BP156" s="78" t="e">
        <f>IF(Exposition!$J163="Dezember",Exposition!$G163)</f>
        <v>#NAME?</v>
      </c>
    </row>
    <row r="157" spans="14:68" x14ac:dyDescent="0.2">
      <c r="N157" s="78" t="b">
        <f>IF(Exposition!$D165="Fußballspez. Training",Exposition!$C165*(Exposition!$E165/60))</f>
        <v>0</v>
      </c>
      <c r="O157" s="78" t="b">
        <f>IF(Exposition!$D165="Unspezifisches Training",Exposition!$C165*(Exposition!$E165/60))</f>
        <v>0</v>
      </c>
      <c r="AD157" s="78" t="e">
        <f>IF(Monitoring!D165=0,AA=0,TEXT(Monitoring!D165,"TTTT"))</f>
        <v>#NAME?</v>
      </c>
      <c r="AE157" s="78" t="e">
        <f>IF(Monitoring!D165=0,AA=0,TEXT(Monitoring!D165,"MMMM"))</f>
        <v>#NAME?</v>
      </c>
      <c r="AF157" s="78">
        <f>Monitoring!L165</f>
        <v>0</v>
      </c>
      <c r="BE157" s="78" t="e">
        <f>IF(Exposition!$J164="Januar",Exposition!$G164)</f>
        <v>#NAME?</v>
      </c>
      <c r="BF157" s="78" t="e">
        <f>IF(Exposition!$J164="Februar",Exposition!$G164)</f>
        <v>#NAME?</v>
      </c>
      <c r="BG157" s="78" t="e">
        <f>IF(Exposition!$J164="März",Exposition!$G164)</f>
        <v>#NAME?</v>
      </c>
      <c r="BH157" s="78" t="e">
        <f>IF(Exposition!$J164="April",Exposition!$G164)</f>
        <v>#NAME?</v>
      </c>
      <c r="BI157" s="78" t="e">
        <f>IF(Exposition!$J164="Mai",Exposition!$G164)</f>
        <v>#NAME?</v>
      </c>
      <c r="BJ157" s="78" t="e">
        <f>IF(Exposition!$J164="Juni",Exposition!$G164)</f>
        <v>#NAME?</v>
      </c>
      <c r="BK157" s="78" t="e">
        <f>IF(Exposition!$J164="Juli",Exposition!$G164)</f>
        <v>#NAME?</v>
      </c>
      <c r="BL157" s="78" t="e">
        <f>IF(Exposition!$J164="August",Exposition!$G164)</f>
        <v>#NAME?</v>
      </c>
      <c r="BM157" s="78" t="e">
        <f>IF(Exposition!$J164="September",Exposition!$G164)</f>
        <v>#NAME?</v>
      </c>
      <c r="BN157" s="78" t="e">
        <f>IF(Exposition!$J164="Oktober",Exposition!$G164)</f>
        <v>#NAME?</v>
      </c>
      <c r="BO157" s="78" t="e">
        <f>IF(Exposition!$J164="November",Exposition!$G164)</f>
        <v>#NAME?</v>
      </c>
      <c r="BP157" s="78" t="e">
        <f>IF(Exposition!$J164="Dezember",Exposition!$G164)</f>
        <v>#NAME?</v>
      </c>
    </row>
    <row r="158" spans="14:68" x14ac:dyDescent="0.2">
      <c r="N158" s="78" t="b">
        <f>IF(Exposition!$D166="Fußballspez. Training",Exposition!$C166*(Exposition!$E166/60))</f>
        <v>0</v>
      </c>
      <c r="O158" s="78" t="b">
        <f>IF(Exposition!$D166="Unspezifisches Training",Exposition!$C166*(Exposition!$E166/60))</f>
        <v>0</v>
      </c>
      <c r="AD158" s="78" t="e">
        <f>IF(Monitoring!D166=0,AA=0,TEXT(Monitoring!D166,"TTTT"))</f>
        <v>#NAME?</v>
      </c>
      <c r="AE158" s="78" t="e">
        <f>IF(Monitoring!D166=0,AA=0,TEXT(Monitoring!D166,"MMMM"))</f>
        <v>#NAME?</v>
      </c>
      <c r="AF158" s="78">
        <f>Monitoring!L166</f>
        <v>0</v>
      </c>
      <c r="BE158" s="78" t="e">
        <f>IF(Exposition!$J165="Januar",Exposition!$G165)</f>
        <v>#NAME?</v>
      </c>
      <c r="BF158" s="78" t="e">
        <f>IF(Exposition!$J165="Februar",Exposition!$G165)</f>
        <v>#NAME?</v>
      </c>
      <c r="BG158" s="78" t="e">
        <f>IF(Exposition!$J165="März",Exposition!$G165)</f>
        <v>#NAME?</v>
      </c>
      <c r="BH158" s="78" t="e">
        <f>IF(Exposition!$J165="April",Exposition!$G165)</f>
        <v>#NAME?</v>
      </c>
      <c r="BI158" s="78" t="e">
        <f>IF(Exposition!$J165="Mai",Exposition!$G165)</f>
        <v>#NAME?</v>
      </c>
      <c r="BJ158" s="78" t="e">
        <f>IF(Exposition!$J165="Juni",Exposition!$G165)</f>
        <v>#NAME?</v>
      </c>
      <c r="BK158" s="78" t="e">
        <f>IF(Exposition!$J165="Juli",Exposition!$G165)</f>
        <v>#NAME?</v>
      </c>
      <c r="BL158" s="78" t="e">
        <f>IF(Exposition!$J165="August",Exposition!$G165)</f>
        <v>#NAME?</v>
      </c>
      <c r="BM158" s="78" t="e">
        <f>IF(Exposition!$J165="September",Exposition!$G165)</f>
        <v>#NAME?</v>
      </c>
      <c r="BN158" s="78" t="e">
        <f>IF(Exposition!$J165="Oktober",Exposition!$G165)</f>
        <v>#NAME?</v>
      </c>
      <c r="BO158" s="78" t="e">
        <f>IF(Exposition!$J165="November",Exposition!$G165)</f>
        <v>#NAME?</v>
      </c>
      <c r="BP158" s="78" t="e">
        <f>IF(Exposition!$J165="Dezember",Exposition!$G165)</f>
        <v>#NAME?</v>
      </c>
    </row>
    <row r="159" spans="14:68" x14ac:dyDescent="0.2">
      <c r="N159" s="78" t="b">
        <f>IF(Exposition!$D167="Fußballspez. Training",Exposition!$C167*(Exposition!$E167/60))</f>
        <v>0</v>
      </c>
      <c r="O159" s="78" t="b">
        <f>IF(Exposition!$D167="Unspezifisches Training",Exposition!$C167*(Exposition!$E167/60))</f>
        <v>0</v>
      </c>
      <c r="AD159" s="78" t="e">
        <f>IF(Monitoring!D167=0,AA=0,TEXT(Monitoring!D167,"TTTT"))</f>
        <v>#NAME?</v>
      </c>
      <c r="AE159" s="78" t="e">
        <f>IF(Monitoring!D167=0,AA=0,TEXT(Monitoring!D167,"MMMM"))</f>
        <v>#NAME?</v>
      </c>
      <c r="AF159" s="78">
        <f>Monitoring!L167</f>
        <v>0</v>
      </c>
      <c r="BE159" s="78" t="e">
        <f>IF(Exposition!$J166="Januar",Exposition!$G166)</f>
        <v>#NAME?</v>
      </c>
      <c r="BF159" s="78" t="e">
        <f>IF(Exposition!$J166="Februar",Exposition!$G166)</f>
        <v>#NAME?</v>
      </c>
      <c r="BG159" s="78" t="e">
        <f>IF(Exposition!$J166="März",Exposition!$G166)</f>
        <v>#NAME?</v>
      </c>
      <c r="BH159" s="78" t="e">
        <f>IF(Exposition!$J166="April",Exposition!$G166)</f>
        <v>#NAME?</v>
      </c>
      <c r="BI159" s="78" t="e">
        <f>IF(Exposition!$J166="Mai",Exposition!$G166)</f>
        <v>#NAME?</v>
      </c>
      <c r="BJ159" s="78" t="e">
        <f>IF(Exposition!$J166="Juni",Exposition!$G166)</f>
        <v>#NAME?</v>
      </c>
      <c r="BK159" s="78" t="e">
        <f>IF(Exposition!$J166="Juli",Exposition!$G166)</f>
        <v>#NAME?</v>
      </c>
      <c r="BL159" s="78" t="e">
        <f>IF(Exposition!$J166="August",Exposition!$G166)</f>
        <v>#NAME?</v>
      </c>
      <c r="BM159" s="78" t="e">
        <f>IF(Exposition!$J166="September",Exposition!$G166)</f>
        <v>#NAME?</v>
      </c>
      <c r="BN159" s="78" t="e">
        <f>IF(Exposition!$J166="Oktober",Exposition!$G166)</f>
        <v>#NAME?</v>
      </c>
      <c r="BO159" s="78" t="e">
        <f>IF(Exposition!$J166="November",Exposition!$G166)</f>
        <v>#NAME?</v>
      </c>
      <c r="BP159" s="78" t="e">
        <f>IF(Exposition!$J166="Dezember",Exposition!$G166)</f>
        <v>#NAME?</v>
      </c>
    </row>
    <row r="160" spans="14:68" x14ac:dyDescent="0.2">
      <c r="N160" s="78" t="b">
        <f>IF(Exposition!$D168="Fußballspez. Training",Exposition!$C168*(Exposition!$E168/60))</f>
        <v>0</v>
      </c>
      <c r="O160" s="78" t="b">
        <f>IF(Exposition!$D168="Unspezifisches Training",Exposition!$C168*(Exposition!$E168/60))</f>
        <v>0</v>
      </c>
      <c r="AD160" s="78" t="e">
        <f>IF(Monitoring!D168=0,AA=0,TEXT(Monitoring!D168,"TTTT"))</f>
        <v>#NAME?</v>
      </c>
      <c r="AE160" s="78" t="e">
        <f>IF(Monitoring!D168=0,AA=0,TEXT(Monitoring!D168,"MMMM"))</f>
        <v>#NAME?</v>
      </c>
      <c r="AF160" s="78">
        <f>Monitoring!L168</f>
        <v>0</v>
      </c>
      <c r="BE160" s="78" t="e">
        <f>IF(Exposition!$J167="Januar",Exposition!$G167)</f>
        <v>#NAME?</v>
      </c>
      <c r="BF160" s="78" t="e">
        <f>IF(Exposition!$J167="Februar",Exposition!$G167)</f>
        <v>#NAME?</v>
      </c>
      <c r="BG160" s="78" t="e">
        <f>IF(Exposition!$J167="März",Exposition!$G167)</f>
        <v>#NAME?</v>
      </c>
      <c r="BH160" s="78" t="e">
        <f>IF(Exposition!$J167="April",Exposition!$G167)</f>
        <v>#NAME?</v>
      </c>
      <c r="BI160" s="78" t="e">
        <f>IF(Exposition!$J167="Mai",Exposition!$G167)</f>
        <v>#NAME?</v>
      </c>
      <c r="BJ160" s="78" t="e">
        <f>IF(Exposition!$J167="Juni",Exposition!$G167)</f>
        <v>#NAME?</v>
      </c>
      <c r="BK160" s="78" t="e">
        <f>IF(Exposition!$J167="Juli",Exposition!$G167)</f>
        <v>#NAME?</v>
      </c>
      <c r="BL160" s="78" t="e">
        <f>IF(Exposition!$J167="August",Exposition!$G167)</f>
        <v>#NAME?</v>
      </c>
      <c r="BM160" s="78" t="e">
        <f>IF(Exposition!$J167="September",Exposition!$G167)</f>
        <v>#NAME?</v>
      </c>
      <c r="BN160" s="78" t="e">
        <f>IF(Exposition!$J167="Oktober",Exposition!$G167)</f>
        <v>#NAME?</v>
      </c>
      <c r="BO160" s="78" t="e">
        <f>IF(Exposition!$J167="November",Exposition!$G167)</f>
        <v>#NAME?</v>
      </c>
      <c r="BP160" s="78" t="e">
        <f>IF(Exposition!$J167="Dezember",Exposition!$G167)</f>
        <v>#NAME?</v>
      </c>
    </row>
    <row r="161" spans="14:68" x14ac:dyDescent="0.2">
      <c r="N161" s="78" t="b">
        <f>IF(Exposition!$D169="Fußballspez. Training",Exposition!$C169*(Exposition!$E169/60))</f>
        <v>0</v>
      </c>
      <c r="O161" s="78" t="b">
        <f>IF(Exposition!$D169="Unspezifisches Training",Exposition!$C169*(Exposition!$E169/60))</f>
        <v>0</v>
      </c>
      <c r="AD161" s="78" t="e">
        <f>IF(Monitoring!D169=0,AA=0,TEXT(Monitoring!D169,"TTTT"))</f>
        <v>#NAME?</v>
      </c>
      <c r="AE161" s="78" t="e">
        <f>IF(Monitoring!D169=0,AA=0,TEXT(Monitoring!D169,"MMMM"))</f>
        <v>#NAME?</v>
      </c>
      <c r="AF161" s="78">
        <f>Monitoring!L169</f>
        <v>0</v>
      </c>
      <c r="BE161" s="78" t="e">
        <f>IF(Exposition!$J168="Januar",Exposition!$G168)</f>
        <v>#NAME?</v>
      </c>
      <c r="BF161" s="78" t="e">
        <f>IF(Exposition!$J168="Februar",Exposition!$G168)</f>
        <v>#NAME?</v>
      </c>
      <c r="BG161" s="78" t="e">
        <f>IF(Exposition!$J168="März",Exposition!$G168)</f>
        <v>#NAME?</v>
      </c>
      <c r="BH161" s="78" t="e">
        <f>IF(Exposition!$J168="April",Exposition!$G168)</f>
        <v>#NAME?</v>
      </c>
      <c r="BI161" s="78" t="e">
        <f>IF(Exposition!$J168="Mai",Exposition!$G168)</f>
        <v>#NAME?</v>
      </c>
      <c r="BJ161" s="78" t="e">
        <f>IF(Exposition!$J168="Juni",Exposition!$G168)</f>
        <v>#NAME?</v>
      </c>
      <c r="BK161" s="78" t="e">
        <f>IF(Exposition!$J168="Juli",Exposition!$G168)</f>
        <v>#NAME?</v>
      </c>
      <c r="BL161" s="78" t="e">
        <f>IF(Exposition!$J168="August",Exposition!$G168)</f>
        <v>#NAME?</v>
      </c>
      <c r="BM161" s="78" t="e">
        <f>IF(Exposition!$J168="September",Exposition!$G168)</f>
        <v>#NAME?</v>
      </c>
      <c r="BN161" s="78" t="e">
        <f>IF(Exposition!$J168="Oktober",Exposition!$G168)</f>
        <v>#NAME?</v>
      </c>
      <c r="BO161" s="78" t="e">
        <f>IF(Exposition!$J168="November",Exposition!$G168)</f>
        <v>#NAME?</v>
      </c>
      <c r="BP161" s="78" t="e">
        <f>IF(Exposition!$J168="Dezember",Exposition!$G168)</f>
        <v>#NAME?</v>
      </c>
    </row>
    <row r="162" spans="14:68" x14ac:dyDescent="0.2">
      <c r="N162" s="78" t="b">
        <f>IF(Exposition!$D170="Fußballspez. Training",Exposition!$C170*(Exposition!$E170/60))</f>
        <v>0</v>
      </c>
      <c r="O162" s="78" t="b">
        <f>IF(Exposition!$D170="Unspezifisches Training",Exposition!$C170*(Exposition!$E170/60))</f>
        <v>0</v>
      </c>
      <c r="AD162" s="78" t="e">
        <f>IF(Monitoring!D170=0,AA=0,TEXT(Monitoring!D170,"TTTT"))</f>
        <v>#NAME?</v>
      </c>
      <c r="AE162" s="78" t="e">
        <f>IF(Monitoring!D170=0,AA=0,TEXT(Monitoring!D170,"MMMM"))</f>
        <v>#NAME?</v>
      </c>
      <c r="AF162" s="78">
        <f>Monitoring!L170</f>
        <v>0</v>
      </c>
      <c r="BE162" s="78" t="e">
        <f>IF(Exposition!$J169="Januar",Exposition!$G169)</f>
        <v>#NAME?</v>
      </c>
      <c r="BF162" s="78" t="e">
        <f>IF(Exposition!$J169="Februar",Exposition!$G169)</f>
        <v>#NAME?</v>
      </c>
      <c r="BG162" s="78" t="e">
        <f>IF(Exposition!$J169="März",Exposition!$G169)</f>
        <v>#NAME?</v>
      </c>
      <c r="BH162" s="78" t="e">
        <f>IF(Exposition!$J169="April",Exposition!$G169)</f>
        <v>#NAME?</v>
      </c>
      <c r="BI162" s="78" t="e">
        <f>IF(Exposition!$J169="Mai",Exposition!$G169)</f>
        <v>#NAME?</v>
      </c>
      <c r="BJ162" s="78" t="e">
        <f>IF(Exposition!$J169="Juni",Exposition!$G169)</f>
        <v>#NAME?</v>
      </c>
      <c r="BK162" s="78" t="e">
        <f>IF(Exposition!$J169="Juli",Exposition!$G169)</f>
        <v>#NAME?</v>
      </c>
      <c r="BL162" s="78" t="e">
        <f>IF(Exposition!$J169="August",Exposition!$G169)</f>
        <v>#NAME?</v>
      </c>
      <c r="BM162" s="78" t="e">
        <f>IF(Exposition!$J169="September",Exposition!$G169)</f>
        <v>#NAME?</v>
      </c>
      <c r="BN162" s="78" t="e">
        <f>IF(Exposition!$J169="Oktober",Exposition!$G169)</f>
        <v>#NAME?</v>
      </c>
      <c r="BO162" s="78" t="e">
        <f>IF(Exposition!$J169="November",Exposition!$G169)</f>
        <v>#NAME?</v>
      </c>
      <c r="BP162" s="78" t="e">
        <f>IF(Exposition!$J169="Dezember",Exposition!$G169)</f>
        <v>#NAME?</v>
      </c>
    </row>
    <row r="163" spans="14:68" x14ac:dyDescent="0.2">
      <c r="N163" s="78" t="b">
        <f>IF(Exposition!$D171="Fußballspez. Training",Exposition!$C171*(Exposition!$E171/60))</f>
        <v>0</v>
      </c>
      <c r="O163" s="78" t="b">
        <f>IF(Exposition!$D171="Unspezifisches Training",Exposition!$C171*(Exposition!$E171/60))</f>
        <v>0</v>
      </c>
      <c r="AD163" s="78" t="e">
        <f>IF(Monitoring!D171=0,AA=0,TEXT(Monitoring!D171,"TTTT"))</f>
        <v>#NAME?</v>
      </c>
      <c r="AE163" s="78" t="e">
        <f>IF(Monitoring!D171=0,AA=0,TEXT(Monitoring!D171,"MMMM"))</f>
        <v>#NAME?</v>
      </c>
      <c r="AF163" s="78">
        <f>Monitoring!L171</f>
        <v>0</v>
      </c>
      <c r="BE163" s="78" t="e">
        <f>IF(Exposition!$J170="Januar",Exposition!$G170)</f>
        <v>#NAME?</v>
      </c>
      <c r="BF163" s="78" t="e">
        <f>IF(Exposition!$J170="Februar",Exposition!$G170)</f>
        <v>#NAME?</v>
      </c>
      <c r="BG163" s="78" t="e">
        <f>IF(Exposition!$J170="März",Exposition!$G170)</f>
        <v>#NAME?</v>
      </c>
      <c r="BH163" s="78" t="e">
        <f>IF(Exposition!$J170="April",Exposition!$G170)</f>
        <v>#NAME?</v>
      </c>
      <c r="BI163" s="78" t="e">
        <f>IF(Exposition!$J170="Mai",Exposition!$G170)</f>
        <v>#NAME?</v>
      </c>
      <c r="BJ163" s="78" t="e">
        <f>IF(Exposition!$J170="Juni",Exposition!$G170)</f>
        <v>#NAME?</v>
      </c>
      <c r="BK163" s="78" t="e">
        <f>IF(Exposition!$J170="Juli",Exposition!$G170)</f>
        <v>#NAME?</v>
      </c>
      <c r="BL163" s="78" t="e">
        <f>IF(Exposition!$J170="August",Exposition!$G170)</f>
        <v>#NAME?</v>
      </c>
      <c r="BM163" s="78" t="e">
        <f>IF(Exposition!$J170="September",Exposition!$G170)</f>
        <v>#NAME?</v>
      </c>
      <c r="BN163" s="78" t="e">
        <f>IF(Exposition!$J170="Oktober",Exposition!$G170)</f>
        <v>#NAME?</v>
      </c>
      <c r="BO163" s="78" t="e">
        <f>IF(Exposition!$J170="November",Exposition!$G170)</f>
        <v>#NAME?</v>
      </c>
      <c r="BP163" s="78" t="e">
        <f>IF(Exposition!$J170="Dezember",Exposition!$G170)</f>
        <v>#NAME?</v>
      </c>
    </row>
    <row r="164" spans="14:68" x14ac:dyDescent="0.2">
      <c r="N164" s="78" t="b">
        <f>IF(Exposition!$D172="Fußballspez. Training",Exposition!$C172*(Exposition!$E172/60))</f>
        <v>0</v>
      </c>
      <c r="O164" s="78" t="b">
        <f>IF(Exposition!$D172="Unspezifisches Training",Exposition!$C172*(Exposition!$E172/60))</f>
        <v>0</v>
      </c>
      <c r="AD164" s="78" t="e">
        <f>IF(Monitoring!D172=0,AA=0,TEXT(Monitoring!D172,"TTTT"))</f>
        <v>#NAME?</v>
      </c>
      <c r="AE164" s="78" t="e">
        <f>IF(Monitoring!D172=0,AA=0,TEXT(Monitoring!D172,"MMMM"))</f>
        <v>#NAME?</v>
      </c>
      <c r="AF164" s="78">
        <f>Monitoring!L172</f>
        <v>0</v>
      </c>
      <c r="BE164" s="78" t="e">
        <f>IF(Exposition!$J171="Januar",Exposition!$G171)</f>
        <v>#NAME?</v>
      </c>
      <c r="BF164" s="78" t="e">
        <f>IF(Exposition!$J171="Februar",Exposition!$G171)</f>
        <v>#NAME?</v>
      </c>
      <c r="BG164" s="78" t="e">
        <f>IF(Exposition!$J171="März",Exposition!$G171)</f>
        <v>#NAME?</v>
      </c>
      <c r="BH164" s="78" t="e">
        <f>IF(Exposition!$J171="April",Exposition!$G171)</f>
        <v>#NAME?</v>
      </c>
      <c r="BI164" s="78" t="e">
        <f>IF(Exposition!$J171="Mai",Exposition!$G171)</f>
        <v>#NAME?</v>
      </c>
      <c r="BJ164" s="78" t="e">
        <f>IF(Exposition!$J171="Juni",Exposition!$G171)</f>
        <v>#NAME?</v>
      </c>
      <c r="BK164" s="78" t="e">
        <f>IF(Exposition!$J171="Juli",Exposition!$G171)</f>
        <v>#NAME?</v>
      </c>
      <c r="BL164" s="78" t="e">
        <f>IF(Exposition!$J171="August",Exposition!$G171)</f>
        <v>#NAME?</v>
      </c>
      <c r="BM164" s="78" t="e">
        <f>IF(Exposition!$J171="September",Exposition!$G171)</f>
        <v>#NAME?</v>
      </c>
      <c r="BN164" s="78" t="e">
        <f>IF(Exposition!$J171="Oktober",Exposition!$G171)</f>
        <v>#NAME?</v>
      </c>
      <c r="BO164" s="78" t="e">
        <f>IF(Exposition!$J171="November",Exposition!$G171)</f>
        <v>#NAME?</v>
      </c>
      <c r="BP164" s="78" t="e">
        <f>IF(Exposition!$J171="Dezember",Exposition!$G171)</f>
        <v>#NAME?</v>
      </c>
    </row>
    <row r="165" spans="14:68" x14ac:dyDescent="0.2">
      <c r="N165" s="78" t="b">
        <f>IF(Exposition!$D173="Fußballspez. Training",Exposition!$C173*(Exposition!$E173/60))</f>
        <v>0</v>
      </c>
      <c r="O165" s="78" t="b">
        <f>IF(Exposition!$D173="Unspezifisches Training",Exposition!$C173*(Exposition!$E173/60))</f>
        <v>0</v>
      </c>
      <c r="AD165" s="78" t="e">
        <f>IF(Monitoring!D173=0,AA=0,TEXT(Monitoring!D173,"TTTT"))</f>
        <v>#NAME?</v>
      </c>
      <c r="AE165" s="78" t="e">
        <f>IF(Monitoring!D173=0,AA=0,TEXT(Monitoring!D173,"MMMM"))</f>
        <v>#NAME?</v>
      </c>
      <c r="AF165" s="78">
        <f>Monitoring!L173</f>
        <v>0</v>
      </c>
      <c r="BE165" s="78" t="e">
        <f>IF(Exposition!$J172="Januar",Exposition!$G172)</f>
        <v>#NAME?</v>
      </c>
      <c r="BF165" s="78" t="e">
        <f>IF(Exposition!$J172="Februar",Exposition!$G172)</f>
        <v>#NAME?</v>
      </c>
      <c r="BG165" s="78" t="e">
        <f>IF(Exposition!$J172="März",Exposition!$G172)</f>
        <v>#NAME?</v>
      </c>
      <c r="BH165" s="78" t="e">
        <f>IF(Exposition!$J172="April",Exposition!$G172)</f>
        <v>#NAME?</v>
      </c>
      <c r="BI165" s="78" t="e">
        <f>IF(Exposition!$J172="Mai",Exposition!$G172)</f>
        <v>#NAME?</v>
      </c>
      <c r="BJ165" s="78" t="e">
        <f>IF(Exposition!$J172="Juni",Exposition!$G172)</f>
        <v>#NAME?</v>
      </c>
      <c r="BK165" s="78" t="e">
        <f>IF(Exposition!$J172="Juli",Exposition!$G172)</f>
        <v>#NAME?</v>
      </c>
      <c r="BL165" s="78" t="e">
        <f>IF(Exposition!$J172="August",Exposition!$G172)</f>
        <v>#NAME?</v>
      </c>
      <c r="BM165" s="78" t="e">
        <f>IF(Exposition!$J172="September",Exposition!$G172)</f>
        <v>#NAME?</v>
      </c>
      <c r="BN165" s="78" t="e">
        <f>IF(Exposition!$J172="Oktober",Exposition!$G172)</f>
        <v>#NAME?</v>
      </c>
      <c r="BO165" s="78" t="e">
        <f>IF(Exposition!$J172="November",Exposition!$G172)</f>
        <v>#NAME?</v>
      </c>
      <c r="BP165" s="78" t="e">
        <f>IF(Exposition!$J172="Dezember",Exposition!$G172)</f>
        <v>#NAME?</v>
      </c>
    </row>
    <row r="166" spans="14:68" x14ac:dyDescent="0.2">
      <c r="N166" s="78" t="b">
        <f>IF(Exposition!$D174="Fußballspez. Training",Exposition!$C174*(Exposition!$E174/60))</f>
        <v>0</v>
      </c>
      <c r="O166" s="78" t="b">
        <f>IF(Exposition!$D174="Unspezifisches Training",Exposition!$C174*(Exposition!$E174/60))</f>
        <v>0</v>
      </c>
      <c r="AD166" s="78" t="e">
        <f>IF(Monitoring!D174=0,AA=0,TEXT(Monitoring!D174,"TTTT"))</f>
        <v>#NAME?</v>
      </c>
      <c r="AE166" s="78" t="e">
        <f>IF(Monitoring!D174=0,AA=0,TEXT(Monitoring!D174,"MMMM"))</f>
        <v>#NAME?</v>
      </c>
      <c r="AF166" s="78">
        <f>Monitoring!L174</f>
        <v>0</v>
      </c>
      <c r="BE166" s="78" t="e">
        <f>IF(Exposition!$J173="Januar",Exposition!$G173)</f>
        <v>#NAME?</v>
      </c>
      <c r="BF166" s="78" t="e">
        <f>IF(Exposition!$J173="Februar",Exposition!$G173)</f>
        <v>#NAME?</v>
      </c>
      <c r="BG166" s="78" t="e">
        <f>IF(Exposition!$J173="März",Exposition!$G173)</f>
        <v>#NAME?</v>
      </c>
      <c r="BH166" s="78" t="e">
        <f>IF(Exposition!$J173="April",Exposition!$G173)</f>
        <v>#NAME?</v>
      </c>
      <c r="BI166" s="78" t="e">
        <f>IF(Exposition!$J173="Mai",Exposition!$G173)</f>
        <v>#NAME?</v>
      </c>
      <c r="BJ166" s="78" t="e">
        <f>IF(Exposition!$J173="Juni",Exposition!$G173)</f>
        <v>#NAME?</v>
      </c>
      <c r="BK166" s="78" t="e">
        <f>IF(Exposition!$J173="Juli",Exposition!$G173)</f>
        <v>#NAME?</v>
      </c>
      <c r="BL166" s="78" t="e">
        <f>IF(Exposition!$J173="August",Exposition!$G173)</f>
        <v>#NAME?</v>
      </c>
      <c r="BM166" s="78" t="e">
        <f>IF(Exposition!$J173="September",Exposition!$G173)</f>
        <v>#NAME?</v>
      </c>
      <c r="BN166" s="78" t="e">
        <f>IF(Exposition!$J173="Oktober",Exposition!$G173)</f>
        <v>#NAME?</v>
      </c>
      <c r="BO166" s="78" t="e">
        <f>IF(Exposition!$J173="November",Exposition!$G173)</f>
        <v>#NAME?</v>
      </c>
      <c r="BP166" s="78" t="e">
        <f>IF(Exposition!$J173="Dezember",Exposition!$G173)</f>
        <v>#NAME?</v>
      </c>
    </row>
    <row r="167" spans="14:68" x14ac:dyDescent="0.2">
      <c r="N167" s="78" t="b">
        <f>IF(Exposition!$D175="Fußballspez. Training",Exposition!$C175*(Exposition!$E175/60))</f>
        <v>0</v>
      </c>
      <c r="O167" s="78" t="b">
        <f>IF(Exposition!$D175="Unspezifisches Training",Exposition!$C175*(Exposition!$E175/60))</f>
        <v>0</v>
      </c>
      <c r="AD167" s="78" t="e">
        <f>IF(Monitoring!D175=0,AA=0,TEXT(Monitoring!D175,"TTTT"))</f>
        <v>#NAME?</v>
      </c>
      <c r="AE167" s="78" t="e">
        <f>IF(Monitoring!D175=0,AA=0,TEXT(Monitoring!D175,"MMMM"))</f>
        <v>#NAME?</v>
      </c>
      <c r="AF167" s="78">
        <f>Monitoring!L175</f>
        <v>0</v>
      </c>
      <c r="BE167" s="78" t="e">
        <f>IF(Exposition!$J174="Januar",Exposition!$G174)</f>
        <v>#NAME?</v>
      </c>
      <c r="BF167" s="78" t="e">
        <f>IF(Exposition!$J174="Februar",Exposition!$G174)</f>
        <v>#NAME?</v>
      </c>
      <c r="BG167" s="78" t="e">
        <f>IF(Exposition!$J174="März",Exposition!$G174)</f>
        <v>#NAME?</v>
      </c>
      <c r="BH167" s="78" t="e">
        <f>IF(Exposition!$J174="April",Exposition!$G174)</f>
        <v>#NAME?</v>
      </c>
      <c r="BI167" s="78" t="e">
        <f>IF(Exposition!$J174="Mai",Exposition!$G174)</f>
        <v>#NAME?</v>
      </c>
      <c r="BJ167" s="78" t="e">
        <f>IF(Exposition!$J174="Juni",Exposition!$G174)</f>
        <v>#NAME?</v>
      </c>
      <c r="BK167" s="78" t="e">
        <f>IF(Exposition!$J174="Juli",Exposition!$G174)</f>
        <v>#NAME?</v>
      </c>
      <c r="BL167" s="78" t="e">
        <f>IF(Exposition!$J174="August",Exposition!$G174)</f>
        <v>#NAME?</v>
      </c>
      <c r="BM167" s="78" t="e">
        <f>IF(Exposition!$J174="September",Exposition!$G174)</f>
        <v>#NAME?</v>
      </c>
      <c r="BN167" s="78" t="e">
        <f>IF(Exposition!$J174="Oktober",Exposition!$G174)</f>
        <v>#NAME?</v>
      </c>
      <c r="BO167" s="78" t="e">
        <f>IF(Exposition!$J174="November",Exposition!$G174)</f>
        <v>#NAME?</v>
      </c>
      <c r="BP167" s="78" t="e">
        <f>IF(Exposition!$J174="Dezember",Exposition!$G174)</f>
        <v>#NAME?</v>
      </c>
    </row>
    <row r="168" spans="14:68" x14ac:dyDescent="0.2">
      <c r="N168" s="78" t="b">
        <f>IF(Exposition!$D176="Fußballspez. Training",Exposition!$C176*(Exposition!$E176/60))</f>
        <v>0</v>
      </c>
      <c r="O168" s="78" t="b">
        <f>IF(Exposition!$D176="Unspezifisches Training",Exposition!$C176*(Exposition!$E176/60))</f>
        <v>0</v>
      </c>
      <c r="AD168" s="78" t="e">
        <f>IF(Monitoring!D176=0,AA=0,TEXT(Monitoring!D176,"TTTT"))</f>
        <v>#NAME?</v>
      </c>
      <c r="AE168" s="78" t="e">
        <f>IF(Monitoring!D176=0,AA=0,TEXT(Monitoring!D176,"MMMM"))</f>
        <v>#NAME?</v>
      </c>
      <c r="AF168" s="78">
        <f>Monitoring!L176</f>
        <v>0</v>
      </c>
      <c r="BE168" s="78" t="e">
        <f>IF(Exposition!$J175="Januar",Exposition!$G175)</f>
        <v>#NAME?</v>
      </c>
      <c r="BF168" s="78" t="e">
        <f>IF(Exposition!$J175="Februar",Exposition!$G175)</f>
        <v>#NAME?</v>
      </c>
      <c r="BG168" s="78" t="e">
        <f>IF(Exposition!$J175="März",Exposition!$G175)</f>
        <v>#NAME?</v>
      </c>
      <c r="BH168" s="78" t="e">
        <f>IF(Exposition!$J175="April",Exposition!$G175)</f>
        <v>#NAME?</v>
      </c>
      <c r="BI168" s="78" t="e">
        <f>IF(Exposition!$J175="Mai",Exposition!$G175)</f>
        <v>#NAME?</v>
      </c>
      <c r="BJ168" s="78" t="e">
        <f>IF(Exposition!$J175="Juni",Exposition!$G175)</f>
        <v>#NAME?</v>
      </c>
      <c r="BK168" s="78" t="e">
        <f>IF(Exposition!$J175="Juli",Exposition!$G175)</f>
        <v>#NAME?</v>
      </c>
      <c r="BL168" s="78" t="e">
        <f>IF(Exposition!$J175="August",Exposition!$G175)</f>
        <v>#NAME?</v>
      </c>
      <c r="BM168" s="78" t="e">
        <f>IF(Exposition!$J175="September",Exposition!$G175)</f>
        <v>#NAME?</v>
      </c>
      <c r="BN168" s="78" t="e">
        <f>IF(Exposition!$J175="Oktober",Exposition!$G175)</f>
        <v>#NAME?</v>
      </c>
      <c r="BO168" s="78" t="e">
        <f>IF(Exposition!$J175="November",Exposition!$G175)</f>
        <v>#NAME?</v>
      </c>
      <c r="BP168" s="78" t="e">
        <f>IF(Exposition!$J175="Dezember",Exposition!$G175)</f>
        <v>#NAME?</v>
      </c>
    </row>
    <row r="169" spans="14:68" x14ac:dyDescent="0.2">
      <c r="N169" s="78" t="b">
        <f>IF(Exposition!$D177="Fußballspez. Training",Exposition!$C177*(Exposition!$E177/60))</f>
        <v>0</v>
      </c>
      <c r="O169" s="78" t="b">
        <f>IF(Exposition!$D177="Unspezifisches Training",Exposition!$C177*(Exposition!$E177/60))</f>
        <v>0</v>
      </c>
      <c r="AD169" s="78" t="e">
        <f>IF(Monitoring!D177=0,AA=0,TEXT(Monitoring!D177,"TTTT"))</f>
        <v>#NAME?</v>
      </c>
      <c r="AE169" s="78" t="e">
        <f>IF(Monitoring!D177=0,AA=0,TEXT(Monitoring!D177,"MMMM"))</f>
        <v>#NAME?</v>
      </c>
      <c r="AF169" s="78">
        <f>Monitoring!L177</f>
        <v>0</v>
      </c>
      <c r="BE169" s="78" t="e">
        <f>IF(Exposition!$J176="Januar",Exposition!$G176)</f>
        <v>#NAME?</v>
      </c>
      <c r="BF169" s="78" t="e">
        <f>IF(Exposition!$J176="Februar",Exposition!$G176)</f>
        <v>#NAME?</v>
      </c>
      <c r="BG169" s="78" t="e">
        <f>IF(Exposition!$J176="März",Exposition!$G176)</f>
        <v>#NAME?</v>
      </c>
      <c r="BH169" s="78" t="e">
        <f>IF(Exposition!$J176="April",Exposition!$G176)</f>
        <v>#NAME?</v>
      </c>
      <c r="BI169" s="78" t="e">
        <f>IF(Exposition!$J176="Mai",Exposition!$G176)</f>
        <v>#NAME?</v>
      </c>
      <c r="BJ169" s="78" t="e">
        <f>IF(Exposition!$J176="Juni",Exposition!$G176)</f>
        <v>#NAME?</v>
      </c>
      <c r="BK169" s="78" t="e">
        <f>IF(Exposition!$J176="Juli",Exposition!$G176)</f>
        <v>#NAME?</v>
      </c>
      <c r="BL169" s="78" t="e">
        <f>IF(Exposition!$J176="August",Exposition!$G176)</f>
        <v>#NAME?</v>
      </c>
      <c r="BM169" s="78" t="e">
        <f>IF(Exposition!$J176="September",Exposition!$G176)</f>
        <v>#NAME?</v>
      </c>
      <c r="BN169" s="78" t="e">
        <f>IF(Exposition!$J176="Oktober",Exposition!$G176)</f>
        <v>#NAME?</v>
      </c>
      <c r="BO169" s="78" t="e">
        <f>IF(Exposition!$J176="November",Exposition!$G176)</f>
        <v>#NAME?</v>
      </c>
      <c r="BP169" s="78" t="e">
        <f>IF(Exposition!$J176="Dezember",Exposition!$G176)</f>
        <v>#NAME?</v>
      </c>
    </row>
    <row r="170" spans="14:68" x14ac:dyDescent="0.2">
      <c r="N170" s="78" t="b">
        <f>IF(Exposition!$D178="Fußballspez. Training",Exposition!$C178*(Exposition!$E178/60))</f>
        <v>0</v>
      </c>
      <c r="O170" s="78" t="b">
        <f>IF(Exposition!$D178="Unspezifisches Training",Exposition!$C178*(Exposition!$E178/60))</f>
        <v>0</v>
      </c>
      <c r="AD170" s="78" t="e">
        <f>IF(Monitoring!D178=0,AA=0,TEXT(Monitoring!D178,"TTTT"))</f>
        <v>#NAME?</v>
      </c>
      <c r="AE170" s="78" t="e">
        <f>IF(Monitoring!D178=0,AA=0,TEXT(Monitoring!D178,"MMMM"))</f>
        <v>#NAME?</v>
      </c>
      <c r="AF170" s="78">
        <f>Monitoring!L178</f>
        <v>0</v>
      </c>
      <c r="BE170" s="78" t="e">
        <f>IF(Exposition!$J177="Januar",Exposition!$G177)</f>
        <v>#NAME?</v>
      </c>
      <c r="BF170" s="78" t="e">
        <f>IF(Exposition!$J177="Februar",Exposition!$G177)</f>
        <v>#NAME?</v>
      </c>
      <c r="BG170" s="78" t="e">
        <f>IF(Exposition!$J177="März",Exposition!$G177)</f>
        <v>#NAME?</v>
      </c>
      <c r="BH170" s="78" t="e">
        <f>IF(Exposition!$J177="April",Exposition!$G177)</f>
        <v>#NAME?</v>
      </c>
      <c r="BI170" s="78" t="e">
        <f>IF(Exposition!$J177="Mai",Exposition!$G177)</f>
        <v>#NAME?</v>
      </c>
      <c r="BJ170" s="78" t="e">
        <f>IF(Exposition!$J177="Juni",Exposition!$G177)</f>
        <v>#NAME?</v>
      </c>
      <c r="BK170" s="78" t="e">
        <f>IF(Exposition!$J177="Juli",Exposition!$G177)</f>
        <v>#NAME?</v>
      </c>
      <c r="BL170" s="78" t="e">
        <f>IF(Exposition!$J177="August",Exposition!$G177)</f>
        <v>#NAME?</v>
      </c>
      <c r="BM170" s="78" t="e">
        <f>IF(Exposition!$J177="September",Exposition!$G177)</f>
        <v>#NAME?</v>
      </c>
      <c r="BN170" s="78" t="e">
        <f>IF(Exposition!$J177="Oktober",Exposition!$G177)</f>
        <v>#NAME?</v>
      </c>
      <c r="BO170" s="78" t="e">
        <f>IF(Exposition!$J177="November",Exposition!$G177)</f>
        <v>#NAME?</v>
      </c>
      <c r="BP170" s="78" t="e">
        <f>IF(Exposition!$J177="Dezember",Exposition!$G177)</f>
        <v>#NAME?</v>
      </c>
    </row>
    <row r="171" spans="14:68" x14ac:dyDescent="0.2">
      <c r="N171" s="78" t="b">
        <f>IF(Exposition!$D179="Fußballspez. Training",Exposition!$C179*(Exposition!$E179/60))</f>
        <v>0</v>
      </c>
      <c r="O171" s="78" t="b">
        <f>IF(Exposition!$D179="Unspezifisches Training",Exposition!$C179*(Exposition!$E179/60))</f>
        <v>0</v>
      </c>
      <c r="AD171" s="78" t="e">
        <f>IF(Monitoring!D179=0,AA=0,TEXT(Monitoring!D179,"TTTT"))</f>
        <v>#NAME?</v>
      </c>
      <c r="AE171" s="78" t="e">
        <f>IF(Monitoring!D179=0,AA=0,TEXT(Monitoring!D179,"MMMM"))</f>
        <v>#NAME?</v>
      </c>
      <c r="AF171" s="78">
        <f>Monitoring!L179</f>
        <v>0</v>
      </c>
      <c r="BE171" s="78" t="e">
        <f>IF(Exposition!$J178="Januar",Exposition!$G178)</f>
        <v>#NAME?</v>
      </c>
      <c r="BF171" s="78" t="e">
        <f>IF(Exposition!$J178="Februar",Exposition!$G178)</f>
        <v>#NAME?</v>
      </c>
      <c r="BG171" s="78" t="e">
        <f>IF(Exposition!$J178="März",Exposition!$G178)</f>
        <v>#NAME?</v>
      </c>
      <c r="BH171" s="78" t="e">
        <f>IF(Exposition!$J178="April",Exposition!$G178)</f>
        <v>#NAME?</v>
      </c>
      <c r="BI171" s="78" t="e">
        <f>IF(Exposition!$J178="Mai",Exposition!$G178)</f>
        <v>#NAME?</v>
      </c>
      <c r="BJ171" s="78" t="e">
        <f>IF(Exposition!$J178="Juni",Exposition!$G178)</f>
        <v>#NAME?</v>
      </c>
      <c r="BK171" s="78" t="e">
        <f>IF(Exposition!$J178="Juli",Exposition!$G178)</f>
        <v>#NAME?</v>
      </c>
      <c r="BL171" s="78" t="e">
        <f>IF(Exposition!$J178="August",Exposition!$G178)</f>
        <v>#NAME?</v>
      </c>
      <c r="BM171" s="78" t="e">
        <f>IF(Exposition!$J178="September",Exposition!$G178)</f>
        <v>#NAME?</v>
      </c>
      <c r="BN171" s="78" t="e">
        <f>IF(Exposition!$J178="Oktober",Exposition!$G178)</f>
        <v>#NAME?</v>
      </c>
      <c r="BO171" s="78" t="e">
        <f>IF(Exposition!$J178="November",Exposition!$G178)</f>
        <v>#NAME?</v>
      </c>
      <c r="BP171" s="78" t="e">
        <f>IF(Exposition!$J178="Dezember",Exposition!$G178)</f>
        <v>#NAME?</v>
      </c>
    </row>
    <row r="172" spans="14:68" x14ac:dyDescent="0.2">
      <c r="N172" s="78" t="b">
        <f>IF(Exposition!$D180="Fußballspez. Training",Exposition!$C180*(Exposition!$E180/60))</f>
        <v>0</v>
      </c>
      <c r="O172" s="78" t="b">
        <f>IF(Exposition!$D180="Unspezifisches Training",Exposition!$C180*(Exposition!$E180/60))</f>
        <v>0</v>
      </c>
      <c r="AD172" s="78" t="e">
        <f>IF(Monitoring!D180=0,AA=0,TEXT(Monitoring!D180,"TTTT"))</f>
        <v>#NAME?</v>
      </c>
      <c r="AE172" s="78" t="e">
        <f>IF(Monitoring!D180=0,AA=0,TEXT(Monitoring!D180,"MMMM"))</f>
        <v>#NAME?</v>
      </c>
      <c r="AF172" s="78">
        <f>Monitoring!L180</f>
        <v>0</v>
      </c>
      <c r="BE172" s="78" t="e">
        <f>IF(Exposition!$J179="Januar",Exposition!$G179)</f>
        <v>#NAME?</v>
      </c>
      <c r="BF172" s="78" t="e">
        <f>IF(Exposition!$J179="Februar",Exposition!$G179)</f>
        <v>#NAME?</v>
      </c>
      <c r="BG172" s="78" t="e">
        <f>IF(Exposition!$J179="März",Exposition!$G179)</f>
        <v>#NAME?</v>
      </c>
      <c r="BH172" s="78" t="e">
        <f>IF(Exposition!$J179="April",Exposition!$G179)</f>
        <v>#NAME?</v>
      </c>
      <c r="BI172" s="78" t="e">
        <f>IF(Exposition!$J179="Mai",Exposition!$G179)</f>
        <v>#NAME?</v>
      </c>
      <c r="BJ172" s="78" t="e">
        <f>IF(Exposition!$J179="Juni",Exposition!$G179)</f>
        <v>#NAME?</v>
      </c>
      <c r="BK172" s="78" t="e">
        <f>IF(Exposition!$J179="Juli",Exposition!$G179)</f>
        <v>#NAME?</v>
      </c>
      <c r="BL172" s="78" t="e">
        <f>IF(Exposition!$J179="August",Exposition!$G179)</f>
        <v>#NAME?</v>
      </c>
      <c r="BM172" s="78" t="e">
        <f>IF(Exposition!$J179="September",Exposition!$G179)</f>
        <v>#NAME?</v>
      </c>
      <c r="BN172" s="78" t="e">
        <f>IF(Exposition!$J179="Oktober",Exposition!$G179)</f>
        <v>#NAME?</v>
      </c>
      <c r="BO172" s="78" t="e">
        <f>IF(Exposition!$J179="November",Exposition!$G179)</f>
        <v>#NAME?</v>
      </c>
      <c r="BP172" s="78" t="e">
        <f>IF(Exposition!$J179="Dezember",Exposition!$G179)</f>
        <v>#NAME?</v>
      </c>
    </row>
    <row r="173" spans="14:68" x14ac:dyDescent="0.2">
      <c r="N173" s="78" t="b">
        <f>IF(Exposition!$D181="Fußballspez. Training",Exposition!$C181*(Exposition!$E181/60))</f>
        <v>0</v>
      </c>
      <c r="O173" s="78" t="b">
        <f>IF(Exposition!$D181="Unspezifisches Training",Exposition!$C181*(Exposition!$E181/60))</f>
        <v>0</v>
      </c>
      <c r="AD173" s="78" t="e">
        <f>IF(Monitoring!D181=0,AA=0,TEXT(Monitoring!D181,"TTTT"))</f>
        <v>#NAME?</v>
      </c>
      <c r="AE173" s="78" t="e">
        <f>IF(Monitoring!D181=0,AA=0,TEXT(Monitoring!D181,"MMMM"))</f>
        <v>#NAME?</v>
      </c>
      <c r="AF173" s="78">
        <f>Monitoring!L181</f>
        <v>0</v>
      </c>
      <c r="BE173" s="78" t="e">
        <f>IF(Exposition!$J180="Januar",Exposition!$G180)</f>
        <v>#NAME?</v>
      </c>
      <c r="BF173" s="78" t="e">
        <f>IF(Exposition!$J180="Februar",Exposition!$G180)</f>
        <v>#NAME?</v>
      </c>
      <c r="BG173" s="78" t="e">
        <f>IF(Exposition!$J180="März",Exposition!$G180)</f>
        <v>#NAME?</v>
      </c>
      <c r="BH173" s="78" t="e">
        <f>IF(Exposition!$J180="April",Exposition!$G180)</f>
        <v>#NAME?</v>
      </c>
      <c r="BI173" s="78" t="e">
        <f>IF(Exposition!$J180="Mai",Exposition!$G180)</f>
        <v>#NAME?</v>
      </c>
      <c r="BJ173" s="78" t="e">
        <f>IF(Exposition!$J180="Juni",Exposition!$G180)</f>
        <v>#NAME?</v>
      </c>
      <c r="BK173" s="78" t="e">
        <f>IF(Exposition!$J180="Juli",Exposition!$G180)</f>
        <v>#NAME?</v>
      </c>
      <c r="BL173" s="78" t="e">
        <f>IF(Exposition!$J180="August",Exposition!$G180)</f>
        <v>#NAME?</v>
      </c>
      <c r="BM173" s="78" t="e">
        <f>IF(Exposition!$J180="September",Exposition!$G180)</f>
        <v>#NAME?</v>
      </c>
      <c r="BN173" s="78" t="e">
        <f>IF(Exposition!$J180="Oktober",Exposition!$G180)</f>
        <v>#NAME?</v>
      </c>
      <c r="BO173" s="78" t="e">
        <f>IF(Exposition!$J180="November",Exposition!$G180)</f>
        <v>#NAME?</v>
      </c>
      <c r="BP173" s="78" t="e">
        <f>IF(Exposition!$J180="Dezember",Exposition!$G180)</f>
        <v>#NAME?</v>
      </c>
    </row>
    <row r="174" spans="14:68" x14ac:dyDescent="0.2">
      <c r="N174" s="78" t="b">
        <f>IF(Exposition!$D182="Fußballspez. Training",Exposition!$C182*(Exposition!$E182/60))</f>
        <v>0</v>
      </c>
      <c r="O174" s="78" t="b">
        <f>IF(Exposition!$D182="Unspezifisches Training",Exposition!$C182*(Exposition!$E182/60))</f>
        <v>0</v>
      </c>
      <c r="AD174" s="78" t="e">
        <f>IF(Monitoring!D182=0,AA=0,TEXT(Monitoring!D182,"TTTT"))</f>
        <v>#NAME?</v>
      </c>
      <c r="AE174" s="78" t="e">
        <f>IF(Monitoring!D182=0,AA=0,TEXT(Monitoring!D182,"MMMM"))</f>
        <v>#NAME?</v>
      </c>
      <c r="AF174" s="78">
        <f>Monitoring!L182</f>
        <v>0</v>
      </c>
      <c r="BE174" s="78" t="e">
        <f>IF(Exposition!$J181="Januar",Exposition!$G181)</f>
        <v>#NAME?</v>
      </c>
      <c r="BF174" s="78" t="e">
        <f>IF(Exposition!$J181="Februar",Exposition!$G181)</f>
        <v>#NAME?</v>
      </c>
      <c r="BG174" s="78" t="e">
        <f>IF(Exposition!$J181="März",Exposition!$G181)</f>
        <v>#NAME?</v>
      </c>
      <c r="BH174" s="78" t="e">
        <f>IF(Exposition!$J181="April",Exposition!$G181)</f>
        <v>#NAME?</v>
      </c>
      <c r="BI174" s="78" t="e">
        <f>IF(Exposition!$J181="Mai",Exposition!$G181)</f>
        <v>#NAME?</v>
      </c>
      <c r="BJ174" s="78" t="e">
        <f>IF(Exposition!$J181="Juni",Exposition!$G181)</f>
        <v>#NAME?</v>
      </c>
      <c r="BK174" s="78" t="e">
        <f>IF(Exposition!$J181="Juli",Exposition!$G181)</f>
        <v>#NAME?</v>
      </c>
      <c r="BL174" s="78" t="e">
        <f>IF(Exposition!$J181="August",Exposition!$G181)</f>
        <v>#NAME?</v>
      </c>
      <c r="BM174" s="78" t="e">
        <f>IF(Exposition!$J181="September",Exposition!$G181)</f>
        <v>#NAME?</v>
      </c>
      <c r="BN174" s="78" t="e">
        <f>IF(Exposition!$J181="Oktober",Exposition!$G181)</f>
        <v>#NAME?</v>
      </c>
      <c r="BO174" s="78" t="e">
        <f>IF(Exposition!$J181="November",Exposition!$G181)</f>
        <v>#NAME?</v>
      </c>
      <c r="BP174" s="78" t="e">
        <f>IF(Exposition!$J181="Dezember",Exposition!$G181)</f>
        <v>#NAME?</v>
      </c>
    </row>
    <row r="175" spans="14:68" x14ac:dyDescent="0.2">
      <c r="N175" s="78" t="b">
        <f>IF(Exposition!$D183="Fußballspez. Training",Exposition!$C183*(Exposition!$E183/60))</f>
        <v>0</v>
      </c>
      <c r="O175" s="78" t="b">
        <f>IF(Exposition!$D183="Unspezifisches Training",Exposition!$C183*(Exposition!$E183/60))</f>
        <v>0</v>
      </c>
      <c r="AD175" s="78" t="e">
        <f>IF(Monitoring!D183=0,AA=0,TEXT(Monitoring!D183,"TTTT"))</f>
        <v>#NAME?</v>
      </c>
      <c r="AE175" s="78" t="e">
        <f>IF(Monitoring!D183=0,AA=0,TEXT(Monitoring!D183,"MMMM"))</f>
        <v>#NAME?</v>
      </c>
      <c r="AF175" s="78">
        <f>Monitoring!L183</f>
        <v>0</v>
      </c>
      <c r="BE175" s="78" t="e">
        <f>IF(Exposition!$J182="Januar",Exposition!$G182)</f>
        <v>#NAME?</v>
      </c>
      <c r="BF175" s="78" t="e">
        <f>IF(Exposition!$J182="Februar",Exposition!$G182)</f>
        <v>#NAME?</v>
      </c>
      <c r="BG175" s="78" t="e">
        <f>IF(Exposition!$J182="März",Exposition!$G182)</f>
        <v>#NAME?</v>
      </c>
      <c r="BH175" s="78" t="e">
        <f>IF(Exposition!$J182="April",Exposition!$G182)</f>
        <v>#NAME?</v>
      </c>
      <c r="BI175" s="78" t="e">
        <f>IF(Exposition!$J182="Mai",Exposition!$G182)</f>
        <v>#NAME?</v>
      </c>
      <c r="BJ175" s="78" t="e">
        <f>IF(Exposition!$J182="Juni",Exposition!$G182)</f>
        <v>#NAME?</v>
      </c>
      <c r="BK175" s="78" t="e">
        <f>IF(Exposition!$J182="Juli",Exposition!$G182)</f>
        <v>#NAME?</v>
      </c>
      <c r="BL175" s="78" t="e">
        <f>IF(Exposition!$J182="August",Exposition!$G182)</f>
        <v>#NAME?</v>
      </c>
      <c r="BM175" s="78" t="e">
        <f>IF(Exposition!$J182="September",Exposition!$G182)</f>
        <v>#NAME?</v>
      </c>
      <c r="BN175" s="78" t="e">
        <f>IF(Exposition!$J182="Oktober",Exposition!$G182)</f>
        <v>#NAME?</v>
      </c>
      <c r="BO175" s="78" t="e">
        <f>IF(Exposition!$J182="November",Exposition!$G182)</f>
        <v>#NAME?</v>
      </c>
      <c r="BP175" s="78" t="e">
        <f>IF(Exposition!$J182="Dezember",Exposition!$G182)</f>
        <v>#NAME?</v>
      </c>
    </row>
    <row r="176" spans="14:68" x14ac:dyDescent="0.2">
      <c r="N176" s="78" t="b">
        <f>IF(Exposition!$D184="Fußballspez. Training",Exposition!$C184*(Exposition!$E184/60))</f>
        <v>0</v>
      </c>
      <c r="O176" s="78" t="b">
        <f>IF(Exposition!$D184="Unspezifisches Training",Exposition!$C184*(Exposition!$E184/60))</f>
        <v>0</v>
      </c>
      <c r="AD176" s="78" t="e">
        <f>IF(Monitoring!D184=0,AA=0,TEXT(Monitoring!D184,"TTTT"))</f>
        <v>#NAME?</v>
      </c>
      <c r="AE176" s="78" t="e">
        <f>IF(Monitoring!D184=0,AA=0,TEXT(Monitoring!D184,"MMMM"))</f>
        <v>#NAME?</v>
      </c>
      <c r="AF176" s="78">
        <f>Monitoring!L184</f>
        <v>0</v>
      </c>
      <c r="BE176" s="78" t="e">
        <f>IF(Exposition!$J183="Januar",Exposition!$G183)</f>
        <v>#NAME?</v>
      </c>
      <c r="BF176" s="78" t="e">
        <f>IF(Exposition!$J183="Februar",Exposition!$G183)</f>
        <v>#NAME?</v>
      </c>
      <c r="BG176" s="78" t="e">
        <f>IF(Exposition!$J183="März",Exposition!$G183)</f>
        <v>#NAME?</v>
      </c>
      <c r="BH176" s="78" t="e">
        <f>IF(Exposition!$J183="April",Exposition!$G183)</f>
        <v>#NAME?</v>
      </c>
      <c r="BI176" s="78" t="e">
        <f>IF(Exposition!$J183="Mai",Exposition!$G183)</f>
        <v>#NAME?</v>
      </c>
      <c r="BJ176" s="78" t="e">
        <f>IF(Exposition!$J183="Juni",Exposition!$G183)</f>
        <v>#NAME?</v>
      </c>
      <c r="BK176" s="78" t="e">
        <f>IF(Exposition!$J183="Juli",Exposition!$G183)</f>
        <v>#NAME?</v>
      </c>
      <c r="BL176" s="78" t="e">
        <f>IF(Exposition!$J183="August",Exposition!$G183)</f>
        <v>#NAME?</v>
      </c>
      <c r="BM176" s="78" t="e">
        <f>IF(Exposition!$J183="September",Exposition!$G183)</f>
        <v>#NAME?</v>
      </c>
      <c r="BN176" s="78" t="e">
        <f>IF(Exposition!$J183="Oktober",Exposition!$G183)</f>
        <v>#NAME?</v>
      </c>
      <c r="BO176" s="78" t="e">
        <f>IF(Exposition!$J183="November",Exposition!$G183)</f>
        <v>#NAME?</v>
      </c>
      <c r="BP176" s="78" t="e">
        <f>IF(Exposition!$J183="Dezember",Exposition!$G183)</f>
        <v>#NAME?</v>
      </c>
    </row>
    <row r="177" spans="14:68" x14ac:dyDescent="0.2">
      <c r="N177" s="78" t="b">
        <f>IF(Exposition!$D185="Fußballspez. Training",Exposition!$C185*(Exposition!$E185/60))</f>
        <v>0</v>
      </c>
      <c r="O177" s="78" t="b">
        <f>IF(Exposition!$D185="Unspezifisches Training",Exposition!$C185*(Exposition!$E185/60))</f>
        <v>0</v>
      </c>
      <c r="AD177" s="78" t="e">
        <f>IF(Monitoring!D185=0,AA=0,TEXT(Monitoring!D185,"TTTT"))</f>
        <v>#NAME?</v>
      </c>
      <c r="AE177" s="78" t="e">
        <f>IF(Monitoring!D185=0,AA=0,TEXT(Monitoring!D185,"MMMM"))</f>
        <v>#NAME?</v>
      </c>
      <c r="AF177" s="78">
        <f>Monitoring!L185</f>
        <v>0</v>
      </c>
      <c r="BE177" s="78" t="e">
        <f>IF(Exposition!$J184="Januar",Exposition!$G184)</f>
        <v>#NAME?</v>
      </c>
      <c r="BF177" s="78" t="e">
        <f>IF(Exposition!$J184="Februar",Exposition!$G184)</f>
        <v>#NAME?</v>
      </c>
      <c r="BG177" s="78" t="e">
        <f>IF(Exposition!$J184="März",Exposition!$G184)</f>
        <v>#NAME?</v>
      </c>
      <c r="BH177" s="78" t="e">
        <f>IF(Exposition!$J184="April",Exposition!$G184)</f>
        <v>#NAME?</v>
      </c>
      <c r="BI177" s="78" t="e">
        <f>IF(Exposition!$J184="Mai",Exposition!$G184)</f>
        <v>#NAME?</v>
      </c>
      <c r="BJ177" s="78" t="e">
        <f>IF(Exposition!$J184="Juni",Exposition!$G184)</f>
        <v>#NAME?</v>
      </c>
      <c r="BK177" s="78" t="e">
        <f>IF(Exposition!$J184="Juli",Exposition!$G184)</f>
        <v>#NAME?</v>
      </c>
      <c r="BL177" s="78" t="e">
        <f>IF(Exposition!$J184="August",Exposition!$G184)</f>
        <v>#NAME?</v>
      </c>
      <c r="BM177" s="78" t="e">
        <f>IF(Exposition!$J184="September",Exposition!$G184)</f>
        <v>#NAME?</v>
      </c>
      <c r="BN177" s="78" t="e">
        <f>IF(Exposition!$J184="Oktober",Exposition!$G184)</f>
        <v>#NAME?</v>
      </c>
      <c r="BO177" s="78" t="e">
        <f>IF(Exposition!$J184="November",Exposition!$G184)</f>
        <v>#NAME?</v>
      </c>
      <c r="BP177" s="78" t="e">
        <f>IF(Exposition!$J184="Dezember",Exposition!$G184)</f>
        <v>#NAME?</v>
      </c>
    </row>
    <row r="178" spans="14:68" x14ac:dyDescent="0.2">
      <c r="N178" s="78" t="b">
        <f>IF(Exposition!$D186="Fußballspez. Training",Exposition!$C186*(Exposition!$E186/60))</f>
        <v>0</v>
      </c>
      <c r="O178" s="78" t="b">
        <f>IF(Exposition!$D186="Unspezifisches Training",Exposition!$C186*(Exposition!$E186/60))</f>
        <v>0</v>
      </c>
      <c r="AD178" s="78" t="e">
        <f>IF(Monitoring!D186=0,AA=0,TEXT(Monitoring!D186,"TTTT"))</f>
        <v>#NAME?</v>
      </c>
      <c r="AE178" s="78" t="e">
        <f>IF(Monitoring!D186=0,AA=0,TEXT(Monitoring!D186,"MMMM"))</f>
        <v>#NAME?</v>
      </c>
      <c r="AF178" s="78">
        <f>Monitoring!L186</f>
        <v>0</v>
      </c>
      <c r="BE178" s="78" t="e">
        <f>IF(Exposition!$J185="Januar",Exposition!$G185)</f>
        <v>#NAME?</v>
      </c>
      <c r="BF178" s="78" t="e">
        <f>IF(Exposition!$J185="Februar",Exposition!$G185)</f>
        <v>#NAME?</v>
      </c>
      <c r="BG178" s="78" t="e">
        <f>IF(Exposition!$J185="März",Exposition!$G185)</f>
        <v>#NAME?</v>
      </c>
      <c r="BH178" s="78" t="e">
        <f>IF(Exposition!$J185="April",Exposition!$G185)</f>
        <v>#NAME?</v>
      </c>
      <c r="BI178" s="78" t="e">
        <f>IF(Exposition!$J185="Mai",Exposition!$G185)</f>
        <v>#NAME?</v>
      </c>
      <c r="BJ178" s="78" t="e">
        <f>IF(Exposition!$J185="Juni",Exposition!$G185)</f>
        <v>#NAME?</v>
      </c>
      <c r="BK178" s="78" t="e">
        <f>IF(Exposition!$J185="Juli",Exposition!$G185)</f>
        <v>#NAME?</v>
      </c>
      <c r="BL178" s="78" t="e">
        <f>IF(Exposition!$J185="August",Exposition!$G185)</f>
        <v>#NAME?</v>
      </c>
      <c r="BM178" s="78" t="e">
        <f>IF(Exposition!$J185="September",Exposition!$G185)</f>
        <v>#NAME?</v>
      </c>
      <c r="BN178" s="78" t="e">
        <f>IF(Exposition!$J185="Oktober",Exposition!$G185)</f>
        <v>#NAME?</v>
      </c>
      <c r="BO178" s="78" t="e">
        <f>IF(Exposition!$J185="November",Exposition!$G185)</f>
        <v>#NAME?</v>
      </c>
      <c r="BP178" s="78" t="e">
        <f>IF(Exposition!$J185="Dezember",Exposition!$G185)</f>
        <v>#NAME?</v>
      </c>
    </row>
    <row r="179" spans="14:68" x14ac:dyDescent="0.2">
      <c r="N179" s="78" t="b">
        <f>IF(Exposition!$D187="Fußballspez. Training",Exposition!$C187*(Exposition!$E187/60))</f>
        <v>0</v>
      </c>
      <c r="O179" s="78" t="b">
        <f>IF(Exposition!$D187="Unspezifisches Training",Exposition!$C187*(Exposition!$E187/60))</f>
        <v>0</v>
      </c>
      <c r="AD179" s="78" t="e">
        <f>IF(Monitoring!D187=0,AA=0,TEXT(Monitoring!D187,"TTTT"))</f>
        <v>#NAME?</v>
      </c>
      <c r="AE179" s="78" t="e">
        <f>IF(Monitoring!D187=0,AA=0,TEXT(Monitoring!D187,"MMMM"))</f>
        <v>#NAME?</v>
      </c>
      <c r="AF179" s="78">
        <f>Monitoring!L187</f>
        <v>0</v>
      </c>
      <c r="BE179" s="78" t="e">
        <f>IF(Exposition!$J186="Januar",Exposition!$G186)</f>
        <v>#NAME?</v>
      </c>
      <c r="BF179" s="78" t="e">
        <f>IF(Exposition!$J186="Februar",Exposition!$G186)</f>
        <v>#NAME?</v>
      </c>
      <c r="BG179" s="78" t="e">
        <f>IF(Exposition!$J186="März",Exposition!$G186)</f>
        <v>#NAME?</v>
      </c>
      <c r="BH179" s="78" t="e">
        <f>IF(Exposition!$J186="April",Exposition!$G186)</f>
        <v>#NAME?</v>
      </c>
      <c r="BI179" s="78" t="e">
        <f>IF(Exposition!$J186="Mai",Exposition!$G186)</f>
        <v>#NAME?</v>
      </c>
      <c r="BJ179" s="78" t="e">
        <f>IF(Exposition!$J186="Juni",Exposition!$G186)</f>
        <v>#NAME?</v>
      </c>
      <c r="BK179" s="78" t="e">
        <f>IF(Exposition!$J186="Juli",Exposition!$G186)</f>
        <v>#NAME?</v>
      </c>
      <c r="BL179" s="78" t="e">
        <f>IF(Exposition!$J186="August",Exposition!$G186)</f>
        <v>#NAME?</v>
      </c>
      <c r="BM179" s="78" t="e">
        <f>IF(Exposition!$J186="September",Exposition!$G186)</f>
        <v>#NAME?</v>
      </c>
      <c r="BN179" s="78" t="e">
        <f>IF(Exposition!$J186="Oktober",Exposition!$G186)</f>
        <v>#NAME?</v>
      </c>
      <c r="BO179" s="78" t="e">
        <f>IF(Exposition!$J186="November",Exposition!$G186)</f>
        <v>#NAME?</v>
      </c>
      <c r="BP179" s="78" t="e">
        <f>IF(Exposition!$J186="Dezember",Exposition!$G186)</f>
        <v>#NAME?</v>
      </c>
    </row>
    <row r="180" spans="14:68" x14ac:dyDescent="0.2">
      <c r="N180" s="78" t="b">
        <f>IF(Exposition!$D188="Fußballspez. Training",Exposition!$C188*(Exposition!$E188/60))</f>
        <v>0</v>
      </c>
      <c r="O180" s="78" t="b">
        <f>IF(Exposition!$D188="Unspezifisches Training",Exposition!$C188*(Exposition!$E188/60))</f>
        <v>0</v>
      </c>
      <c r="AD180" s="78" t="e">
        <f>IF(Monitoring!D188=0,AA=0,TEXT(Monitoring!D188,"TTTT"))</f>
        <v>#NAME?</v>
      </c>
      <c r="AE180" s="78" t="e">
        <f>IF(Monitoring!D188=0,AA=0,TEXT(Monitoring!D188,"MMMM"))</f>
        <v>#NAME?</v>
      </c>
      <c r="AF180" s="78">
        <f>Monitoring!L188</f>
        <v>0</v>
      </c>
      <c r="BE180" s="78" t="e">
        <f>IF(Exposition!$J187="Januar",Exposition!$G187)</f>
        <v>#NAME?</v>
      </c>
      <c r="BF180" s="78" t="e">
        <f>IF(Exposition!$J187="Februar",Exposition!$G187)</f>
        <v>#NAME?</v>
      </c>
      <c r="BG180" s="78" t="e">
        <f>IF(Exposition!$J187="März",Exposition!$G187)</f>
        <v>#NAME?</v>
      </c>
      <c r="BH180" s="78" t="e">
        <f>IF(Exposition!$J187="April",Exposition!$G187)</f>
        <v>#NAME?</v>
      </c>
      <c r="BI180" s="78" t="e">
        <f>IF(Exposition!$J187="Mai",Exposition!$G187)</f>
        <v>#NAME?</v>
      </c>
      <c r="BJ180" s="78" t="e">
        <f>IF(Exposition!$J187="Juni",Exposition!$G187)</f>
        <v>#NAME?</v>
      </c>
      <c r="BK180" s="78" t="e">
        <f>IF(Exposition!$J187="Juli",Exposition!$G187)</f>
        <v>#NAME?</v>
      </c>
      <c r="BL180" s="78" t="e">
        <f>IF(Exposition!$J187="August",Exposition!$G187)</f>
        <v>#NAME?</v>
      </c>
      <c r="BM180" s="78" t="e">
        <f>IF(Exposition!$J187="September",Exposition!$G187)</f>
        <v>#NAME?</v>
      </c>
      <c r="BN180" s="78" t="e">
        <f>IF(Exposition!$J187="Oktober",Exposition!$G187)</f>
        <v>#NAME?</v>
      </c>
      <c r="BO180" s="78" t="e">
        <f>IF(Exposition!$J187="November",Exposition!$G187)</f>
        <v>#NAME?</v>
      </c>
      <c r="BP180" s="78" t="e">
        <f>IF(Exposition!$J187="Dezember",Exposition!$G187)</f>
        <v>#NAME?</v>
      </c>
    </row>
    <row r="181" spans="14:68" x14ac:dyDescent="0.2">
      <c r="N181" s="78" t="b">
        <f>IF(Exposition!$D189="Fußballspez. Training",Exposition!$C189*(Exposition!$E189/60))</f>
        <v>0</v>
      </c>
      <c r="O181" s="78" t="b">
        <f>IF(Exposition!$D189="Unspezifisches Training",Exposition!$C189*(Exposition!$E189/60))</f>
        <v>0</v>
      </c>
      <c r="AD181" s="78" t="e">
        <f>IF(Monitoring!D189=0,AA=0,TEXT(Monitoring!D189,"TTTT"))</f>
        <v>#NAME?</v>
      </c>
      <c r="AE181" s="78" t="e">
        <f>IF(Monitoring!D189=0,AA=0,TEXT(Monitoring!D189,"MMMM"))</f>
        <v>#NAME?</v>
      </c>
      <c r="AF181" s="78">
        <f>Monitoring!L189</f>
        <v>0</v>
      </c>
      <c r="BE181" s="78" t="e">
        <f>IF(Exposition!$J188="Januar",Exposition!$G188)</f>
        <v>#NAME?</v>
      </c>
      <c r="BF181" s="78" t="e">
        <f>IF(Exposition!$J188="Februar",Exposition!$G188)</f>
        <v>#NAME?</v>
      </c>
      <c r="BG181" s="78" t="e">
        <f>IF(Exposition!$J188="März",Exposition!$G188)</f>
        <v>#NAME?</v>
      </c>
      <c r="BH181" s="78" t="e">
        <f>IF(Exposition!$J188="April",Exposition!$G188)</f>
        <v>#NAME?</v>
      </c>
      <c r="BI181" s="78" t="e">
        <f>IF(Exposition!$J188="Mai",Exposition!$G188)</f>
        <v>#NAME?</v>
      </c>
      <c r="BJ181" s="78" t="e">
        <f>IF(Exposition!$J188="Juni",Exposition!$G188)</f>
        <v>#NAME?</v>
      </c>
      <c r="BK181" s="78" t="e">
        <f>IF(Exposition!$J188="Juli",Exposition!$G188)</f>
        <v>#NAME?</v>
      </c>
      <c r="BL181" s="78" t="e">
        <f>IF(Exposition!$J188="August",Exposition!$G188)</f>
        <v>#NAME?</v>
      </c>
      <c r="BM181" s="78" t="e">
        <f>IF(Exposition!$J188="September",Exposition!$G188)</f>
        <v>#NAME?</v>
      </c>
      <c r="BN181" s="78" t="e">
        <f>IF(Exposition!$J188="Oktober",Exposition!$G188)</f>
        <v>#NAME?</v>
      </c>
      <c r="BO181" s="78" t="e">
        <f>IF(Exposition!$J188="November",Exposition!$G188)</f>
        <v>#NAME?</v>
      </c>
      <c r="BP181" s="78" t="e">
        <f>IF(Exposition!$J188="Dezember",Exposition!$G188)</f>
        <v>#NAME?</v>
      </c>
    </row>
    <row r="182" spans="14:68" x14ac:dyDescent="0.2">
      <c r="N182" s="78" t="b">
        <f>IF(Exposition!$D190="Fußballspez. Training",Exposition!$C190*(Exposition!$E190/60))</f>
        <v>0</v>
      </c>
      <c r="O182" s="78" t="b">
        <f>IF(Exposition!$D190="Unspezifisches Training",Exposition!$C190*(Exposition!$E190/60))</f>
        <v>0</v>
      </c>
      <c r="AD182" s="78" t="e">
        <f>IF(Monitoring!D190=0,AA=0,TEXT(Monitoring!D190,"TTTT"))</f>
        <v>#NAME?</v>
      </c>
      <c r="AE182" s="78" t="e">
        <f>IF(Monitoring!D190=0,AA=0,TEXT(Monitoring!D190,"MMMM"))</f>
        <v>#NAME?</v>
      </c>
      <c r="AF182" s="78">
        <f>Monitoring!L190</f>
        <v>0</v>
      </c>
      <c r="BE182" s="78" t="e">
        <f>IF(Exposition!$J189="Januar",Exposition!$G189)</f>
        <v>#NAME?</v>
      </c>
      <c r="BF182" s="78" t="e">
        <f>IF(Exposition!$J189="Februar",Exposition!$G189)</f>
        <v>#NAME?</v>
      </c>
      <c r="BG182" s="78" t="e">
        <f>IF(Exposition!$J189="März",Exposition!$G189)</f>
        <v>#NAME?</v>
      </c>
      <c r="BH182" s="78" t="e">
        <f>IF(Exposition!$J189="April",Exposition!$G189)</f>
        <v>#NAME?</v>
      </c>
      <c r="BI182" s="78" t="e">
        <f>IF(Exposition!$J189="Mai",Exposition!$G189)</f>
        <v>#NAME?</v>
      </c>
      <c r="BJ182" s="78" t="e">
        <f>IF(Exposition!$J189="Juni",Exposition!$G189)</f>
        <v>#NAME?</v>
      </c>
      <c r="BK182" s="78" t="e">
        <f>IF(Exposition!$J189="Juli",Exposition!$G189)</f>
        <v>#NAME?</v>
      </c>
      <c r="BL182" s="78" t="e">
        <f>IF(Exposition!$J189="August",Exposition!$G189)</f>
        <v>#NAME?</v>
      </c>
      <c r="BM182" s="78" t="e">
        <f>IF(Exposition!$J189="September",Exposition!$G189)</f>
        <v>#NAME?</v>
      </c>
      <c r="BN182" s="78" t="e">
        <f>IF(Exposition!$J189="Oktober",Exposition!$G189)</f>
        <v>#NAME?</v>
      </c>
      <c r="BO182" s="78" t="e">
        <f>IF(Exposition!$J189="November",Exposition!$G189)</f>
        <v>#NAME?</v>
      </c>
      <c r="BP182" s="78" t="e">
        <f>IF(Exposition!$J189="Dezember",Exposition!$G189)</f>
        <v>#NAME?</v>
      </c>
    </row>
    <row r="183" spans="14:68" x14ac:dyDescent="0.2">
      <c r="N183" s="78" t="b">
        <f>IF(Exposition!$D191="Fußballspez. Training",Exposition!$C191*(Exposition!$E191/60))</f>
        <v>0</v>
      </c>
      <c r="O183" s="78" t="b">
        <f>IF(Exposition!$D191="Unspezifisches Training",Exposition!$C191*(Exposition!$E191/60))</f>
        <v>0</v>
      </c>
      <c r="AD183" s="78" t="e">
        <f>IF(Monitoring!D191=0,AA=0,TEXT(Monitoring!D191,"TTTT"))</f>
        <v>#NAME?</v>
      </c>
      <c r="AE183" s="78" t="e">
        <f>IF(Monitoring!D191=0,AA=0,TEXT(Monitoring!D191,"MMMM"))</f>
        <v>#NAME?</v>
      </c>
      <c r="AF183" s="78">
        <f>Monitoring!L191</f>
        <v>0</v>
      </c>
      <c r="BE183" s="78" t="e">
        <f>IF(Exposition!$J190="Januar",Exposition!$G190)</f>
        <v>#NAME?</v>
      </c>
      <c r="BF183" s="78" t="e">
        <f>IF(Exposition!$J190="Februar",Exposition!$G190)</f>
        <v>#NAME?</v>
      </c>
      <c r="BG183" s="78" t="e">
        <f>IF(Exposition!$J190="März",Exposition!$G190)</f>
        <v>#NAME?</v>
      </c>
      <c r="BH183" s="78" t="e">
        <f>IF(Exposition!$J190="April",Exposition!$G190)</f>
        <v>#NAME?</v>
      </c>
      <c r="BI183" s="78" t="e">
        <f>IF(Exposition!$J190="Mai",Exposition!$G190)</f>
        <v>#NAME?</v>
      </c>
      <c r="BJ183" s="78" t="e">
        <f>IF(Exposition!$J190="Juni",Exposition!$G190)</f>
        <v>#NAME?</v>
      </c>
      <c r="BK183" s="78" t="e">
        <f>IF(Exposition!$J190="Juli",Exposition!$G190)</f>
        <v>#NAME?</v>
      </c>
      <c r="BL183" s="78" t="e">
        <f>IF(Exposition!$J190="August",Exposition!$G190)</f>
        <v>#NAME?</v>
      </c>
      <c r="BM183" s="78" t="e">
        <f>IF(Exposition!$J190="September",Exposition!$G190)</f>
        <v>#NAME?</v>
      </c>
      <c r="BN183" s="78" t="e">
        <f>IF(Exposition!$J190="Oktober",Exposition!$G190)</f>
        <v>#NAME?</v>
      </c>
      <c r="BO183" s="78" t="e">
        <f>IF(Exposition!$J190="November",Exposition!$G190)</f>
        <v>#NAME?</v>
      </c>
      <c r="BP183" s="78" t="e">
        <f>IF(Exposition!$J190="Dezember",Exposition!$G190)</f>
        <v>#NAME?</v>
      </c>
    </row>
    <row r="184" spans="14:68" x14ac:dyDescent="0.2">
      <c r="N184" s="78" t="b">
        <f>IF(Exposition!$D192="Fußballspez. Training",Exposition!$C192*(Exposition!$E192/60))</f>
        <v>0</v>
      </c>
      <c r="O184" s="78" t="b">
        <f>IF(Exposition!$D192="Unspezifisches Training",Exposition!$C192*(Exposition!$E192/60))</f>
        <v>0</v>
      </c>
      <c r="AD184" s="78" t="e">
        <f>IF(Monitoring!D192=0,AA=0,TEXT(Monitoring!D192,"TTTT"))</f>
        <v>#NAME?</v>
      </c>
      <c r="AE184" s="78" t="e">
        <f>IF(Monitoring!D192=0,AA=0,TEXT(Monitoring!D192,"MMMM"))</f>
        <v>#NAME?</v>
      </c>
      <c r="AF184" s="78">
        <f>Monitoring!L192</f>
        <v>0</v>
      </c>
      <c r="BE184" s="78" t="e">
        <f>IF(Exposition!$J191="Januar",Exposition!$G191)</f>
        <v>#NAME?</v>
      </c>
      <c r="BF184" s="78" t="e">
        <f>IF(Exposition!$J191="Februar",Exposition!$G191)</f>
        <v>#NAME?</v>
      </c>
      <c r="BG184" s="78" t="e">
        <f>IF(Exposition!$J191="März",Exposition!$G191)</f>
        <v>#NAME?</v>
      </c>
      <c r="BH184" s="78" t="e">
        <f>IF(Exposition!$J191="April",Exposition!$G191)</f>
        <v>#NAME?</v>
      </c>
      <c r="BI184" s="78" t="e">
        <f>IF(Exposition!$J191="Mai",Exposition!$G191)</f>
        <v>#NAME?</v>
      </c>
      <c r="BJ184" s="78" t="e">
        <f>IF(Exposition!$J191="Juni",Exposition!$G191)</f>
        <v>#NAME?</v>
      </c>
      <c r="BK184" s="78" t="e">
        <f>IF(Exposition!$J191="Juli",Exposition!$G191)</f>
        <v>#NAME?</v>
      </c>
      <c r="BL184" s="78" t="e">
        <f>IF(Exposition!$J191="August",Exposition!$G191)</f>
        <v>#NAME?</v>
      </c>
      <c r="BM184" s="78" t="e">
        <f>IF(Exposition!$J191="September",Exposition!$G191)</f>
        <v>#NAME?</v>
      </c>
      <c r="BN184" s="78" t="e">
        <f>IF(Exposition!$J191="Oktober",Exposition!$G191)</f>
        <v>#NAME?</v>
      </c>
      <c r="BO184" s="78" t="e">
        <f>IF(Exposition!$J191="November",Exposition!$G191)</f>
        <v>#NAME?</v>
      </c>
      <c r="BP184" s="78" t="e">
        <f>IF(Exposition!$J191="Dezember",Exposition!$G191)</f>
        <v>#NAME?</v>
      </c>
    </row>
    <row r="185" spans="14:68" x14ac:dyDescent="0.2">
      <c r="N185" s="78" t="b">
        <f>IF(Exposition!$D193="Fußballspez. Training",Exposition!$C193*(Exposition!$E193/60))</f>
        <v>0</v>
      </c>
      <c r="O185" s="78" t="b">
        <f>IF(Exposition!$D193="Unspezifisches Training",Exposition!$C193*(Exposition!$E193/60))</f>
        <v>0</v>
      </c>
      <c r="AD185" s="78" t="e">
        <f>IF(Monitoring!D193=0,AA=0,TEXT(Monitoring!D193,"TTTT"))</f>
        <v>#NAME?</v>
      </c>
      <c r="AE185" s="78" t="e">
        <f>IF(Monitoring!D193=0,AA=0,TEXT(Monitoring!D193,"MMMM"))</f>
        <v>#NAME?</v>
      </c>
      <c r="AF185" s="78">
        <f>Monitoring!L193</f>
        <v>0</v>
      </c>
      <c r="BE185" s="78" t="e">
        <f>IF(Exposition!$J192="Januar",Exposition!$G192)</f>
        <v>#NAME?</v>
      </c>
      <c r="BF185" s="78" t="e">
        <f>IF(Exposition!$J192="Februar",Exposition!$G192)</f>
        <v>#NAME?</v>
      </c>
      <c r="BG185" s="78" t="e">
        <f>IF(Exposition!$J192="März",Exposition!$G192)</f>
        <v>#NAME?</v>
      </c>
      <c r="BH185" s="78" t="e">
        <f>IF(Exposition!$J192="April",Exposition!$G192)</f>
        <v>#NAME?</v>
      </c>
      <c r="BI185" s="78" t="e">
        <f>IF(Exposition!$J192="Mai",Exposition!$G192)</f>
        <v>#NAME?</v>
      </c>
      <c r="BJ185" s="78" t="e">
        <f>IF(Exposition!$J192="Juni",Exposition!$G192)</f>
        <v>#NAME?</v>
      </c>
      <c r="BK185" s="78" t="e">
        <f>IF(Exposition!$J192="Juli",Exposition!$G192)</f>
        <v>#NAME?</v>
      </c>
      <c r="BL185" s="78" t="e">
        <f>IF(Exposition!$J192="August",Exposition!$G192)</f>
        <v>#NAME?</v>
      </c>
      <c r="BM185" s="78" t="e">
        <f>IF(Exposition!$J192="September",Exposition!$G192)</f>
        <v>#NAME?</v>
      </c>
      <c r="BN185" s="78" t="e">
        <f>IF(Exposition!$J192="Oktober",Exposition!$G192)</f>
        <v>#NAME?</v>
      </c>
      <c r="BO185" s="78" t="e">
        <f>IF(Exposition!$J192="November",Exposition!$G192)</f>
        <v>#NAME?</v>
      </c>
      <c r="BP185" s="78" t="e">
        <f>IF(Exposition!$J192="Dezember",Exposition!$G192)</f>
        <v>#NAME?</v>
      </c>
    </row>
    <row r="186" spans="14:68" x14ac:dyDescent="0.2">
      <c r="N186" s="78" t="b">
        <f>IF(Exposition!$D194="Fußballspez. Training",Exposition!$C194*(Exposition!$E194/60))</f>
        <v>0</v>
      </c>
      <c r="O186" s="78" t="b">
        <f>IF(Exposition!$D194="Unspezifisches Training",Exposition!$C194*(Exposition!$E194/60))</f>
        <v>0</v>
      </c>
      <c r="AD186" s="78" t="e">
        <f>IF(Monitoring!D194=0,AA=0,TEXT(Monitoring!D194,"TTTT"))</f>
        <v>#NAME?</v>
      </c>
      <c r="AE186" s="78" t="e">
        <f>IF(Monitoring!D194=0,AA=0,TEXT(Monitoring!D194,"MMMM"))</f>
        <v>#NAME?</v>
      </c>
      <c r="AF186" s="78">
        <f>Monitoring!L194</f>
        <v>0</v>
      </c>
      <c r="BE186" s="78" t="e">
        <f>IF(Exposition!$J193="Januar",Exposition!$G193)</f>
        <v>#NAME?</v>
      </c>
      <c r="BF186" s="78" t="e">
        <f>IF(Exposition!$J193="Februar",Exposition!$G193)</f>
        <v>#NAME?</v>
      </c>
      <c r="BG186" s="78" t="e">
        <f>IF(Exposition!$J193="März",Exposition!$G193)</f>
        <v>#NAME?</v>
      </c>
      <c r="BH186" s="78" t="e">
        <f>IF(Exposition!$J193="April",Exposition!$G193)</f>
        <v>#NAME?</v>
      </c>
      <c r="BI186" s="78" t="e">
        <f>IF(Exposition!$J193="Mai",Exposition!$G193)</f>
        <v>#NAME?</v>
      </c>
      <c r="BJ186" s="78" t="e">
        <f>IF(Exposition!$J193="Juni",Exposition!$G193)</f>
        <v>#NAME?</v>
      </c>
      <c r="BK186" s="78" t="e">
        <f>IF(Exposition!$J193="Juli",Exposition!$G193)</f>
        <v>#NAME?</v>
      </c>
      <c r="BL186" s="78" t="e">
        <f>IF(Exposition!$J193="August",Exposition!$G193)</f>
        <v>#NAME?</v>
      </c>
      <c r="BM186" s="78" t="e">
        <f>IF(Exposition!$J193="September",Exposition!$G193)</f>
        <v>#NAME?</v>
      </c>
      <c r="BN186" s="78" t="e">
        <f>IF(Exposition!$J193="Oktober",Exposition!$G193)</f>
        <v>#NAME?</v>
      </c>
      <c r="BO186" s="78" t="e">
        <f>IF(Exposition!$J193="November",Exposition!$G193)</f>
        <v>#NAME?</v>
      </c>
      <c r="BP186" s="78" t="e">
        <f>IF(Exposition!$J193="Dezember",Exposition!$G193)</f>
        <v>#NAME?</v>
      </c>
    </row>
    <row r="187" spans="14:68" x14ac:dyDescent="0.2">
      <c r="N187" s="78" t="b">
        <f>IF(Exposition!$D195="Fußballspez. Training",Exposition!$C195*(Exposition!$E195/60))</f>
        <v>0</v>
      </c>
      <c r="O187" s="78" t="b">
        <f>IF(Exposition!$D195="Unspezifisches Training",Exposition!$C195*(Exposition!$E195/60))</f>
        <v>0</v>
      </c>
      <c r="AD187" s="78" t="e">
        <f>IF(Monitoring!D195=0,AA=0,TEXT(Monitoring!D195,"TTTT"))</f>
        <v>#NAME?</v>
      </c>
      <c r="AE187" s="78" t="e">
        <f>IF(Monitoring!D195=0,AA=0,TEXT(Monitoring!D195,"MMMM"))</f>
        <v>#NAME?</v>
      </c>
      <c r="AF187" s="78">
        <f>Monitoring!L195</f>
        <v>0</v>
      </c>
      <c r="BE187" s="78" t="e">
        <f>IF(Exposition!$J194="Januar",Exposition!$G194)</f>
        <v>#NAME?</v>
      </c>
      <c r="BF187" s="78" t="e">
        <f>IF(Exposition!$J194="Februar",Exposition!$G194)</f>
        <v>#NAME?</v>
      </c>
      <c r="BG187" s="78" t="e">
        <f>IF(Exposition!$J194="März",Exposition!$G194)</f>
        <v>#NAME?</v>
      </c>
      <c r="BH187" s="78" t="e">
        <f>IF(Exposition!$J194="April",Exposition!$G194)</f>
        <v>#NAME?</v>
      </c>
      <c r="BI187" s="78" t="e">
        <f>IF(Exposition!$J194="Mai",Exposition!$G194)</f>
        <v>#NAME?</v>
      </c>
      <c r="BJ187" s="78" t="e">
        <f>IF(Exposition!$J194="Juni",Exposition!$G194)</f>
        <v>#NAME?</v>
      </c>
      <c r="BK187" s="78" t="e">
        <f>IF(Exposition!$J194="Juli",Exposition!$G194)</f>
        <v>#NAME?</v>
      </c>
      <c r="BL187" s="78" t="e">
        <f>IF(Exposition!$J194="August",Exposition!$G194)</f>
        <v>#NAME?</v>
      </c>
      <c r="BM187" s="78" t="e">
        <f>IF(Exposition!$J194="September",Exposition!$G194)</f>
        <v>#NAME?</v>
      </c>
      <c r="BN187" s="78" t="e">
        <f>IF(Exposition!$J194="Oktober",Exposition!$G194)</f>
        <v>#NAME?</v>
      </c>
      <c r="BO187" s="78" t="e">
        <f>IF(Exposition!$J194="November",Exposition!$G194)</f>
        <v>#NAME?</v>
      </c>
      <c r="BP187" s="78" t="e">
        <f>IF(Exposition!$J194="Dezember",Exposition!$G194)</f>
        <v>#NAME?</v>
      </c>
    </row>
    <row r="188" spans="14:68" x14ac:dyDescent="0.2">
      <c r="N188" s="78" t="b">
        <f>IF(Exposition!$D196="Fußballspez. Training",Exposition!$C196*(Exposition!$E196/60))</f>
        <v>0</v>
      </c>
      <c r="O188" s="78" t="b">
        <f>IF(Exposition!$D196="Unspezifisches Training",Exposition!$C196*(Exposition!$E196/60))</f>
        <v>0</v>
      </c>
      <c r="AD188" s="78" t="e">
        <f>IF(Monitoring!D196=0,AA=0,TEXT(Monitoring!D196,"TTTT"))</f>
        <v>#NAME?</v>
      </c>
      <c r="AE188" s="78" t="e">
        <f>IF(Monitoring!D196=0,AA=0,TEXT(Monitoring!D196,"MMMM"))</f>
        <v>#NAME?</v>
      </c>
      <c r="AF188" s="78">
        <f>Monitoring!L196</f>
        <v>0</v>
      </c>
      <c r="BE188" s="78" t="e">
        <f>IF(Exposition!$J195="Januar",Exposition!$G195)</f>
        <v>#NAME?</v>
      </c>
      <c r="BF188" s="78" t="e">
        <f>IF(Exposition!$J195="Februar",Exposition!$G195)</f>
        <v>#NAME?</v>
      </c>
      <c r="BG188" s="78" t="e">
        <f>IF(Exposition!$J195="März",Exposition!$G195)</f>
        <v>#NAME?</v>
      </c>
      <c r="BH188" s="78" t="e">
        <f>IF(Exposition!$J195="April",Exposition!$G195)</f>
        <v>#NAME?</v>
      </c>
      <c r="BI188" s="78" t="e">
        <f>IF(Exposition!$J195="Mai",Exposition!$G195)</f>
        <v>#NAME?</v>
      </c>
      <c r="BJ188" s="78" t="e">
        <f>IF(Exposition!$J195="Juni",Exposition!$G195)</f>
        <v>#NAME?</v>
      </c>
      <c r="BK188" s="78" t="e">
        <f>IF(Exposition!$J195="Juli",Exposition!$G195)</f>
        <v>#NAME?</v>
      </c>
      <c r="BL188" s="78" t="e">
        <f>IF(Exposition!$J195="August",Exposition!$G195)</f>
        <v>#NAME?</v>
      </c>
      <c r="BM188" s="78" t="e">
        <f>IF(Exposition!$J195="September",Exposition!$G195)</f>
        <v>#NAME?</v>
      </c>
      <c r="BN188" s="78" t="e">
        <f>IF(Exposition!$J195="Oktober",Exposition!$G195)</f>
        <v>#NAME?</v>
      </c>
      <c r="BO188" s="78" t="e">
        <f>IF(Exposition!$J195="November",Exposition!$G195)</f>
        <v>#NAME?</v>
      </c>
      <c r="BP188" s="78" t="e">
        <f>IF(Exposition!$J195="Dezember",Exposition!$G195)</f>
        <v>#NAME?</v>
      </c>
    </row>
    <row r="189" spans="14:68" x14ac:dyDescent="0.2">
      <c r="N189" s="78" t="b">
        <f>IF(Exposition!$D197="Fußballspez. Training",Exposition!$C197*(Exposition!$E197/60))</f>
        <v>0</v>
      </c>
      <c r="O189" s="78" t="b">
        <f>IF(Exposition!$D197="Unspezifisches Training",Exposition!$C197*(Exposition!$E197/60))</f>
        <v>0</v>
      </c>
      <c r="AD189" s="78" t="e">
        <f>IF(Monitoring!D197=0,AA=0,TEXT(Monitoring!D197,"TTTT"))</f>
        <v>#NAME?</v>
      </c>
      <c r="AE189" s="78" t="e">
        <f>IF(Monitoring!D197=0,AA=0,TEXT(Monitoring!D197,"MMMM"))</f>
        <v>#NAME?</v>
      </c>
      <c r="AF189" s="78">
        <f>Monitoring!L197</f>
        <v>0</v>
      </c>
      <c r="BE189" s="78" t="e">
        <f>IF(Exposition!$J196="Januar",Exposition!$G196)</f>
        <v>#NAME?</v>
      </c>
      <c r="BF189" s="78" t="e">
        <f>IF(Exposition!$J196="Februar",Exposition!$G196)</f>
        <v>#NAME?</v>
      </c>
      <c r="BG189" s="78" t="e">
        <f>IF(Exposition!$J196="März",Exposition!$G196)</f>
        <v>#NAME?</v>
      </c>
      <c r="BH189" s="78" t="e">
        <f>IF(Exposition!$J196="April",Exposition!$G196)</f>
        <v>#NAME?</v>
      </c>
      <c r="BI189" s="78" t="e">
        <f>IF(Exposition!$J196="Mai",Exposition!$G196)</f>
        <v>#NAME?</v>
      </c>
      <c r="BJ189" s="78" t="e">
        <f>IF(Exposition!$J196="Juni",Exposition!$G196)</f>
        <v>#NAME?</v>
      </c>
      <c r="BK189" s="78" t="e">
        <f>IF(Exposition!$J196="Juli",Exposition!$G196)</f>
        <v>#NAME?</v>
      </c>
      <c r="BL189" s="78" t="e">
        <f>IF(Exposition!$J196="August",Exposition!$G196)</f>
        <v>#NAME?</v>
      </c>
      <c r="BM189" s="78" t="e">
        <f>IF(Exposition!$J196="September",Exposition!$G196)</f>
        <v>#NAME?</v>
      </c>
      <c r="BN189" s="78" t="e">
        <f>IF(Exposition!$J196="Oktober",Exposition!$G196)</f>
        <v>#NAME?</v>
      </c>
      <c r="BO189" s="78" t="e">
        <f>IF(Exposition!$J196="November",Exposition!$G196)</f>
        <v>#NAME?</v>
      </c>
      <c r="BP189" s="78" t="e">
        <f>IF(Exposition!$J196="Dezember",Exposition!$G196)</f>
        <v>#NAME?</v>
      </c>
    </row>
    <row r="190" spans="14:68" x14ac:dyDescent="0.2">
      <c r="N190" s="78" t="b">
        <f>IF(Exposition!$D198="Fußballspez. Training",Exposition!$C198*(Exposition!$E198/60))</f>
        <v>0</v>
      </c>
      <c r="O190" s="78" t="b">
        <f>IF(Exposition!$D198="Unspezifisches Training",Exposition!$C198*(Exposition!$E198/60))</f>
        <v>0</v>
      </c>
      <c r="AD190" s="78" t="e">
        <f>IF(Monitoring!D198=0,AA=0,TEXT(Monitoring!D198,"TTTT"))</f>
        <v>#NAME?</v>
      </c>
      <c r="AE190" s="78" t="e">
        <f>IF(Monitoring!D198=0,AA=0,TEXT(Monitoring!D198,"MMMM"))</f>
        <v>#NAME?</v>
      </c>
      <c r="AF190" s="78">
        <f>Monitoring!L198</f>
        <v>0</v>
      </c>
      <c r="BE190" s="78" t="e">
        <f>IF(Exposition!$J197="Januar",Exposition!$G197)</f>
        <v>#NAME?</v>
      </c>
      <c r="BF190" s="78" t="e">
        <f>IF(Exposition!$J197="Februar",Exposition!$G197)</f>
        <v>#NAME?</v>
      </c>
      <c r="BG190" s="78" t="e">
        <f>IF(Exposition!$J197="März",Exposition!$G197)</f>
        <v>#NAME?</v>
      </c>
      <c r="BH190" s="78" t="e">
        <f>IF(Exposition!$J197="April",Exposition!$G197)</f>
        <v>#NAME?</v>
      </c>
      <c r="BI190" s="78" t="e">
        <f>IF(Exposition!$J197="Mai",Exposition!$G197)</f>
        <v>#NAME?</v>
      </c>
      <c r="BJ190" s="78" t="e">
        <f>IF(Exposition!$J197="Juni",Exposition!$G197)</f>
        <v>#NAME?</v>
      </c>
      <c r="BK190" s="78" t="e">
        <f>IF(Exposition!$J197="Juli",Exposition!$G197)</f>
        <v>#NAME?</v>
      </c>
      <c r="BL190" s="78" t="e">
        <f>IF(Exposition!$J197="August",Exposition!$G197)</f>
        <v>#NAME?</v>
      </c>
      <c r="BM190" s="78" t="e">
        <f>IF(Exposition!$J197="September",Exposition!$G197)</f>
        <v>#NAME?</v>
      </c>
      <c r="BN190" s="78" t="e">
        <f>IF(Exposition!$J197="Oktober",Exposition!$G197)</f>
        <v>#NAME?</v>
      </c>
      <c r="BO190" s="78" t="e">
        <f>IF(Exposition!$J197="November",Exposition!$G197)</f>
        <v>#NAME?</v>
      </c>
      <c r="BP190" s="78" t="e">
        <f>IF(Exposition!$J197="Dezember",Exposition!$G197)</f>
        <v>#NAME?</v>
      </c>
    </row>
    <row r="191" spans="14:68" x14ac:dyDescent="0.2">
      <c r="N191" s="78" t="b">
        <f>IF(Exposition!$D199="Fußballspez. Training",Exposition!$C199*(Exposition!$E199/60))</f>
        <v>0</v>
      </c>
      <c r="O191" s="78" t="b">
        <f>IF(Exposition!$D199="Unspezifisches Training",Exposition!$C199*(Exposition!$E199/60))</f>
        <v>0</v>
      </c>
      <c r="AD191" s="78" t="e">
        <f>IF(Monitoring!D199=0,AA=0,TEXT(Monitoring!D199,"TTTT"))</f>
        <v>#NAME?</v>
      </c>
      <c r="AE191" s="78" t="e">
        <f>IF(Monitoring!D199=0,AA=0,TEXT(Monitoring!D199,"MMMM"))</f>
        <v>#NAME?</v>
      </c>
      <c r="AF191" s="78">
        <f>Monitoring!L199</f>
        <v>0</v>
      </c>
      <c r="BE191" s="78" t="e">
        <f>IF(Exposition!$J198="Januar",Exposition!$G198)</f>
        <v>#NAME?</v>
      </c>
      <c r="BF191" s="78" t="e">
        <f>IF(Exposition!$J198="Februar",Exposition!$G198)</f>
        <v>#NAME?</v>
      </c>
      <c r="BG191" s="78" t="e">
        <f>IF(Exposition!$J198="März",Exposition!$G198)</f>
        <v>#NAME?</v>
      </c>
      <c r="BH191" s="78" t="e">
        <f>IF(Exposition!$J198="April",Exposition!$G198)</f>
        <v>#NAME?</v>
      </c>
      <c r="BI191" s="78" t="e">
        <f>IF(Exposition!$J198="Mai",Exposition!$G198)</f>
        <v>#NAME?</v>
      </c>
      <c r="BJ191" s="78" t="e">
        <f>IF(Exposition!$J198="Juni",Exposition!$G198)</f>
        <v>#NAME?</v>
      </c>
      <c r="BK191" s="78" t="e">
        <f>IF(Exposition!$J198="Juli",Exposition!$G198)</f>
        <v>#NAME?</v>
      </c>
      <c r="BL191" s="78" t="e">
        <f>IF(Exposition!$J198="August",Exposition!$G198)</f>
        <v>#NAME?</v>
      </c>
      <c r="BM191" s="78" t="e">
        <f>IF(Exposition!$J198="September",Exposition!$G198)</f>
        <v>#NAME?</v>
      </c>
      <c r="BN191" s="78" t="e">
        <f>IF(Exposition!$J198="Oktober",Exposition!$G198)</f>
        <v>#NAME?</v>
      </c>
      <c r="BO191" s="78" t="e">
        <f>IF(Exposition!$J198="November",Exposition!$G198)</f>
        <v>#NAME?</v>
      </c>
      <c r="BP191" s="78" t="e">
        <f>IF(Exposition!$J198="Dezember",Exposition!$G198)</f>
        <v>#NAME?</v>
      </c>
    </row>
    <row r="192" spans="14:68" x14ac:dyDescent="0.2">
      <c r="N192" s="78" t="b">
        <f>IF(Exposition!$D200="Fußballspez. Training",Exposition!$C200*(Exposition!$E200/60))</f>
        <v>0</v>
      </c>
      <c r="O192" s="78" t="b">
        <f>IF(Exposition!$D200="Unspezifisches Training",Exposition!$C200*(Exposition!$E200/60))</f>
        <v>0</v>
      </c>
      <c r="AD192" s="78" t="e">
        <f>IF(Monitoring!D200=0,AA=0,TEXT(Monitoring!D200,"TTTT"))</f>
        <v>#NAME?</v>
      </c>
      <c r="AE192" s="78" t="e">
        <f>IF(Monitoring!D200=0,AA=0,TEXT(Monitoring!D200,"MMMM"))</f>
        <v>#NAME?</v>
      </c>
      <c r="AF192" s="78">
        <f>Monitoring!L200</f>
        <v>0</v>
      </c>
      <c r="BE192" s="78" t="e">
        <f>IF(Exposition!$J199="Januar",Exposition!$G199)</f>
        <v>#NAME?</v>
      </c>
      <c r="BF192" s="78" t="e">
        <f>IF(Exposition!$J199="Februar",Exposition!$G199)</f>
        <v>#NAME?</v>
      </c>
      <c r="BG192" s="78" t="e">
        <f>IF(Exposition!$J199="März",Exposition!$G199)</f>
        <v>#NAME?</v>
      </c>
      <c r="BH192" s="78" t="e">
        <f>IF(Exposition!$J199="April",Exposition!$G199)</f>
        <v>#NAME?</v>
      </c>
      <c r="BI192" s="78" t="e">
        <f>IF(Exposition!$J199="Mai",Exposition!$G199)</f>
        <v>#NAME?</v>
      </c>
      <c r="BJ192" s="78" t="e">
        <f>IF(Exposition!$J199="Juni",Exposition!$G199)</f>
        <v>#NAME?</v>
      </c>
      <c r="BK192" s="78" t="e">
        <f>IF(Exposition!$J199="Juli",Exposition!$G199)</f>
        <v>#NAME?</v>
      </c>
      <c r="BL192" s="78" t="e">
        <f>IF(Exposition!$J199="August",Exposition!$G199)</f>
        <v>#NAME?</v>
      </c>
      <c r="BM192" s="78" t="e">
        <f>IF(Exposition!$J199="September",Exposition!$G199)</f>
        <v>#NAME?</v>
      </c>
      <c r="BN192" s="78" t="e">
        <f>IF(Exposition!$J199="Oktober",Exposition!$G199)</f>
        <v>#NAME?</v>
      </c>
      <c r="BO192" s="78" t="e">
        <f>IF(Exposition!$J199="November",Exposition!$G199)</f>
        <v>#NAME?</v>
      </c>
      <c r="BP192" s="78" t="e">
        <f>IF(Exposition!$J199="Dezember",Exposition!$G199)</f>
        <v>#NAME?</v>
      </c>
    </row>
    <row r="193" spans="14:68" x14ac:dyDescent="0.2">
      <c r="N193" s="78" t="b">
        <f>IF(Exposition!$D201="Fußballspez. Training",Exposition!$C201*(Exposition!$E201/60))</f>
        <v>0</v>
      </c>
      <c r="O193" s="78" t="b">
        <f>IF(Exposition!$D201="Unspezifisches Training",Exposition!$C201*(Exposition!$E201/60))</f>
        <v>0</v>
      </c>
      <c r="AD193" s="78" t="e">
        <f>IF(Monitoring!D201=0,AA=0,TEXT(Monitoring!D201,"TTTT"))</f>
        <v>#NAME?</v>
      </c>
      <c r="AE193" s="78" t="e">
        <f>IF(Monitoring!D201=0,AA=0,TEXT(Monitoring!D201,"MMMM"))</f>
        <v>#NAME?</v>
      </c>
      <c r="AF193" s="78">
        <f>Monitoring!L201</f>
        <v>0</v>
      </c>
      <c r="BE193" s="78" t="e">
        <f>IF(Exposition!$J200="Januar",Exposition!$G200)</f>
        <v>#NAME?</v>
      </c>
      <c r="BF193" s="78" t="e">
        <f>IF(Exposition!$J200="Februar",Exposition!$G200)</f>
        <v>#NAME?</v>
      </c>
      <c r="BG193" s="78" t="e">
        <f>IF(Exposition!$J200="März",Exposition!$G200)</f>
        <v>#NAME?</v>
      </c>
      <c r="BH193" s="78" t="e">
        <f>IF(Exposition!$J200="April",Exposition!$G200)</f>
        <v>#NAME?</v>
      </c>
      <c r="BI193" s="78" t="e">
        <f>IF(Exposition!$J200="Mai",Exposition!$G200)</f>
        <v>#NAME?</v>
      </c>
      <c r="BJ193" s="78" t="e">
        <f>IF(Exposition!$J200="Juni",Exposition!$G200)</f>
        <v>#NAME?</v>
      </c>
      <c r="BK193" s="78" t="e">
        <f>IF(Exposition!$J200="Juli",Exposition!$G200)</f>
        <v>#NAME?</v>
      </c>
      <c r="BL193" s="78" t="e">
        <f>IF(Exposition!$J200="August",Exposition!$G200)</f>
        <v>#NAME?</v>
      </c>
      <c r="BM193" s="78" t="e">
        <f>IF(Exposition!$J200="September",Exposition!$G200)</f>
        <v>#NAME?</v>
      </c>
      <c r="BN193" s="78" t="e">
        <f>IF(Exposition!$J200="Oktober",Exposition!$G200)</f>
        <v>#NAME?</v>
      </c>
      <c r="BO193" s="78" t="e">
        <f>IF(Exposition!$J200="November",Exposition!$G200)</f>
        <v>#NAME?</v>
      </c>
      <c r="BP193" s="78" t="e">
        <f>IF(Exposition!$J200="Dezember",Exposition!$G200)</f>
        <v>#NAME?</v>
      </c>
    </row>
    <row r="194" spans="14:68" x14ac:dyDescent="0.2">
      <c r="N194" s="78" t="b">
        <f>IF(Exposition!$D202="Fußballspez. Training",Exposition!$C202*(Exposition!$E202/60))</f>
        <v>0</v>
      </c>
      <c r="O194" s="78" t="b">
        <f>IF(Exposition!$D202="Unspezifisches Training",Exposition!$C202*(Exposition!$E202/60))</f>
        <v>0</v>
      </c>
      <c r="AD194" s="78" t="e">
        <f>IF(Monitoring!D202=0,AA=0,TEXT(Monitoring!D202,"TTTT"))</f>
        <v>#NAME?</v>
      </c>
      <c r="AE194" s="78" t="e">
        <f>IF(Monitoring!D202=0,AA=0,TEXT(Monitoring!D202,"MMMM"))</f>
        <v>#NAME?</v>
      </c>
      <c r="AF194" s="78">
        <f>Monitoring!L202</f>
        <v>0</v>
      </c>
      <c r="BE194" s="78" t="e">
        <f>IF(Exposition!$J201="Januar",Exposition!$G201)</f>
        <v>#NAME?</v>
      </c>
      <c r="BF194" s="78" t="e">
        <f>IF(Exposition!$J201="Februar",Exposition!$G201)</f>
        <v>#NAME?</v>
      </c>
      <c r="BG194" s="78" t="e">
        <f>IF(Exposition!$J201="März",Exposition!$G201)</f>
        <v>#NAME?</v>
      </c>
      <c r="BH194" s="78" t="e">
        <f>IF(Exposition!$J201="April",Exposition!$G201)</f>
        <v>#NAME?</v>
      </c>
      <c r="BI194" s="78" t="e">
        <f>IF(Exposition!$J201="Mai",Exposition!$G201)</f>
        <v>#NAME?</v>
      </c>
      <c r="BJ194" s="78" t="e">
        <f>IF(Exposition!$J201="Juni",Exposition!$G201)</f>
        <v>#NAME?</v>
      </c>
      <c r="BK194" s="78" t="e">
        <f>IF(Exposition!$J201="Juli",Exposition!$G201)</f>
        <v>#NAME?</v>
      </c>
      <c r="BL194" s="78" t="e">
        <f>IF(Exposition!$J201="August",Exposition!$G201)</f>
        <v>#NAME?</v>
      </c>
      <c r="BM194" s="78" t="e">
        <f>IF(Exposition!$J201="September",Exposition!$G201)</f>
        <v>#NAME?</v>
      </c>
      <c r="BN194" s="78" t="e">
        <f>IF(Exposition!$J201="Oktober",Exposition!$G201)</f>
        <v>#NAME?</v>
      </c>
      <c r="BO194" s="78" t="e">
        <f>IF(Exposition!$J201="November",Exposition!$G201)</f>
        <v>#NAME?</v>
      </c>
      <c r="BP194" s="78" t="e">
        <f>IF(Exposition!$J201="Dezember",Exposition!$G201)</f>
        <v>#NAME?</v>
      </c>
    </row>
    <row r="195" spans="14:68" x14ac:dyDescent="0.2">
      <c r="N195" s="78" t="b">
        <f>IF(Exposition!$D203="Fußballspez. Training",Exposition!$C203*(Exposition!$E203/60))</f>
        <v>0</v>
      </c>
      <c r="O195" s="78" t="b">
        <f>IF(Exposition!$D203="Unspezifisches Training",Exposition!$C203*(Exposition!$E203/60))</f>
        <v>0</v>
      </c>
      <c r="AD195" s="78" t="e">
        <f>IF(Monitoring!D203=0,AA=0,TEXT(Monitoring!D203,"TTTT"))</f>
        <v>#NAME?</v>
      </c>
      <c r="AE195" s="78" t="e">
        <f>IF(Monitoring!D203=0,AA=0,TEXT(Monitoring!D203,"MMMM"))</f>
        <v>#NAME?</v>
      </c>
      <c r="AF195" s="78">
        <f>Monitoring!L203</f>
        <v>0</v>
      </c>
      <c r="BE195" s="78" t="e">
        <f>IF(Exposition!$J202="Januar",Exposition!$G202)</f>
        <v>#NAME?</v>
      </c>
      <c r="BF195" s="78" t="e">
        <f>IF(Exposition!$J202="Februar",Exposition!$G202)</f>
        <v>#NAME?</v>
      </c>
      <c r="BG195" s="78" t="e">
        <f>IF(Exposition!$J202="März",Exposition!$G202)</f>
        <v>#NAME?</v>
      </c>
      <c r="BH195" s="78" t="e">
        <f>IF(Exposition!$J202="April",Exposition!$G202)</f>
        <v>#NAME?</v>
      </c>
      <c r="BI195" s="78" t="e">
        <f>IF(Exposition!$J202="Mai",Exposition!$G202)</f>
        <v>#NAME?</v>
      </c>
      <c r="BJ195" s="78" t="e">
        <f>IF(Exposition!$J202="Juni",Exposition!$G202)</f>
        <v>#NAME?</v>
      </c>
      <c r="BK195" s="78" t="e">
        <f>IF(Exposition!$J202="Juli",Exposition!$G202)</f>
        <v>#NAME?</v>
      </c>
      <c r="BL195" s="78" t="e">
        <f>IF(Exposition!$J202="August",Exposition!$G202)</f>
        <v>#NAME?</v>
      </c>
      <c r="BM195" s="78" t="e">
        <f>IF(Exposition!$J202="September",Exposition!$G202)</f>
        <v>#NAME?</v>
      </c>
      <c r="BN195" s="78" t="e">
        <f>IF(Exposition!$J202="Oktober",Exposition!$G202)</f>
        <v>#NAME?</v>
      </c>
      <c r="BO195" s="78" t="e">
        <f>IF(Exposition!$J202="November",Exposition!$G202)</f>
        <v>#NAME?</v>
      </c>
      <c r="BP195" s="78" t="e">
        <f>IF(Exposition!$J202="Dezember",Exposition!$G202)</f>
        <v>#NAME?</v>
      </c>
    </row>
    <row r="196" spans="14:68" x14ac:dyDescent="0.2">
      <c r="N196" s="78" t="b">
        <f>IF(Exposition!$D204="Fußballspez. Training",Exposition!$C204*(Exposition!$E204/60))</f>
        <v>0</v>
      </c>
      <c r="O196" s="78" t="b">
        <f>IF(Exposition!$D204="Unspezifisches Training",Exposition!$C204*(Exposition!$E204/60))</f>
        <v>0</v>
      </c>
      <c r="AD196" s="78" t="e">
        <f>IF(Monitoring!D204=0,AA=0,TEXT(Monitoring!D204,"TTTT"))</f>
        <v>#NAME?</v>
      </c>
      <c r="AE196" s="78" t="e">
        <f>IF(Monitoring!D204=0,AA=0,TEXT(Monitoring!D204,"MMMM"))</f>
        <v>#NAME?</v>
      </c>
      <c r="AF196" s="78">
        <f>Monitoring!L204</f>
        <v>0</v>
      </c>
      <c r="BE196" s="78" t="e">
        <f>IF(Exposition!$J203="Januar",Exposition!$G203)</f>
        <v>#NAME?</v>
      </c>
      <c r="BF196" s="78" t="e">
        <f>IF(Exposition!$J203="Februar",Exposition!$G203)</f>
        <v>#NAME?</v>
      </c>
      <c r="BG196" s="78" t="e">
        <f>IF(Exposition!$J203="März",Exposition!$G203)</f>
        <v>#NAME?</v>
      </c>
      <c r="BH196" s="78" t="e">
        <f>IF(Exposition!$J203="April",Exposition!$G203)</f>
        <v>#NAME?</v>
      </c>
      <c r="BI196" s="78" t="e">
        <f>IF(Exposition!$J203="Mai",Exposition!$G203)</f>
        <v>#NAME?</v>
      </c>
      <c r="BJ196" s="78" t="e">
        <f>IF(Exposition!$J203="Juni",Exposition!$G203)</f>
        <v>#NAME?</v>
      </c>
      <c r="BK196" s="78" t="e">
        <f>IF(Exposition!$J203="Juli",Exposition!$G203)</f>
        <v>#NAME?</v>
      </c>
      <c r="BL196" s="78" t="e">
        <f>IF(Exposition!$J203="August",Exposition!$G203)</f>
        <v>#NAME?</v>
      </c>
      <c r="BM196" s="78" t="e">
        <f>IF(Exposition!$J203="September",Exposition!$G203)</f>
        <v>#NAME?</v>
      </c>
      <c r="BN196" s="78" t="e">
        <f>IF(Exposition!$J203="Oktober",Exposition!$G203)</f>
        <v>#NAME?</v>
      </c>
      <c r="BO196" s="78" t="e">
        <f>IF(Exposition!$J203="November",Exposition!$G203)</f>
        <v>#NAME?</v>
      </c>
      <c r="BP196" s="78" t="e">
        <f>IF(Exposition!$J203="Dezember",Exposition!$G203)</f>
        <v>#NAME?</v>
      </c>
    </row>
    <row r="197" spans="14:68" x14ac:dyDescent="0.2">
      <c r="N197" s="78" t="b">
        <f>IF(Exposition!$D205="Fußballspez. Training",Exposition!$C205*(Exposition!$E205/60))</f>
        <v>0</v>
      </c>
      <c r="O197" s="78" t="b">
        <f>IF(Exposition!$D205="Unspezifisches Training",Exposition!$C205*(Exposition!$E205/60))</f>
        <v>0</v>
      </c>
      <c r="AD197" s="78" t="e">
        <f>IF(Monitoring!D205=0,AA=0,TEXT(Monitoring!D205,"TTTT"))</f>
        <v>#NAME?</v>
      </c>
      <c r="AE197" s="78" t="e">
        <f>IF(Monitoring!D205=0,AA=0,TEXT(Monitoring!D205,"MMMM"))</f>
        <v>#NAME?</v>
      </c>
      <c r="AF197" s="78">
        <f>Monitoring!L205</f>
        <v>0</v>
      </c>
      <c r="BE197" s="78" t="e">
        <f>IF(Exposition!$J204="Januar",Exposition!$G204)</f>
        <v>#NAME?</v>
      </c>
      <c r="BF197" s="78" t="e">
        <f>IF(Exposition!$J204="Februar",Exposition!$G204)</f>
        <v>#NAME?</v>
      </c>
      <c r="BG197" s="78" t="e">
        <f>IF(Exposition!$J204="März",Exposition!$G204)</f>
        <v>#NAME?</v>
      </c>
      <c r="BH197" s="78" t="e">
        <f>IF(Exposition!$J204="April",Exposition!$G204)</f>
        <v>#NAME?</v>
      </c>
      <c r="BI197" s="78" t="e">
        <f>IF(Exposition!$J204="Mai",Exposition!$G204)</f>
        <v>#NAME?</v>
      </c>
      <c r="BJ197" s="78" t="e">
        <f>IF(Exposition!$J204="Juni",Exposition!$G204)</f>
        <v>#NAME?</v>
      </c>
      <c r="BK197" s="78" t="e">
        <f>IF(Exposition!$J204="Juli",Exposition!$G204)</f>
        <v>#NAME?</v>
      </c>
      <c r="BL197" s="78" t="e">
        <f>IF(Exposition!$J204="August",Exposition!$G204)</f>
        <v>#NAME?</v>
      </c>
      <c r="BM197" s="78" t="e">
        <f>IF(Exposition!$J204="September",Exposition!$G204)</f>
        <v>#NAME?</v>
      </c>
      <c r="BN197" s="78" t="e">
        <f>IF(Exposition!$J204="Oktober",Exposition!$G204)</f>
        <v>#NAME?</v>
      </c>
      <c r="BO197" s="78" t="e">
        <f>IF(Exposition!$J204="November",Exposition!$G204)</f>
        <v>#NAME?</v>
      </c>
      <c r="BP197" s="78" t="e">
        <f>IF(Exposition!$J204="Dezember",Exposition!$G204)</f>
        <v>#NAME?</v>
      </c>
    </row>
    <row r="198" spans="14:68" x14ac:dyDescent="0.2">
      <c r="N198" s="78" t="b">
        <f>IF(Exposition!$D206="Fußballspez. Training",Exposition!$C206*(Exposition!$E206/60))</f>
        <v>0</v>
      </c>
      <c r="O198" s="78" t="b">
        <f>IF(Exposition!$D206="Unspezifisches Training",Exposition!$C206*(Exposition!$E206/60))</f>
        <v>0</v>
      </c>
      <c r="AD198" s="78" t="e">
        <f>IF(Monitoring!D206=0,AA=0,TEXT(Monitoring!D206,"TTTT"))</f>
        <v>#NAME?</v>
      </c>
      <c r="AE198" s="78" t="e">
        <f>IF(Monitoring!D206=0,AA=0,TEXT(Monitoring!D206,"MMMM"))</f>
        <v>#NAME?</v>
      </c>
      <c r="AF198" s="78">
        <f>Monitoring!L206</f>
        <v>0</v>
      </c>
      <c r="BE198" s="78" t="e">
        <f>IF(Exposition!$J205="Januar",Exposition!$G205)</f>
        <v>#NAME?</v>
      </c>
      <c r="BF198" s="78" t="e">
        <f>IF(Exposition!$J205="Februar",Exposition!$G205)</f>
        <v>#NAME?</v>
      </c>
      <c r="BG198" s="78" t="e">
        <f>IF(Exposition!$J205="März",Exposition!$G205)</f>
        <v>#NAME?</v>
      </c>
      <c r="BH198" s="78" t="e">
        <f>IF(Exposition!$J205="April",Exposition!$G205)</f>
        <v>#NAME?</v>
      </c>
      <c r="BI198" s="78" t="e">
        <f>IF(Exposition!$J205="Mai",Exposition!$G205)</f>
        <v>#NAME?</v>
      </c>
      <c r="BJ198" s="78" t="e">
        <f>IF(Exposition!$J205="Juni",Exposition!$G205)</f>
        <v>#NAME?</v>
      </c>
      <c r="BK198" s="78" t="e">
        <f>IF(Exposition!$J205="Juli",Exposition!$G205)</f>
        <v>#NAME?</v>
      </c>
      <c r="BL198" s="78" t="e">
        <f>IF(Exposition!$J205="August",Exposition!$G205)</f>
        <v>#NAME?</v>
      </c>
      <c r="BM198" s="78" t="e">
        <f>IF(Exposition!$J205="September",Exposition!$G205)</f>
        <v>#NAME?</v>
      </c>
      <c r="BN198" s="78" t="e">
        <f>IF(Exposition!$J205="Oktober",Exposition!$G205)</f>
        <v>#NAME?</v>
      </c>
      <c r="BO198" s="78" t="e">
        <f>IF(Exposition!$J205="November",Exposition!$G205)</f>
        <v>#NAME?</v>
      </c>
      <c r="BP198" s="78" t="e">
        <f>IF(Exposition!$J205="Dezember",Exposition!$G205)</f>
        <v>#NAME?</v>
      </c>
    </row>
    <row r="199" spans="14:68" x14ac:dyDescent="0.2">
      <c r="N199" s="78" t="b">
        <f>IF(Exposition!$D207="Fußballspez. Training",Exposition!$C207*(Exposition!$E207/60))</f>
        <v>0</v>
      </c>
      <c r="O199" s="78" t="b">
        <f>IF(Exposition!$D207="Unspezifisches Training",Exposition!$C207*(Exposition!$E207/60))</f>
        <v>0</v>
      </c>
      <c r="AD199" s="78" t="e">
        <f>IF(Monitoring!D207=0,AA=0,TEXT(Monitoring!D207,"TTTT"))</f>
        <v>#NAME?</v>
      </c>
      <c r="AE199" s="78" t="e">
        <f>IF(Monitoring!D207=0,AA=0,TEXT(Monitoring!D207,"MMMM"))</f>
        <v>#NAME?</v>
      </c>
      <c r="AF199" s="78">
        <f>Monitoring!L207</f>
        <v>0</v>
      </c>
      <c r="BE199" s="78" t="e">
        <f>IF(Exposition!$J206="Januar",Exposition!$G206)</f>
        <v>#NAME?</v>
      </c>
      <c r="BF199" s="78" t="e">
        <f>IF(Exposition!$J206="Februar",Exposition!$G206)</f>
        <v>#NAME?</v>
      </c>
      <c r="BG199" s="78" t="e">
        <f>IF(Exposition!$J206="März",Exposition!$G206)</f>
        <v>#NAME?</v>
      </c>
      <c r="BH199" s="78" t="e">
        <f>IF(Exposition!$J206="April",Exposition!$G206)</f>
        <v>#NAME?</v>
      </c>
      <c r="BI199" s="78" t="e">
        <f>IF(Exposition!$J206="Mai",Exposition!$G206)</f>
        <v>#NAME?</v>
      </c>
      <c r="BJ199" s="78" t="e">
        <f>IF(Exposition!$J206="Juni",Exposition!$G206)</f>
        <v>#NAME?</v>
      </c>
      <c r="BK199" s="78" t="e">
        <f>IF(Exposition!$J206="Juli",Exposition!$G206)</f>
        <v>#NAME?</v>
      </c>
      <c r="BL199" s="78" t="e">
        <f>IF(Exposition!$J206="August",Exposition!$G206)</f>
        <v>#NAME?</v>
      </c>
      <c r="BM199" s="78" t="e">
        <f>IF(Exposition!$J206="September",Exposition!$G206)</f>
        <v>#NAME?</v>
      </c>
      <c r="BN199" s="78" t="e">
        <f>IF(Exposition!$J206="Oktober",Exposition!$G206)</f>
        <v>#NAME?</v>
      </c>
      <c r="BO199" s="78" t="e">
        <f>IF(Exposition!$J206="November",Exposition!$G206)</f>
        <v>#NAME?</v>
      </c>
      <c r="BP199" s="78" t="e">
        <f>IF(Exposition!$J206="Dezember",Exposition!$G206)</f>
        <v>#NAME?</v>
      </c>
    </row>
    <row r="200" spans="14:68" x14ac:dyDescent="0.2">
      <c r="N200" s="78" t="b">
        <f>IF(Exposition!$D208="Fußballspez. Training",Exposition!$C208*(Exposition!$E208/60))</f>
        <v>0</v>
      </c>
      <c r="O200" s="78" t="b">
        <f>IF(Exposition!$D208="Unspezifisches Training",Exposition!$C208*(Exposition!$E208/60))</f>
        <v>0</v>
      </c>
      <c r="AD200" s="78" t="e">
        <f>IF(Monitoring!D208=0,AA=0,TEXT(Monitoring!D208,"TTTT"))</f>
        <v>#NAME?</v>
      </c>
      <c r="AE200" s="78" t="e">
        <f>IF(Monitoring!D208=0,AA=0,TEXT(Monitoring!D208,"MMMM"))</f>
        <v>#NAME?</v>
      </c>
      <c r="AF200" s="78">
        <f>Monitoring!L208</f>
        <v>0</v>
      </c>
      <c r="BE200" s="78" t="e">
        <f>IF(Exposition!$J207="Januar",Exposition!$G207)</f>
        <v>#NAME?</v>
      </c>
      <c r="BF200" s="78" t="e">
        <f>IF(Exposition!$J207="Februar",Exposition!$G207)</f>
        <v>#NAME?</v>
      </c>
      <c r="BG200" s="78" t="e">
        <f>IF(Exposition!$J207="März",Exposition!$G207)</f>
        <v>#NAME?</v>
      </c>
      <c r="BH200" s="78" t="e">
        <f>IF(Exposition!$J207="April",Exposition!$G207)</f>
        <v>#NAME?</v>
      </c>
      <c r="BI200" s="78" t="e">
        <f>IF(Exposition!$J207="Mai",Exposition!$G207)</f>
        <v>#NAME?</v>
      </c>
      <c r="BJ200" s="78" t="e">
        <f>IF(Exposition!$J207="Juni",Exposition!$G207)</f>
        <v>#NAME?</v>
      </c>
      <c r="BK200" s="78" t="e">
        <f>IF(Exposition!$J207="Juli",Exposition!$G207)</f>
        <v>#NAME?</v>
      </c>
      <c r="BL200" s="78" t="e">
        <f>IF(Exposition!$J207="August",Exposition!$G207)</f>
        <v>#NAME?</v>
      </c>
      <c r="BM200" s="78" t="e">
        <f>IF(Exposition!$J207="September",Exposition!$G207)</f>
        <v>#NAME?</v>
      </c>
      <c r="BN200" s="78" t="e">
        <f>IF(Exposition!$J207="Oktober",Exposition!$G207)</f>
        <v>#NAME?</v>
      </c>
      <c r="BO200" s="78" t="e">
        <f>IF(Exposition!$J207="November",Exposition!$G207)</f>
        <v>#NAME?</v>
      </c>
      <c r="BP200" s="78" t="e">
        <f>IF(Exposition!$J207="Dezember",Exposition!$G207)</f>
        <v>#NAME?</v>
      </c>
    </row>
    <row r="201" spans="14:68" x14ac:dyDescent="0.2">
      <c r="N201" s="78" t="b">
        <f>IF(Exposition!$D209="Fußballspez. Training",Exposition!$C209*(Exposition!$E209/60))</f>
        <v>0</v>
      </c>
      <c r="O201" s="78" t="b">
        <f>IF(Exposition!$D209="Unspezifisches Training",Exposition!$C209*(Exposition!$E209/60))</f>
        <v>0</v>
      </c>
      <c r="AD201" s="78" t="e">
        <f>IF(Monitoring!D209=0,AA=0,TEXT(Monitoring!D209,"TTTT"))</f>
        <v>#NAME?</v>
      </c>
      <c r="AE201" s="78" t="e">
        <f>IF(Monitoring!D209=0,AA=0,TEXT(Monitoring!D209,"MMMM"))</f>
        <v>#NAME?</v>
      </c>
      <c r="AF201" s="78">
        <f>Monitoring!L209</f>
        <v>0</v>
      </c>
      <c r="BE201" s="78" t="e">
        <f>IF(Exposition!$J208="Januar",Exposition!$G208)</f>
        <v>#NAME?</v>
      </c>
      <c r="BF201" s="78" t="e">
        <f>IF(Exposition!$J208="Februar",Exposition!$G208)</f>
        <v>#NAME?</v>
      </c>
      <c r="BG201" s="78" t="e">
        <f>IF(Exposition!$J208="März",Exposition!$G208)</f>
        <v>#NAME?</v>
      </c>
      <c r="BH201" s="78" t="e">
        <f>IF(Exposition!$J208="April",Exposition!$G208)</f>
        <v>#NAME?</v>
      </c>
      <c r="BI201" s="78" t="e">
        <f>IF(Exposition!$J208="Mai",Exposition!$G208)</f>
        <v>#NAME?</v>
      </c>
      <c r="BJ201" s="78" t="e">
        <f>IF(Exposition!$J208="Juni",Exposition!$G208)</f>
        <v>#NAME?</v>
      </c>
      <c r="BK201" s="78" t="e">
        <f>IF(Exposition!$J208="Juli",Exposition!$G208)</f>
        <v>#NAME?</v>
      </c>
      <c r="BL201" s="78" t="e">
        <f>IF(Exposition!$J208="August",Exposition!$G208)</f>
        <v>#NAME?</v>
      </c>
      <c r="BM201" s="78" t="e">
        <f>IF(Exposition!$J208="September",Exposition!$G208)</f>
        <v>#NAME?</v>
      </c>
      <c r="BN201" s="78" t="e">
        <f>IF(Exposition!$J208="Oktober",Exposition!$G208)</f>
        <v>#NAME?</v>
      </c>
      <c r="BO201" s="78" t="e">
        <f>IF(Exposition!$J208="November",Exposition!$G208)</f>
        <v>#NAME?</v>
      </c>
      <c r="BP201" s="78" t="e">
        <f>IF(Exposition!$J208="Dezember",Exposition!$G208)</f>
        <v>#NAME?</v>
      </c>
    </row>
    <row r="202" spans="14:68" x14ac:dyDescent="0.2">
      <c r="N202" s="78" t="b">
        <f>IF(Exposition!$D210="Fußballspez. Training",Exposition!$C210*(Exposition!$E210/60))</f>
        <v>0</v>
      </c>
      <c r="O202" s="78" t="b">
        <f>IF(Exposition!$D210="Unspezifisches Training",Exposition!$C210*(Exposition!$E210/60))</f>
        <v>0</v>
      </c>
      <c r="AD202" s="78" t="e">
        <f>IF(Monitoring!D210=0,AA=0,TEXT(Monitoring!D210,"TTTT"))</f>
        <v>#NAME?</v>
      </c>
      <c r="AE202" s="78" t="e">
        <f>IF(Monitoring!D210=0,AA=0,TEXT(Monitoring!D210,"MMMM"))</f>
        <v>#NAME?</v>
      </c>
      <c r="AF202" s="78">
        <f>Monitoring!L210</f>
        <v>0</v>
      </c>
      <c r="BE202" s="78" t="e">
        <f>IF(Exposition!$J209="Januar",Exposition!$G209)</f>
        <v>#NAME?</v>
      </c>
      <c r="BF202" s="78" t="e">
        <f>IF(Exposition!$J209="Februar",Exposition!$G209)</f>
        <v>#NAME?</v>
      </c>
      <c r="BG202" s="78" t="e">
        <f>IF(Exposition!$J209="März",Exposition!$G209)</f>
        <v>#NAME?</v>
      </c>
      <c r="BH202" s="78" t="e">
        <f>IF(Exposition!$J209="April",Exposition!$G209)</f>
        <v>#NAME?</v>
      </c>
      <c r="BI202" s="78" t="e">
        <f>IF(Exposition!$J209="Mai",Exposition!$G209)</f>
        <v>#NAME?</v>
      </c>
      <c r="BJ202" s="78" t="e">
        <f>IF(Exposition!$J209="Juni",Exposition!$G209)</f>
        <v>#NAME?</v>
      </c>
      <c r="BK202" s="78" t="e">
        <f>IF(Exposition!$J209="Juli",Exposition!$G209)</f>
        <v>#NAME?</v>
      </c>
      <c r="BL202" s="78" t="e">
        <f>IF(Exposition!$J209="August",Exposition!$G209)</f>
        <v>#NAME?</v>
      </c>
      <c r="BM202" s="78" t="e">
        <f>IF(Exposition!$J209="September",Exposition!$G209)</f>
        <v>#NAME?</v>
      </c>
      <c r="BN202" s="78" t="e">
        <f>IF(Exposition!$J209="Oktober",Exposition!$G209)</f>
        <v>#NAME?</v>
      </c>
      <c r="BO202" s="78" t="e">
        <f>IF(Exposition!$J209="November",Exposition!$G209)</f>
        <v>#NAME?</v>
      </c>
      <c r="BP202" s="78" t="e">
        <f>IF(Exposition!$J209="Dezember",Exposition!$G209)</f>
        <v>#NAME?</v>
      </c>
    </row>
    <row r="203" spans="14:68" x14ac:dyDescent="0.2">
      <c r="N203" s="78" t="b">
        <f>IF(Exposition!$D211="Fußballspez. Training",Exposition!$C211*(Exposition!$E211/60))</f>
        <v>0</v>
      </c>
      <c r="O203" s="78" t="b">
        <f>IF(Exposition!$D211="Unspezifisches Training",Exposition!$C211*(Exposition!$E211/60))</f>
        <v>0</v>
      </c>
      <c r="AD203" s="78" t="e">
        <f>IF(Monitoring!D211=0,AA=0,TEXT(Monitoring!D211,"TTTT"))</f>
        <v>#NAME?</v>
      </c>
      <c r="AE203" s="78" t="e">
        <f>IF(Monitoring!D211=0,AA=0,TEXT(Monitoring!D211,"MMMM"))</f>
        <v>#NAME?</v>
      </c>
      <c r="AF203" s="78">
        <f>Monitoring!L211</f>
        <v>0</v>
      </c>
      <c r="BE203" s="78" t="e">
        <f>IF(Exposition!$J210="Januar",Exposition!$G210)</f>
        <v>#NAME?</v>
      </c>
      <c r="BF203" s="78" t="e">
        <f>IF(Exposition!$J210="Februar",Exposition!$G210)</f>
        <v>#NAME?</v>
      </c>
      <c r="BG203" s="78" t="e">
        <f>IF(Exposition!$J210="März",Exposition!$G210)</f>
        <v>#NAME?</v>
      </c>
      <c r="BH203" s="78" t="e">
        <f>IF(Exposition!$J210="April",Exposition!$G210)</f>
        <v>#NAME?</v>
      </c>
      <c r="BI203" s="78" t="e">
        <f>IF(Exposition!$J210="Mai",Exposition!$G210)</f>
        <v>#NAME?</v>
      </c>
      <c r="BJ203" s="78" t="e">
        <f>IF(Exposition!$J210="Juni",Exposition!$G210)</f>
        <v>#NAME?</v>
      </c>
      <c r="BK203" s="78" t="e">
        <f>IF(Exposition!$J210="Juli",Exposition!$G210)</f>
        <v>#NAME?</v>
      </c>
      <c r="BL203" s="78" t="e">
        <f>IF(Exposition!$J210="August",Exposition!$G210)</f>
        <v>#NAME?</v>
      </c>
      <c r="BM203" s="78" t="e">
        <f>IF(Exposition!$J210="September",Exposition!$G210)</f>
        <v>#NAME?</v>
      </c>
      <c r="BN203" s="78" t="e">
        <f>IF(Exposition!$J210="Oktober",Exposition!$G210)</f>
        <v>#NAME?</v>
      </c>
      <c r="BO203" s="78" t="e">
        <f>IF(Exposition!$J210="November",Exposition!$G210)</f>
        <v>#NAME?</v>
      </c>
      <c r="BP203" s="78" t="e">
        <f>IF(Exposition!$J210="Dezember",Exposition!$G210)</f>
        <v>#NAME?</v>
      </c>
    </row>
    <row r="204" spans="14:68" x14ac:dyDescent="0.2">
      <c r="N204" s="78" t="b">
        <f>IF(Exposition!$D212="Fußballspez. Training",Exposition!$C212*(Exposition!$E212/60))</f>
        <v>0</v>
      </c>
      <c r="O204" s="78" t="b">
        <f>IF(Exposition!$D212="Unspezifisches Training",Exposition!$C212*(Exposition!$E212/60))</f>
        <v>0</v>
      </c>
      <c r="AD204" s="78" t="e">
        <f>IF(Monitoring!D212=0,AA=0,TEXT(Monitoring!D212,"TTTT"))</f>
        <v>#NAME?</v>
      </c>
      <c r="AE204" s="78" t="e">
        <f>IF(Monitoring!D212=0,AA=0,TEXT(Monitoring!D212,"MMMM"))</f>
        <v>#NAME?</v>
      </c>
      <c r="AF204" s="78">
        <f>Monitoring!L212</f>
        <v>0</v>
      </c>
      <c r="BE204" s="78" t="e">
        <f>IF(Exposition!$J211="Januar",Exposition!$G211)</f>
        <v>#NAME?</v>
      </c>
      <c r="BF204" s="78" t="e">
        <f>IF(Exposition!$J211="Februar",Exposition!$G211)</f>
        <v>#NAME?</v>
      </c>
      <c r="BG204" s="78" t="e">
        <f>IF(Exposition!$J211="März",Exposition!$G211)</f>
        <v>#NAME?</v>
      </c>
      <c r="BH204" s="78" t="e">
        <f>IF(Exposition!$J211="April",Exposition!$G211)</f>
        <v>#NAME?</v>
      </c>
      <c r="BI204" s="78" t="e">
        <f>IF(Exposition!$J211="Mai",Exposition!$G211)</f>
        <v>#NAME?</v>
      </c>
      <c r="BJ204" s="78" t="e">
        <f>IF(Exposition!$J211="Juni",Exposition!$G211)</f>
        <v>#NAME?</v>
      </c>
      <c r="BK204" s="78" t="e">
        <f>IF(Exposition!$J211="Juli",Exposition!$G211)</f>
        <v>#NAME?</v>
      </c>
      <c r="BL204" s="78" t="e">
        <f>IF(Exposition!$J211="August",Exposition!$G211)</f>
        <v>#NAME?</v>
      </c>
      <c r="BM204" s="78" t="e">
        <f>IF(Exposition!$J211="September",Exposition!$G211)</f>
        <v>#NAME?</v>
      </c>
      <c r="BN204" s="78" t="e">
        <f>IF(Exposition!$J211="Oktober",Exposition!$G211)</f>
        <v>#NAME?</v>
      </c>
      <c r="BO204" s="78" t="e">
        <f>IF(Exposition!$J211="November",Exposition!$G211)</f>
        <v>#NAME?</v>
      </c>
      <c r="BP204" s="78" t="e">
        <f>IF(Exposition!$J211="Dezember",Exposition!$G211)</f>
        <v>#NAME?</v>
      </c>
    </row>
    <row r="205" spans="14:68" x14ac:dyDescent="0.2">
      <c r="N205" s="78" t="b">
        <f>IF(Exposition!$D213="Fußballspez. Training",Exposition!$C213*(Exposition!$E213/60))</f>
        <v>0</v>
      </c>
      <c r="O205" s="78" t="b">
        <f>IF(Exposition!$D213="Unspezifisches Training",Exposition!$C213*(Exposition!$E213/60))</f>
        <v>0</v>
      </c>
      <c r="AD205" s="78" t="e">
        <f>IF(Monitoring!D213=0,AA=0,TEXT(Monitoring!D213,"TTTT"))</f>
        <v>#NAME?</v>
      </c>
      <c r="AE205" s="78" t="e">
        <f>IF(Monitoring!D213=0,AA=0,TEXT(Monitoring!D213,"MMMM"))</f>
        <v>#NAME?</v>
      </c>
      <c r="AF205" s="78">
        <f>Monitoring!L213</f>
        <v>0</v>
      </c>
      <c r="BE205" s="78" t="e">
        <f>IF(Exposition!$J212="Januar",Exposition!$G212)</f>
        <v>#NAME?</v>
      </c>
      <c r="BF205" s="78" t="e">
        <f>IF(Exposition!$J212="Februar",Exposition!$G212)</f>
        <v>#NAME?</v>
      </c>
      <c r="BG205" s="78" t="e">
        <f>IF(Exposition!$J212="März",Exposition!$G212)</f>
        <v>#NAME?</v>
      </c>
      <c r="BH205" s="78" t="e">
        <f>IF(Exposition!$J212="April",Exposition!$G212)</f>
        <v>#NAME?</v>
      </c>
      <c r="BI205" s="78" t="e">
        <f>IF(Exposition!$J212="Mai",Exposition!$G212)</f>
        <v>#NAME?</v>
      </c>
      <c r="BJ205" s="78" t="e">
        <f>IF(Exposition!$J212="Juni",Exposition!$G212)</f>
        <v>#NAME?</v>
      </c>
      <c r="BK205" s="78" t="e">
        <f>IF(Exposition!$J212="Juli",Exposition!$G212)</f>
        <v>#NAME?</v>
      </c>
      <c r="BL205" s="78" t="e">
        <f>IF(Exposition!$J212="August",Exposition!$G212)</f>
        <v>#NAME?</v>
      </c>
      <c r="BM205" s="78" t="e">
        <f>IF(Exposition!$J212="September",Exposition!$G212)</f>
        <v>#NAME?</v>
      </c>
      <c r="BN205" s="78" t="e">
        <f>IF(Exposition!$J212="Oktober",Exposition!$G212)</f>
        <v>#NAME?</v>
      </c>
      <c r="BO205" s="78" t="e">
        <f>IF(Exposition!$J212="November",Exposition!$G212)</f>
        <v>#NAME?</v>
      </c>
      <c r="BP205" s="78" t="e">
        <f>IF(Exposition!$J212="Dezember",Exposition!$G212)</f>
        <v>#NAME?</v>
      </c>
    </row>
    <row r="206" spans="14:68" x14ac:dyDescent="0.2">
      <c r="N206" s="78" t="b">
        <f>IF(Exposition!$D214="Fußballspez. Training",Exposition!$C214*(Exposition!$E214/60))</f>
        <v>0</v>
      </c>
      <c r="O206" s="78" t="b">
        <f>IF(Exposition!$D214="Unspezifisches Training",Exposition!$C214*(Exposition!$E214/60))</f>
        <v>0</v>
      </c>
      <c r="AD206" s="78" t="e">
        <f>IF(Monitoring!D214=0,AA=0,TEXT(Monitoring!D214,"TTTT"))</f>
        <v>#NAME?</v>
      </c>
      <c r="AE206" s="78" t="e">
        <f>IF(Monitoring!D214=0,AA=0,TEXT(Monitoring!D214,"MMMM"))</f>
        <v>#NAME?</v>
      </c>
      <c r="AF206" s="78">
        <f>Monitoring!L214</f>
        <v>0</v>
      </c>
      <c r="BE206" s="78" t="e">
        <f>IF(Exposition!$J213="Januar",Exposition!$G213)</f>
        <v>#NAME?</v>
      </c>
      <c r="BF206" s="78" t="e">
        <f>IF(Exposition!$J213="Februar",Exposition!$G213)</f>
        <v>#NAME?</v>
      </c>
      <c r="BG206" s="78" t="e">
        <f>IF(Exposition!$J213="März",Exposition!$G213)</f>
        <v>#NAME?</v>
      </c>
      <c r="BH206" s="78" t="e">
        <f>IF(Exposition!$J213="April",Exposition!$G213)</f>
        <v>#NAME?</v>
      </c>
      <c r="BI206" s="78" t="e">
        <f>IF(Exposition!$J213="Mai",Exposition!$G213)</f>
        <v>#NAME?</v>
      </c>
      <c r="BJ206" s="78" t="e">
        <f>IF(Exposition!$J213="Juni",Exposition!$G213)</f>
        <v>#NAME?</v>
      </c>
      <c r="BK206" s="78" t="e">
        <f>IF(Exposition!$J213="Juli",Exposition!$G213)</f>
        <v>#NAME?</v>
      </c>
      <c r="BL206" s="78" t="e">
        <f>IF(Exposition!$J213="August",Exposition!$G213)</f>
        <v>#NAME?</v>
      </c>
      <c r="BM206" s="78" t="e">
        <f>IF(Exposition!$J213="September",Exposition!$G213)</f>
        <v>#NAME?</v>
      </c>
      <c r="BN206" s="78" t="e">
        <f>IF(Exposition!$J213="Oktober",Exposition!$G213)</f>
        <v>#NAME?</v>
      </c>
      <c r="BO206" s="78" t="e">
        <f>IF(Exposition!$J213="November",Exposition!$G213)</f>
        <v>#NAME?</v>
      </c>
      <c r="BP206" s="78" t="e">
        <f>IF(Exposition!$J213="Dezember",Exposition!$G213)</f>
        <v>#NAME?</v>
      </c>
    </row>
    <row r="207" spans="14:68" x14ac:dyDescent="0.2">
      <c r="N207" s="78" t="b">
        <f>IF(Exposition!$D215="Fußballspez. Training",Exposition!$C215*(Exposition!$E215/60))</f>
        <v>0</v>
      </c>
      <c r="O207" s="78" t="b">
        <f>IF(Exposition!$D215="Unspezifisches Training",Exposition!$C215*(Exposition!$E215/60))</f>
        <v>0</v>
      </c>
      <c r="AD207" s="78" t="e">
        <f>IF(Monitoring!D215=0,AA=0,TEXT(Monitoring!D215,"TTTT"))</f>
        <v>#NAME?</v>
      </c>
      <c r="AE207" s="78" t="e">
        <f>IF(Monitoring!D215=0,AA=0,TEXT(Monitoring!D215,"MMMM"))</f>
        <v>#NAME?</v>
      </c>
      <c r="AF207" s="78">
        <f>Monitoring!L215</f>
        <v>0</v>
      </c>
      <c r="BE207" s="78" t="e">
        <f>IF(Exposition!$J214="Januar",Exposition!$G214)</f>
        <v>#NAME?</v>
      </c>
      <c r="BF207" s="78" t="e">
        <f>IF(Exposition!$J214="Februar",Exposition!$G214)</f>
        <v>#NAME?</v>
      </c>
      <c r="BG207" s="78" t="e">
        <f>IF(Exposition!$J214="März",Exposition!$G214)</f>
        <v>#NAME?</v>
      </c>
      <c r="BH207" s="78" t="e">
        <f>IF(Exposition!$J214="April",Exposition!$G214)</f>
        <v>#NAME?</v>
      </c>
      <c r="BI207" s="78" t="e">
        <f>IF(Exposition!$J214="Mai",Exposition!$G214)</f>
        <v>#NAME?</v>
      </c>
      <c r="BJ207" s="78" t="e">
        <f>IF(Exposition!$J214="Juni",Exposition!$G214)</f>
        <v>#NAME?</v>
      </c>
      <c r="BK207" s="78" t="e">
        <f>IF(Exposition!$J214="Juli",Exposition!$G214)</f>
        <v>#NAME?</v>
      </c>
      <c r="BL207" s="78" t="e">
        <f>IF(Exposition!$J214="August",Exposition!$G214)</f>
        <v>#NAME?</v>
      </c>
      <c r="BM207" s="78" t="e">
        <f>IF(Exposition!$J214="September",Exposition!$G214)</f>
        <v>#NAME?</v>
      </c>
      <c r="BN207" s="78" t="e">
        <f>IF(Exposition!$J214="Oktober",Exposition!$G214)</f>
        <v>#NAME?</v>
      </c>
      <c r="BO207" s="78" t="e">
        <f>IF(Exposition!$J214="November",Exposition!$G214)</f>
        <v>#NAME?</v>
      </c>
      <c r="BP207" s="78" t="e">
        <f>IF(Exposition!$J214="Dezember",Exposition!$G214)</f>
        <v>#NAME?</v>
      </c>
    </row>
    <row r="208" spans="14:68" x14ac:dyDescent="0.2">
      <c r="N208" s="78" t="b">
        <f>IF(Exposition!$D216="Fußballspez. Training",Exposition!$C216*(Exposition!$E216/60))</f>
        <v>0</v>
      </c>
      <c r="O208" s="78" t="b">
        <f>IF(Exposition!$D216="Unspezifisches Training",Exposition!$C216*(Exposition!$E216/60))</f>
        <v>0</v>
      </c>
      <c r="AD208" s="78" t="e">
        <f>IF(Monitoring!D216=0,AA=0,TEXT(Monitoring!D216,"TTTT"))</f>
        <v>#NAME?</v>
      </c>
      <c r="AE208" s="78" t="e">
        <f>IF(Monitoring!D216=0,AA=0,TEXT(Monitoring!D216,"MMMM"))</f>
        <v>#NAME?</v>
      </c>
      <c r="AF208" s="78">
        <f>Monitoring!L216</f>
        <v>0</v>
      </c>
      <c r="BE208" s="78" t="e">
        <f>IF(Exposition!$J215="Januar",Exposition!$G215)</f>
        <v>#NAME?</v>
      </c>
      <c r="BF208" s="78" t="e">
        <f>IF(Exposition!$J215="Februar",Exposition!$G215)</f>
        <v>#NAME?</v>
      </c>
      <c r="BG208" s="78" t="e">
        <f>IF(Exposition!$J215="März",Exposition!$G215)</f>
        <v>#NAME?</v>
      </c>
      <c r="BH208" s="78" t="e">
        <f>IF(Exposition!$J215="April",Exposition!$G215)</f>
        <v>#NAME?</v>
      </c>
      <c r="BI208" s="78" t="e">
        <f>IF(Exposition!$J215="Mai",Exposition!$G215)</f>
        <v>#NAME?</v>
      </c>
      <c r="BJ208" s="78" t="e">
        <f>IF(Exposition!$J215="Juni",Exposition!$G215)</f>
        <v>#NAME?</v>
      </c>
      <c r="BK208" s="78" t="e">
        <f>IF(Exposition!$J215="Juli",Exposition!$G215)</f>
        <v>#NAME?</v>
      </c>
      <c r="BL208" s="78" t="e">
        <f>IF(Exposition!$J215="August",Exposition!$G215)</f>
        <v>#NAME?</v>
      </c>
      <c r="BM208" s="78" t="e">
        <f>IF(Exposition!$J215="September",Exposition!$G215)</f>
        <v>#NAME?</v>
      </c>
      <c r="BN208" s="78" t="e">
        <f>IF(Exposition!$J215="Oktober",Exposition!$G215)</f>
        <v>#NAME?</v>
      </c>
      <c r="BO208" s="78" t="e">
        <f>IF(Exposition!$J215="November",Exposition!$G215)</f>
        <v>#NAME?</v>
      </c>
      <c r="BP208" s="78" t="e">
        <f>IF(Exposition!$J215="Dezember",Exposition!$G215)</f>
        <v>#NAME?</v>
      </c>
    </row>
    <row r="209" spans="14:68" x14ac:dyDescent="0.2">
      <c r="N209" s="78" t="b">
        <f>IF(Exposition!$D217="Fußballspez. Training",Exposition!$C217*(Exposition!$E217/60))</f>
        <v>0</v>
      </c>
      <c r="O209" s="78" t="b">
        <f>IF(Exposition!$D217="Unspezifisches Training",Exposition!$C217*(Exposition!$E217/60))</f>
        <v>0</v>
      </c>
      <c r="AD209" s="78" t="e">
        <f>IF(Monitoring!D217=0,AA=0,TEXT(Monitoring!D217,"TTTT"))</f>
        <v>#NAME?</v>
      </c>
      <c r="AE209" s="78" t="e">
        <f>IF(Monitoring!D217=0,AA=0,TEXT(Monitoring!D217,"MMMM"))</f>
        <v>#NAME?</v>
      </c>
      <c r="AF209" s="78">
        <f>Monitoring!L217</f>
        <v>0</v>
      </c>
      <c r="BE209" s="78" t="e">
        <f>IF(Exposition!$J216="Januar",Exposition!$G216)</f>
        <v>#NAME?</v>
      </c>
      <c r="BF209" s="78" t="e">
        <f>IF(Exposition!$J216="Februar",Exposition!$G216)</f>
        <v>#NAME?</v>
      </c>
      <c r="BG209" s="78" t="e">
        <f>IF(Exposition!$J216="März",Exposition!$G216)</f>
        <v>#NAME?</v>
      </c>
      <c r="BH209" s="78" t="e">
        <f>IF(Exposition!$J216="April",Exposition!$G216)</f>
        <v>#NAME?</v>
      </c>
      <c r="BI209" s="78" t="e">
        <f>IF(Exposition!$J216="Mai",Exposition!$G216)</f>
        <v>#NAME?</v>
      </c>
      <c r="BJ209" s="78" t="e">
        <f>IF(Exposition!$J216="Juni",Exposition!$G216)</f>
        <v>#NAME?</v>
      </c>
      <c r="BK209" s="78" t="e">
        <f>IF(Exposition!$J216="Juli",Exposition!$G216)</f>
        <v>#NAME?</v>
      </c>
      <c r="BL209" s="78" t="e">
        <f>IF(Exposition!$J216="August",Exposition!$G216)</f>
        <v>#NAME?</v>
      </c>
      <c r="BM209" s="78" t="e">
        <f>IF(Exposition!$J216="September",Exposition!$G216)</f>
        <v>#NAME?</v>
      </c>
      <c r="BN209" s="78" t="e">
        <f>IF(Exposition!$J216="Oktober",Exposition!$G216)</f>
        <v>#NAME?</v>
      </c>
      <c r="BO209" s="78" t="e">
        <f>IF(Exposition!$J216="November",Exposition!$G216)</f>
        <v>#NAME?</v>
      </c>
      <c r="BP209" s="78" t="e">
        <f>IF(Exposition!$J216="Dezember",Exposition!$G216)</f>
        <v>#NAME?</v>
      </c>
    </row>
    <row r="210" spans="14:68" x14ac:dyDescent="0.2">
      <c r="N210" s="78" t="b">
        <f>IF(Exposition!$D218="Fußballspez. Training",Exposition!$C218*(Exposition!$E218/60))</f>
        <v>0</v>
      </c>
      <c r="O210" s="78" t="b">
        <f>IF(Exposition!$D218="Unspezifisches Training",Exposition!$C218*(Exposition!$E218/60))</f>
        <v>0</v>
      </c>
      <c r="AD210" s="78" t="e">
        <f>IF(Monitoring!D218=0,AA=0,TEXT(Monitoring!D218,"TTTT"))</f>
        <v>#NAME?</v>
      </c>
      <c r="AE210" s="78" t="e">
        <f>IF(Monitoring!D218=0,AA=0,TEXT(Monitoring!D218,"MMMM"))</f>
        <v>#NAME?</v>
      </c>
      <c r="AF210" s="78">
        <f>Monitoring!L218</f>
        <v>0</v>
      </c>
      <c r="BE210" s="78" t="e">
        <f>IF(Exposition!$J217="Januar",Exposition!$G217)</f>
        <v>#NAME?</v>
      </c>
      <c r="BF210" s="78" t="e">
        <f>IF(Exposition!$J217="Februar",Exposition!$G217)</f>
        <v>#NAME?</v>
      </c>
      <c r="BG210" s="78" t="e">
        <f>IF(Exposition!$J217="März",Exposition!$G217)</f>
        <v>#NAME?</v>
      </c>
      <c r="BH210" s="78" t="e">
        <f>IF(Exposition!$J217="April",Exposition!$G217)</f>
        <v>#NAME?</v>
      </c>
      <c r="BI210" s="78" t="e">
        <f>IF(Exposition!$J217="Mai",Exposition!$G217)</f>
        <v>#NAME?</v>
      </c>
      <c r="BJ210" s="78" t="e">
        <f>IF(Exposition!$J217="Juni",Exposition!$G217)</f>
        <v>#NAME?</v>
      </c>
      <c r="BK210" s="78" t="e">
        <f>IF(Exposition!$J217="Juli",Exposition!$G217)</f>
        <v>#NAME?</v>
      </c>
      <c r="BL210" s="78" t="e">
        <f>IF(Exposition!$J217="August",Exposition!$G217)</f>
        <v>#NAME?</v>
      </c>
      <c r="BM210" s="78" t="e">
        <f>IF(Exposition!$J217="September",Exposition!$G217)</f>
        <v>#NAME?</v>
      </c>
      <c r="BN210" s="78" t="e">
        <f>IF(Exposition!$J217="Oktober",Exposition!$G217)</f>
        <v>#NAME?</v>
      </c>
      <c r="BO210" s="78" t="e">
        <f>IF(Exposition!$J217="November",Exposition!$G217)</f>
        <v>#NAME?</v>
      </c>
      <c r="BP210" s="78" t="e">
        <f>IF(Exposition!$J217="Dezember",Exposition!$G217)</f>
        <v>#NAME?</v>
      </c>
    </row>
    <row r="211" spans="14:68" x14ac:dyDescent="0.2">
      <c r="N211" s="78" t="b">
        <f>IF(Exposition!$D219="Fußballspez. Training",Exposition!$C219*(Exposition!$E219/60))</f>
        <v>0</v>
      </c>
      <c r="O211" s="78" t="b">
        <f>IF(Exposition!$D219="Unspezifisches Training",Exposition!$C219*(Exposition!$E219/60))</f>
        <v>0</v>
      </c>
      <c r="AD211" s="78" t="e">
        <f>IF(Monitoring!D219=0,AA=0,TEXT(Monitoring!D219,"TTTT"))</f>
        <v>#NAME?</v>
      </c>
      <c r="AE211" s="78" t="e">
        <f>IF(Monitoring!D219=0,AA=0,TEXT(Monitoring!D219,"MMMM"))</f>
        <v>#NAME?</v>
      </c>
      <c r="AF211" s="78">
        <f>Monitoring!L219</f>
        <v>0</v>
      </c>
      <c r="BE211" s="78" t="e">
        <f>IF(Exposition!$J218="Januar",Exposition!$G218)</f>
        <v>#NAME?</v>
      </c>
      <c r="BF211" s="78" t="e">
        <f>IF(Exposition!$J218="Februar",Exposition!$G218)</f>
        <v>#NAME?</v>
      </c>
      <c r="BG211" s="78" t="e">
        <f>IF(Exposition!$J218="März",Exposition!$G218)</f>
        <v>#NAME?</v>
      </c>
      <c r="BH211" s="78" t="e">
        <f>IF(Exposition!$J218="April",Exposition!$G218)</f>
        <v>#NAME?</v>
      </c>
      <c r="BI211" s="78" t="e">
        <f>IF(Exposition!$J218="Mai",Exposition!$G218)</f>
        <v>#NAME?</v>
      </c>
      <c r="BJ211" s="78" t="e">
        <f>IF(Exposition!$J218="Juni",Exposition!$G218)</f>
        <v>#NAME?</v>
      </c>
      <c r="BK211" s="78" t="e">
        <f>IF(Exposition!$J218="Juli",Exposition!$G218)</f>
        <v>#NAME?</v>
      </c>
      <c r="BL211" s="78" t="e">
        <f>IF(Exposition!$J218="August",Exposition!$G218)</f>
        <v>#NAME?</v>
      </c>
      <c r="BM211" s="78" t="e">
        <f>IF(Exposition!$J218="September",Exposition!$G218)</f>
        <v>#NAME?</v>
      </c>
      <c r="BN211" s="78" t="e">
        <f>IF(Exposition!$J218="Oktober",Exposition!$G218)</f>
        <v>#NAME?</v>
      </c>
      <c r="BO211" s="78" t="e">
        <f>IF(Exposition!$J218="November",Exposition!$G218)</f>
        <v>#NAME?</v>
      </c>
      <c r="BP211" s="78" t="e">
        <f>IF(Exposition!$J218="Dezember",Exposition!$G218)</f>
        <v>#NAME?</v>
      </c>
    </row>
    <row r="212" spans="14:68" x14ac:dyDescent="0.2">
      <c r="N212" s="78" t="b">
        <f>IF(Exposition!$D220="Fußballspez. Training",Exposition!$C220*(Exposition!$E220/60))</f>
        <v>0</v>
      </c>
      <c r="O212" s="78" t="b">
        <f>IF(Exposition!$D220="Unspezifisches Training",Exposition!$C220*(Exposition!$E220/60))</f>
        <v>0</v>
      </c>
      <c r="AD212" s="78" t="e">
        <f>IF(Monitoring!D220=0,AA=0,TEXT(Monitoring!D220,"TTTT"))</f>
        <v>#NAME?</v>
      </c>
      <c r="AE212" s="78" t="e">
        <f>IF(Monitoring!D220=0,AA=0,TEXT(Monitoring!D220,"MMMM"))</f>
        <v>#NAME?</v>
      </c>
      <c r="AF212" s="78">
        <f>Monitoring!L220</f>
        <v>0</v>
      </c>
      <c r="BE212" s="78" t="e">
        <f>IF(Exposition!$J219="Januar",Exposition!$G219)</f>
        <v>#NAME?</v>
      </c>
      <c r="BF212" s="78" t="e">
        <f>IF(Exposition!$J219="Februar",Exposition!$G219)</f>
        <v>#NAME?</v>
      </c>
      <c r="BG212" s="78" t="e">
        <f>IF(Exposition!$J219="März",Exposition!$G219)</f>
        <v>#NAME?</v>
      </c>
      <c r="BH212" s="78" t="e">
        <f>IF(Exposition!$J219="April",Exposition!$G219)</f>
        <v>#NAME?</v>
      </c>
      <c r="BI212" s="78" t="e">
        <f>IF(Exposition!$J219="Mai",Exposition!$G219)</f>
        <v>#NAME?</v>
      </c>
      <c r="BJ212" s="78" t="e">
        <f>IF(Exposition!$J219="Juni",Exposition!$G219)</f>
        <v>#NAME?</v>
      </c>
      <c r="BK212" s="78" t="e">
        <f>IF(Exposition!$J219="Juli",Exposition!$G219)</f>
        <v>#NAME?</v>
      </c>
      <c r="BL212" s="78" t="e">
        <f>IF(Exposition!$J219="August",Exposition!$G219)</f>
        <v>#NAME?</v>
      </c>
      <c r="BM212" s="78" t="e">
        <f>IF(Exposition!$J219="September",Exposition!$G219)</f>
        <v>#NAME?</v>
      </c>
      <c r="BN212" s="78" t="e">
        <f>IF(Exposition!$J219="Oktober",Exposition!$G219)</f>
        <v>#NAME?</v>
      </c>
      <c r="BO212" s="78" t="e">
        <f>IF(Exposition!$J219="November",Exposition!$G219)</f>
        <v>#NAME?</v>
      </c>
      <c r="BP212" s="78" t="e">
        <f>IF(Exposition!$J219="Dezember",Exposition!$G219)</f>
        <v>#NAME?</v>
      </c>
    </row>
    <row r="213" spans="14:68" x14ac:dyDescent="0.2">
      <c r="N213" s="78" t="b">
        <f>IF(Exposition!$D221="Fußballspez. Training",Exposition!$C221*(Exposition!$E221/60))</f>
        <v>0</v>
      </c>
      <c r="O213" s="78" t="b">
        <f>IF(Exposition!$D221="Unspezifisches Training",Exposition!$C221*(Exposition!$E221/60))</f>
        <v>0</v>
      </c>
      <c r="AD213" s="78" t="e">
        <f>IF(Monitoring!D221=0,AA=0,TEXT(Monitoring!D221,"TTTT"))</f>
        <v>#NAME?</v>
      </c>
      <c r="AE213" s="78" t="e">
        <f>IF(Monitoring!D221=0,AA=0,TEXT(Monitoring!D221,"MMMM"))</f>
        <v>#NAME?</v>
      </c>
      <c r="AF213" s="78">
        <f>Monitoring!L221</f>
        <v>0</v>
      </c>
      <c r="BE213" s="78" t="e">
        <f>IF(Exposition!$J220="Januar",Exposition!$G220)</f>
        <v>#NAME?</v>
      </c>
      <c r="BF213" s="78" t="e">
        <f>IF(Exposition!$J220="Februar",Exposition!$G220)</f>
        <v>#NAME?</v>
      </c>
      <c r="BG213" s="78" t="e">
        <f>IF(Exposition!$J220="März",Exposition!$G220)</f>
        <v>#NAME?</v>
      </c>
      <c r="BH213" s="78" t="e">
        <f>IF(Exposition!$J220="April",Exposition!$G220)</f>
        <v>#NAME?</v>
      </c>
      <c r="BI213" s="78" t="e">
        <f>IF(Exposition!$J220="Mai",Exposition!$G220)</f>
        <v>#NAME?</v>
      </c>
      <c r="BJ213" s="78" t="e">
        <f>IF(Exposition!$J220="Juni",Exposition!$G220)</f>
        <v>#NAME?</v>
      </c>
      <c r="BK213" s="78" t="e">
        <f>IF(Exposition!$J220="Juli",Exposition!$G220)</f>
        <v>#NAME?</v>
      </c>
      <c r="BL213" s="78" t="e">
        <f>IF(Exposition!$J220="August",Exposition!$G220)</f>
        <v>#NAME?</v>
      </c>
      <c r="BM213" s="78" t="e">
        <f>IF(Exposition!$J220="September",Exposition!$G220)</f>
        <v>#NAME?</v>
      </c>
      <c r="BN213" s="78" t="e">
        <f>IF(Exposition!$J220="Oktober",Exposition!$G220)</f>
        <v>#NAME?</v>
      </c>
      <c r="BO213" s="78" t="e">
        <f>IF(Exposition!$J220="November",Exposition!$G220)</f>
        <v>#NAME?</v>
      </c>
      <c r="BP213" s="78" t="e">
        <f>IF(Exposition!$J220="Dezember",Exposition!$G220)</f>
        <v>#NAME?</v>
      </c>
    </row>
    <row r="214" spans="14:68" x14ac:dyDescent="0.2">
      <c r="N214" s="78" t="b">
        <f>IF(Exposition!$D222="Fußballspez. Training",Exposition!$C222*(Exposition!$E222/60))</f>
        <v>0</v>
      </c>
      <c r="O214" s="78" t="b">
        <f>IF(Exposition!$D222="Unspezifisches Training",Exposition!$C222*(Exposition!$E222/60))</f>
        <v>0</v>
      </c>
      <c r="AD214" s="78" t="e">
        <f>IF(Monitoring!D222=0,AA=0,TEXT(Monitoring!D222,"TTTT"))</f>
        <v>#NAME?</v>
      </c>
      <c r="AE214" s="78" t="e">
        <f>IF(Monitoring!D222=0,AA=0,TEXT(Monitoring!D222,"MMMM"))</f>
        <v>#NAME?</v>
      </c>
      <c r="AF214" s="78">
        <f>Monitoring!L222</f>
        <v>0</v>
      </c>
      <c r="BE214" s="78" t="e">
        <f>IF(Exposition!$J221="Januar",Exposition!$G221)</f>
        <v>#NAME?</v>
      </c>
      <c r="BF214" s="78" t="e">
        <f>IF(Exposition!$J221="Februar",Exposition!$G221)</f>
        <v>#NAME?</v>
      </c>
      <c r="BG214" s="78" t="e">
        <f>IF(Exposition!$J221="März",Exposition!$G221)</f>
        <v>#NAME?</v>
      </c>
      <c r="BH214" s="78" t="e">
        <f>IF(Exposition!$J221="April",Exposition!$G221)</f>
        <v>#NAME?</v>
      </c>
      <c r="BI214" s="78" t="e">
        <f>IF(Exposition!$J221="Mai",Exposition!$G221)</f>
        <v>#NAME?</v>
      </c>
      <c r="BJ214" s="78" t="e">
        <f>IF(Exposition!$J221="Juni",Exposition!$G221)</f>
        <v>#NAME?</v>
      </c>
      <c r="BK214" s="78" t="e">
        <f>IF(Exposition!$J221="Juli",Exposition!$G221)</f>
        <v>#NAME?</v>
      </c>
      <c r="BL214" s="78" t="e">
        <f>IF(Exposition!$J221="August",Exposition!$G221)</f>
        <v>#NAME?</v>
      </c>
      <c r="BM214" s="78" t="e">
        <f>IF(Exposition!$J221="September",Exposition!$G221)</f>
        <v>#NAME?</v>
      </c>
      <c r="BN214" s="78" t="e">
        <f>IF(Exposition!$J221="Oktober",Exposition!$G221)</f>
        <v>#NAME?</v>
      </c>
      <c r="BO214" s="78" t="e">
        <f>IF(Exposition!$J221="November",Exposition!$G221)</f>
        <v>#NAME?</v>
      </c>
      <c r="BP214" s="78" t="e">
        <f>IF(Exposition!$J221="Dezember",Exposition!$G221)</f>
        <v>#NAME?</v>
      </c>
    </row>
    <row r="215" spans="14:68" x14ac:dyDescent="0.2">
      <c r="N215" s="78" t="b">
        <f>IF(Exposition!$D223="Fußballspez. Training",Exposition!$C223*(Exposition!$E223/60))</f>
        <v>0</v>
      </c>
      <c r="O215" s="78" t="b">
        <f>IF(Exposition!$D223="Unspezifisches Training",Exposition!$C223*(Exposition!$E223/60))</f>
        <v>0</v>
      </c>
      <c r="AD215" s="78" t="e">
        <f>IF(Monitoring!D223=0,AA=0,TEXT(Monitoring!D223,"TTTT"))</f>
        <v>#NAME?</v>
      </c>
      <c r="AE215" s="78" t="e">
        <f>IF(Monitoring!D223=0,AA=0,TEXT(Monitoring!D223,"MMMM"))</f>
        <v>#NAME?</v>
      </c>
      <c r="AF215" s="78">
        <f>Monitoring!L223</f>
        <v>0</v>
      </c>
      <c r="BE215" s="78" t="e">
        <f>IF(Exposition!$J222="Januar",Exposition!$G222)</f>
        <v>#NAME?</v>
      </c>
      <c r="BF215" s="78" t="e">
        <f>IF(Exposition!$J222="Februar",Exposition!$G222)</f>
        <v>#NAME?</v>
      </c>
      <c r="BG215" s="78" t="e">
        <f>IF(Exposition!$J222="März",Exposition!$G222)</f>
        <v>#NAME?</v>
      </c>
      <c r="BH215" s="78" t="e">
        <f>IF(Exposition!$J222="April",Exposition!$G222)</f>
        <v>#NAME?</v>
      </c>
      <c r="BI215" s="78" t="e">
        <f>IF(Exposition!$J222="Mai",Exposition!$G222)</f>
        <v>#NAME?</v>
      </c>
      <c r="BJ215" s="78" t="e">
        <f>IF(Exposition!$J222="Juni",Exposition!$G222)</f>
        <v>#NAME?</v>
      </c>
      <c r="BK215" s="78" t="e">
        <f>IF(Exposition!$J222="Juli",Exposition!$G222)</f>
        <v>#NAME?</v>
      </c>
      <c r="BL215" s="78" t="e">
        <f>IF(Exposition!$J222="August",Exposition!$G222)</f>
        <v>#NAME?</v>
      </c>
      <c r="BM215" s="78" t="e">
        <f>IF(Exposition!$J222="September",Exposition!$G222)</f>
        <v>#NAME?</v>
      </c>
      <c r="BN215" s="78" t="e">
        <f>IF(Exposition!$J222="Oktober",Exposition!$G222)</f>
        <v>#NAME?</v>
      </c>
      <c r="BO215" s="78" t="e">
        <f>IF(Exposition!$J222="November",Exposition!$G222)</f>
        <v>#NAME?</v>
      </c>
      <c r="BP215" s="78" t="e">
        <f>IF(Exposition!$J222="Dezember",Exposition!$G222)</f>
        <v>#NAME?</v>
      </c>
    </row>
    <row r="216" spans="14:68" x14ac:dyDescent="0.2">
      <c r="N216" s="78" t="b">
        <f>IF(Exposition!$D224="Fußballspez. Training",Exposition!$C224*(Exposition!$E224/60))</f>
        <v>0</v>
      </c>
      <c r="O216" s="78" t="b">
        <f>IF(Exposition!$D224="Unspezifisches Training",Exposition!$C224*(Exposition!$E224/60))</f>
        <v>0</v>
      </c>
      <c r="AD216" s="78" t="e">
        <f>IF(Monitoring!D224=0,AA=0,TEXT(Monitoring!D224,"TTTT"))</f>
        <v>#NAME?</v>
      </c>
      <c r="AE216" s="78" t="e">
        <f>IF(Monitoring!D224=0,AA=0,TEXT(Monitoring!D224,"MMMM"))</f>
        <v>#NAME?</v>
      </c>
      <c r="AF216" s="78">
        <f>Monitoring!L224</f>
        <v>0</v>
      </c>
      <c r="BE216" s="78" t="e">
        <f>IF(Exposition!$J223="Januar",Exposition!$G223)</f>
        <v>#NAME?</v>
      </c>
      <c r="BF216" s="78" t="e">
        <f>IF(Exposition!$J223="Februar",Exposition!$G223)</f>
        <v>#NAME?</v>
      </c>
      <c r="BG216" s="78" t="e">
        <f>IF(Exposition!$J223="März",Exposition!$G223)</f>
        <v>#NAME?</v>
      </c>
      <c r="BH216" s="78" t="e">
        <f>IF(Exposition!$J223="April",Exposition!$G223)</f>
        <v>#NAME?</v>
      </c>
      <c r="BI216" s="78" t="e">
        <f>IF(Exposition!$J223="Mai",Exposition!$G223)</f>
        <v>#NAME?</v>
      </c>
      <c r="BJ216" s="78" t="e">
        <f>IF(Exposition!$J223="Juni",Exposition!$G223)</f>
        <v>#NAME?</v>
      </c>
      <c r="BK216" s="78" t="e">
        <f>IF(Exposition!$J223="Juli",Exposition!$G223)</f>
        <v>#NAME?</v>
      </c>
      <c r="BL216" s="78" t="e">
        <f>IF(Exposition!$J223="August",Exposition!$G223)</f>
        <v>#NAME?</v>
      </c>
      <c r="BM216" s="78" t="e">
        <f>IF(Exposition!$J223="September",Exposition!$G223)</f>
        <v>#NAME?</v>
      </c>
      <c r="BN216" s="78" t="e">
        <f>IF(Exposition!$J223="Oktober",Exposition!$G223)</f>
        <v>#NAME?</v>
      </c>
      <c r="BO216" s="78" t="e">
        <f>IF(Exposition!$J223="November",Exposition!$G223)</f>
        <v>#NAME?</v>
      </c>
      <c r="BP216" s="78" t="e">
        <f>IF(Exposition!$J223="Dezember",Exposition!$G223)</f>
        <v>#NAME?</v>
      </c>
    </row>
    <row r="217" spans="14:68" x14ac:dyDescent="0.2">
      <c r="N217" s="78" t="b">
        <f>IF(Exposition!$D225="Fußballspez. Training",Exposition!$C225*(Exposition!$E225/60))</f>
        <v>0</v>
      </c>
      <c r="O217" s="78" t="b">
        <f>IF(Exposition!$D225="Unspezifisches Training",Exposition!$C225*(Exposition!$E225/60))</f>
        <v>0</v>
      </c>
      <c r="AD217" s="78" t="e">
        <f>IF(Monitoring!D225=0,AA=0,TEXT(Monitoring!D225,"TTTT"))</f>
        <v>#NAME?</v>
      </c>
      <c r="AE217" s="78" t="e">
        <f>IF(Monitoring!D225=0,AA=0,TEXT(Monitoring!D225,"MMMM"))</f>
        <v>#NAME?</v>
      </c>
      <c r="AF217" s="78">
        <f>Monitoring!L225</f>
        <v>0</v>
      </c>
      <c r="BE217" s="78" t="e">
        <f>IF(Exposition!$J224="Januar",Exposition!$G224)</f>
        <v>#NAME?</v>
      </c>
      <c r="BF217" s="78" t="e">
        <f>IF(Exposition!$J224="Februar",Exposition!$G224)</f>
        <v>#NAME?</v>
      </c>
      <c r="BG217" s="78" t="e">
        <f>IF(Exposition!$J224="März",Exposition!$G224)</f>
        <v>#NAME?</v>
      </c>
      <c r="BH217" s="78" t="e">
        <f>IF(Exposition!$J224="April",Exposition!$G224)</f>
        <v>#NAME?</v>
      </c>
      <c r="BI217" s="78" t="e">
        <f>IF(Exposition!$J224="Mai",Exposition!$G224)</f>
        <v>#NAME?</v>
      </c>
      <c r="BJ217" s="78" t="e">
        <f>IF(Exposition!$J224="Juni",Exposition!$G224)</f>
        <v>#NAME?</v>
      </c>
      <c r="BK217" s="78" t="e">
        <f>IF(Exposition!$J224="Juli",Exposition!$G224)</f>
        <v>#NAME?</v>
      </c>
      <c r="BL217" s="78" t="e">
        <f>IF(Exposition!$J224="August",Exposition!$G224)</f>
        <v>#NAME?</v>
      </c>
      <c r="BM217" s="78" t="e">
        <f>IF(Exposition!$J224="September",Exposition!$G224)</f>
        <v>#NAME?</v>
      </c>
      <c r="BN217" s="78" t="e">
        <f>IF(Exposition!$J224="Oktober",Exposition!$G224)</f>
        <v>#NAME?</v>
      </c>
      <c r="BO217" s="78" t="e">
        <f>IF(Exposition!$J224="November",Exposition!$G224)</f>
        <v>#NAME?</v>
      </c>
      <c r="BP217" s="78" t="e">
        <f>IF(Exposition!$J224="Dezember",Exposition!$G224)</f>
        <v>#NAME?</v>
      </c>
    </row>
    <row r="218" spans="14:68" x14ac:dyDescent="0.2">
      <c r="N218" s="78" t="b">
        <f>IF(Exposition!$D226="Fußballspez. Training",Exposition!$C226*(Exposition!$E226/60))</f>
        <v>0</v>
      </c>
      <c r="O218" s="78" t="b">
        <f>IF(Exposition!$D226="Unspezifisches Training",Exposition!$C226*(Exposition!$E226/60))</f>
        <v>0</v>
      </c>
      <c r="AD218" s="78" t="e">
        <f>IF(Monitoring!D226=0,AA=0,TEXT(Monitoring!D226,"TTTT"))</f>
        <v>#NAME?</v>
      </c>
      <c r="AE218" s="78" t="e">
        <f>IF(Monitoring!D226=0,AA=0,TEXT(Monitoring!D226,"MMMM"))</f>
        <v>#NAME?</v>
      </c>
      <c r="AF218" s="78">
        <f>Monitoring!L226</f>
        <v>0</v>
      </c>
      <c r="BE218" s="78" t="e">
        <f>IF(Exposition!$J225="Januar",Exposition!$G225)</f>
        <v>#NAME?</v>
      </c>
      <c r="BF218" s="78" t="e">
        <f>IF(Exposition!$J225="Februar",Exposition!$G225)</f>
        <v>#NAME?</v>
      </c>
      <c r="BG218" s="78" t="e">
        <f>IF(Exposition!$J225="März",Exposition!$G225)</f>
        <v>#NAME?</v>
      </c>
      <c r="BH218" s="78" t="e">
        <f>IF(Exposition!$J225="April",Exposition!$G225)</f>
        <v>#NAME?</v>
      </c>
      <c r="BI218" s="78" t="e">
        <f>IF(Exposition!$J225="Mai",Exposition!$G225)</f>
        <v>#NAME?</v>
      </c>
      <c r="BJ218" s="78" t="e">
        <f>IF(Exposition!$J225="Juni",Exposition!$G225)</f>
        <v>#NAME?</v>
      </c>
      <c r="BK218" s="78" t="e">
        <f>IF(Exposition!$J225="Juli",Exposition!$G225)</f>
        <v>#NAME?</v>
      </c>
      <c r="BL218" s="78" t="e">
        <f>IF(Exposition!$J225="August",Exposition!$G225)</f>
        <v>#NAME?</v>
      </c>
      <c r="BM218" s="78" t="e">
        <f>IF(Exposition!$J225="September",Exposition!$G225)</f>
        <v>#NAME?</v>
      </c>
      <c r="BN218" s="78" t="e">
        <f>IF(Exposition!$J225="Oktober",Exposition!$G225)</f>
        <v>#NAME?</v>
      </c>
      <c r="BO218" s="78" t="e">
        <f>IF(Exposition!$J225="November",Exposition!$G225)</f>
        <v>#NAME?</v>
      </c>
      <c r="BP218" s="78" t="e">
        <f>IF(Exposition!$J225="Dezember",Exposition!$G225)</f>
        <v>#NAME?</v>
      </c>
    </row>
    <row r="219" spans="14:68" x14ac:dyDescent="0.2">
      <c r="N219" s="78" t="b">
        <f>IF(Exposition!$D227="Fußballspez. Training",Exposition!$C227*(Exposition!$E227/60))</f>
        <v>0</v>
      </c>
      <c r="O219" s="78" t="b">
        <f>IF(Exposition!$D227="Unspezifisches Training",Exposition!$C227*(Exposition!$E227/60))</f>
        <v>0</v>
      </c>
      <c r="AD219" s="78" t="e">
        <f>IF(Monitoring!D227=0,AA=0,TEXT(Monitoring!D227,"TTTT"))</f>
        <v>#NAME?</v>
      </c>
      <c r="AE219" s="78" t="e">
        <f>IF(Monitoring!D227=0,AA=0,TEXT(Monitoring!D227,"MMMM"))</f>
        <v>#NAME?</v>
      </c>
      <c r="AF219" s="78">
        <f>Monitoring!L227</f>
        <v>0</v>
      </c>
      <c r="BE219" s="78" t="e">
        <f>IF(Exposition!$J226="Januar",Exposition!$G226)</f>
        <v>#NAME?</v>
      </c>
      <c r="BF219" s="78" t="e">
        <f>IF(Exposition!$J226="Februar",Exposition!$G226)</f>
        <v>#NAME?</v>
      </c>
      <c r="BG219" s="78" t="e">
        <f>IF(Exposition!$J226="März",Exposition!$G226)</f>
        <v>#NAME?</v>
      </c>
      <c r="BH219" s="78" t="e">
        <f>IF(Exposition!$J226="April",Exposition!$G226)</f>
        <v>#NAME?</v>
      </c>
      <c r="BI219" s="78" t="e">
        <f>IF(Exposition!$J226="Mai",Exposition!$G226)</f>
        <v>#NAME?</v>
      </c>
      <c r="BJ219" s="78" t="e">
        <f>IF(Exposition!$J226="Juni",Exposition!$G226)</f>
        <v>#NAME?</v>
      </c>
      <c r="BK219" s="78" t="e">
        <f>IF(Exposition!$J226="Juli",Exposition!$G226)</f>
        <v>#NAME?</v>
      </c>
      <c r="BL219" s="78" t="e">
        <f>IF(Exposition!$J226="August",Exposition!$G226)</f>
        <v>#NAME?</v>
      </c>
      <c r="BM219" s="78" t="e">
        <f>IF(Exposition!$J226="September",Exposition!$G226)</f>
        <v>#NAME?</v>
      </c>
      <c r="BN219" s="78" t="e">
        <f>IF(Exposition!$J226="Oktober",Exposition!$G226)</f>
        <v>#NAME?</v>
      </c>
      <c r="BO219" s="78" t="e">
        <f>IF(Exposition!$J226="November",Exposition!$G226)</f>
        <v>#NAME?</v>
      </c>
      <c r="BP219" s="78" t="e">
        <f>IF(Exposition!$J226="Dezember",Exposition!$G226)</f>
        <v>#NAME?</v>
      </c>
    </row>
    <row r="220" spans="14:68" x14ac:dyDescent="0.2">
      <c r="N220" s="78" t="b">
        <f>IF(Exposition!$D228="Fußballspez. Training",Exposition!$C228*(Exposition!$E228/60))</f>
        <v>0</v>
      </c>
      <c r="O220" s="78" t="b">
        <f>IF(Exposition!$D228="Unspezifisches Training",Exposition!$C228*(Exposition!$E228/60))</f>
        <v>0</v>
      </c>
      <c r="AD220" s="78" t="e">
        <f>IF(Monitoring!D228=0,AA=0,TEXT(Monitoring!D228,"TTTT"))</f>
        <v>#NAME?</v>
      </c>
      <c r="AE220" s="78" t="e">
        <f>IF(Monitoring!D228=0,AA=0,TEXT(Monitoring!D228,"MMMM"))</f>
        <v>#NAME?</v>
      </c>
      <c r="AF220" s="78">
        <f>Monitoring!L228</f>
        <v>0</v>
      </c>
      <c r="BE220" s="78" t="e">
        <f>IF(Exposition!$J227="Januar",Exposition!$G227)</f>
        <v>#NAME?</v>
      </c>
      <c r="BF220" s="78" t="e">
        <f>IF(Exposition!$J227="Februar",Exposition!$G227)</f>
        <v>#NAME?</v>
      </c>
      <c r="BG220" s="78" t="e">
        <f>IF(Exposition!$J227="März",Exposition!$G227)</f>
        <v>#NAME?</v>
      </c>
      <c r="BH220" s="78" t="e">
        <f>IF(Exposition!$J227="April",Exposition!$G227)</f>
        <v>#NAME?</v>
      </c>
      <c r="BI220" s="78" t="e">
        <f>IF(Exposition!$J227="Mai",Exposition!$G227)</f>
        <v>#NAME?</v>
      </c>
      <c r="BJ220" s="78" t="e">
        <f>IF(Exposition!$J227="Juni",Exposition!$G227)</f>
        <v>#NAME?</v>
      </c>
      <c r="BK220" s="78" t="e">
        <f>IF(Exposition!$J227="Juli",Exposition!$G227)</f>
        <v>#NAME?</v>
      </c>
      <c r="BL220" s="78" t="e">
        <f>IF(Exposition!$J227="August",Exposition!$G227)</f>
        <v>#NAME?</v>
      </c>
      <c r="BM220" s="78" t="e">
        <f>IF(Exposition!$J227="September",Exposition!$G227)</f>
        <v>#NAME?</v>
      </c>
      <c r="BN220" s="78" t="e">
        <f>IF(Exposition!$J227="Oktober",Exposition!$G227)</f>
        <v>#NAME?</v>
      </c>
      <c r="BO220" s="78" t="e">
        <f>IF(Exposition!$J227="November",Exposition!$G227)</f>
        <v>#NAME?</v>
      </c>
      <c r="BP220" s="78" t="e">
        <f>IF(Exposition!$J227="Dezember",Exposition!$G227)</f>
        <v>#NAME?</v>
      </c>
    </row>
    <row r="221" spans="14:68" x14ac:dyDescent="0.2">
      <c r="N221" s="78" t="b">
        <f>IF(Exposition!$D229="Fußballspez. Training",Exposition!$C229*(Exposition!$E229/60))</f>
        <v>0</v>
      </c>
      <c r="O221" s="78" t="b">
        <f>IF(Exposition!$D229="Unspezifisches Training",Exposition!$C229*(Exposition!$E229/60))</f>
        <v>0</v>
      </c>
      <c r="AD221" s="78" t="e">
        <f>IF(Monitoring!D229=0,AA=0,TEXT(Monitoring!D229,"TTTT"))</f>
        <v>#NAME?</v>
      </c>
      <c r="AE221" s="78" t="e">
        <f>IF(Monitoring!D229=0,AA=0,TEXT(Monitoring!D229,"MMMM"))</f>
        <v>#NAME?</v>
      </c>
      <c r="AF221" s="78">
        <f>Monitoring!L229</f>
        <v>0</v>
      </c>
      <c r="BE221" s="78" t="e">
        <f>IF(Exposition!$J228="Januar",Exposition!$G228)</f>
        <v>#NAME?</v>
      </c>
      <c r="BF221" s="78" t="e">
        <f>IF(Exposition!$J228="Februar",Exposition!$G228)</f>
        <v>#NAME?</v>
      </c>
      <c r="BG221" s="78" t="e">
        <f>IF(Exposition!$J228="März",Exposition!$G228)</f>
        <v>#NAME?</v>
      </c>
      <c r="BH221" s="78" t="e">
        <f>IF(Exposition!$J228="April",Exposition!$G228)</f>
        <v>#NAME?</v>
      </c>
      <c r="BI221" s="78" t="e">
        <f>IF(Exposition!$J228="Mai",Exposition!$G228)</f>
        <v>#NAME?</v>
      </c>
      <c r="BJ221" s="78" t="e">
        <f>IF(Exposition!$J228="Juni",Exposition!$G228)</f>
        <v>#NAME?</v>
      </c>
      <c r="BK221" s="78" t="e">
        <f>IF(Exposition!$J228="Juli",Exposition!$G228)</f>
        <v>#NAME?</v>
      </c>
      <c r="BL221" s="78" t="e">
        <f>IF(Exposition!$J228="August",Exposition!$G228)</f>
        <v>#NAME?</v>
      </c>
      <c r="BM221" s="78" t="e">
        <f>IF(Exposition!$J228="September",Exposition!$G228)</f>
        <v>#NAME?</v>
      </c>
      <c r="BN221" s="78" t="e">
        <f>IF(Exposition!$J228="Oktober",Exposition!$G228)</f>
        <v>#NAME?</v>
      </c>
      <c r="BO221" s="78" t="e">
        <f>IF(Exposition!$J228="November",Exposition!$G228)</f>
        <v>#NAME?</v>
      </c>
      <c r="BP221" s="78" t="e">
        <f>IF(Exposition!$J228="Dezember",Exposition!$G228)</f>
        <v>#NAME?</v>
      </c>
    </row>
    <row r="222" spans="14:68" x14ac:dyDescent="0.2">
      <c r="N222" s="78" t="b">
        <f>IF(Exposition!$D230="Fußballspez. Training",Exposition!$C230*(Exposition!$E230/60))</f>
        <v>0</v>
      </c>
      <c r="O222" s="78" t="b">
        <f>IF(Exposition!$D230="Unspezifisches Training",Exposition!$C230*(Exposition!$E230/60))</f>
        <v>0</v>
      </c>
      <c r="AD222" s="78" t="e">
        <f>IF(Monitoring!D230=0,AA=0,TEXT(Monitoring!D230,"TTTT"))</f>
        <v>#NAME?</v>
      </c>
      <c r="AE222" s="78" t="e">
        <f>IF(Monitoring!D230=0,AA=0,TEXT(Monitoring!D230,"MMMM"))</f>
        <v>#NAME?</v>
      </c>
      <c r="AF222" s="78">
        <f>Monitoring!L230</f>
        <v>0</v>
      </c>
      <c r="BE222" s="78" t="e">
        <f>IF(Exposition!$J229="Januar",Exposition!$G229)</f>
        <v>#NAME?</v>
      </c>
      <c r="BF222" s="78" t="e">
        <f>IF(Exposition!$J229="Februar",Exposition!$G229)</f>
        <v>#NAME?</v>
      </c>
      <c r="BG222" s="78" t="e">
        <f>IF(Exposition!$J229="März",Exposition!$G229)</f>
        <v>#NAME?</v>
      </c>
      <c r="BH222" s="78" t="e">
        <f>IF(Exposition!$J229="April",Exposition!$G229)</f>
        <v>#NAME?</v>
      </c>
      <c r="BI222" s="78" t="e">
        <f>IF(Exposition!$J229="Mai",Exposition!$G229)</f>
        <v>#NAME?</v>
      </c>
      <c r="BJ222" s="78" t="e">
        <f>IF(Exposition!$J229="Juni",Exposition!$G229)</f>
        <v>#NAME?</v>
      </c>
      <c r="BK222" s="78" t="e">
        <f>IF(Exposition!$J229="Juli",Exposition!$G229)</f>
        <v>#NAME?</v>
      </c>
      <c r="BL222" s="78" t="e">
        <f>IF(Exposition!$J229="August",Exposition!$G229)</f>
        <v>#NAME?</v>
      </c>
      <c r="BM222" s="78" t="e">
        <f>IF(Exposition!$J229="September",Exposition!$G229)</f>
        <v>#NAME?</v>
      </c>
      <c r="BN222" s="78" t="e">
        <f>IF(Exposition!$J229="Oktober",Exposition!$G229)</f>
        <v>#NAME?</v>
      </c>
      <c r="BO222" s="78" t="e">
        <f>IF(Exposition!$J229="November",Exposition!$G229)</f>
        <v>#NAME?</v>
      </c>
      <c r="BP222" s="78" t="e">
        <f>IF(Exposition!$J229="Dezember",Exposition!$G229)</f>
        <v>#NAME?</v>
      </c>
    </row>
    <row r="223" spans="14:68" x14ac:dyDescent="0.2">
      <c r="N223" s="78" t="b">
        <f>IF(Exposition!$D231="Fußballspez. Training",Exposition!$C231*(Exposition!$E231/60))</f>
        <v>0</v>
      </c>
      <c r="O223" s="78" t="b">
        <f>IF(Exposition!$D231="Unspezifisches Training",Exposition!$C231*(Exposition!$E231/60))</f>
        <v>0</v>
      </c>
      <c r="AD223" s="78" t="e">
        <f>IF(Monitoring!D231=0,AA=0,TEXT(Monitoring!D231,"TTTT"))</f>
        <v>#NAME?</v>
      </c>
      <c r="AE223" s="78" t="e">
        <f>IF(Monitoring!D231=0,AA=0,TEXT(Monitoring!D231,"MMMM"))</f>
        <v>#NAME?</v>
      </c>
      <c r="AF223" s="78">
        <f>Monitoring!L231</f>
        <v>0</v>
      </c>
      <c r="BE223" s="78" t="e">
        <f>IF(Exposition!$J230="Januar",Exposition!$G230)</f>
        <v>#NAME?</v>
      </c>
      <c r="BF223" s="78" t="e">
        <f>IF(Exposition!$J230="Februar",Exposition!$G230)</f>
        <v>#NAME?</v>
      </c>
      <c r="BG223" s="78" t="e">
        <f>IF(Exposition!$J230="März",Exposition!$G230)</f>
        <v>#NAME?</v>
      </c>
      <c r="BH223" s="78" t="e">
        <f>IF(Exposition!$J230="April",Exposition!$G230)</f>
        <v>#NAME?</v>
      </c>
      <c r="BI223" s="78" t="e">
        <f>IF(Exposition!$J230="Mai",Exposition!$G230)</f>
        <v>#NAME?</v>
      </c>
      <c r="BJ223" s="78" t="e">
        <f>IF(Exposition!$J230="Juni",Exposition!$G230)</f>
        <v>#NAME?</v>
      </c>
      <c r="BK223" s="78" t="e">
        <f>IF(Exposition!$J230="Juli",Exposition!$G230)</f>
        <v>#NAME?</v>
      </c>
      <c r="BL223" s="78" t="e">
        <f>IF(Exposition!$J230="August",Exposition!$G230)</f>
        <v>#NAME?</v>
      </c>
      <c r="BM223" s="78" t="e">
        <f>IF(Exposition!$J230="September",Exposition!$G230)</f>
        <v>#NAME?</v>
      </c>
      <c r="BN223" s="78" t="e">
        <f>IF(Exposition!$J230="Oktober",Exposition!$G230)</f>
        <v>#NAME?</v>
      </c>
      <c r="BO223" s="78" t="e">
        <f>IF(Exposition!$J230="November",Exposition!$G230)</f>
        <v>#NAME?</v>
      </c>
      <c r="BP223" s="78" t="e">
        <f>IF(Exposition!$J230="Dezember",Exposition!$G230)</f>
        <v>#NAME?</v>
      </c>
    </row>
    <row r="224" spans="14:68" x14ac:dyDescent="0.2">
      <c r="N224" s="78" t="b">
        <f>IF(Exposition!$D232="Fußballspez. Training",Exposition!$C232*(Exposition!$E232/60))</f>
        <v>0</v>
      </c>
      <c r="O224" s="78" t="b">
        <f>IF(Exposition!$D232="Unspezifisches Training",Exposition!$C232*(Exposition!$E232/60))</f>
        <v>0</v>
      </c>
      <c r="AD224" s="78" t="e">
        <f>IF(Monitoring!D232=0,AA=0,TEXT(Monitoring!D232,"TTTT"))</f>
        <v>#NAME?</v>
      </c>
      <c r="AE224" s="78" t="e">
        <f>IF(Monitoring!D232=0,AA=0,TEXT(Monitoring!D232,"MMMM"))</f>
        <v>#NAME?</v>
      </c>
      <c r="AF224" s="78">
        <f>Monitoring!L232</f>
        <v>0</v>
      </c>
      <c r="BE224" s="78" t="e">
        <f>IF(Exposition!$J231="Januar",Exposition!$G231)</f>
        <v>#NAME?</v>
      </c>
      <c r="BF224" s="78" t="e">
        <f>IF(Exposition!$J231="Februar",Exposition!$G231)</f>
        <v>#NAME?</v>
      </c>
      <c r="BG224" s="78" t="e">
        <f>IF(Exposition!$J231="März",Exposition!$G231)</f>
        <v>#NAME?</v>
      </c>
      <c r="BH224" s="78" t="e">
        <f>IF(Exposition!$J231="April",Exposition!$G231)</f>
        <v>#NAME?</v>
      </c>
      <c r="BI224" s="78" t="e">
        <f>IF(Exposition!$J231="Mai",Exposition!$G231)</f>
        <v>#NAME?</v>
      </c>
      <c r="BJ224" s="78" t="e">
        <f>IF(Exposition!$J231="Juni",Exposition!$G231)</f>
        <v>#NAME?</v>
      </c>
      <c r="BK224" s="78" t="e">
        <f>IF(Exposition!$J231="Juli",Exposition!$G231)</f>
        <v>#NAME?</v>
      </c>
      <c r="BL224" s="78" t="e">
        <f>IF(Exposition!$J231="August",Exposition!$G231)</f>
        <v>#NAME?</v>
      </c>
      <c r="BM224" s="78" t="e">
        <f>IF(Exposition!$J231="September",Exposition!$G231)</f>
        <v>#NAME?</v>
      </c>
      <c r="BN224" s="78" t="e">
        <f>IF(Exposition!$J231="Oktober",Exposition!$G231)</f>
        <v>#NAME?</v>
      </c>
      <c r="BO224" s="78" t="e">
        <f>IF(Exposition!$J231="November",Exposition!$G231)</f>
        <v>#NAME?</v>
      </c>
      <c r="BP224" s="78" t="e">
        <f>IF(Exposition!$J231="Dezember",Exposition!$G231)</f>
        <v>#NAME?</v>
      </c>
    </row>
    <row r="225" spans="14:68" x14ac:dyDescent="0.2">
      <c r="N225" s="78" t="b">
        <f>IF(Exposition!$D233="Fußballspez. Training",Exposition!$C233*(Exposition!$E233/60))</f>
        <v>0</v>
      </c>
      <c r="O225" s="78" t="b">
        <f>IF(Exposition!$D233="Unspezifisches Training",Exposition!$C233*(Exposition!$E233/60))</f>
        <v>0</v>
      </c>
      <c r="AD225" s="78" t="e">
        <f>IF(Monitoring!D233=0,AA=0,TEXT(Monitoring!D233,"TTTT"))</f>
        <v>#NAME?</v>
      </c>
      <c r="AE225" s="78" t="e">
        <f>IF(Monitoring!D233=0,AA=0,TEXT(Monitoring!D233,"MMMM"))</f>
        <v>#NAME?</v>
      </c>
      <c r="AF225" s="78">
        <f>Monitoring!L233</f>
        <v>0</v>
      </c>
      <c r="BE225" s="78" t="e">
        <f>IF(Exposition!$J232="Januar",Exposition!$G232)</f>
        <v>#NAME?</v>
      </c>
      <c r="BF225" s="78" t="e">
        <f>IF(Exposition!$J232="Februar",Exposition!$G232)</f>
        <v>#NAME?</v>
      </c>
      <c r="BG225" s="78" t="e">
        <f>IF(Exposition!$J232="März",Exposition!$G232)</f>
        <v>#NAME?</v>
      </c>
      <c r="BH225" s="78" t="e">
        <f>IF(Exposition!$J232="April",Exposition!$G232)</f>
        <v>#NAME?</v>
      </c>
      <c r="BI225" s="78" t="e">
        <f>IF(Exposition!$J232="Mai",Exposition!$G232)</f>
        <v>#NAME?</v>
      </c>
      <c r="BJ225" s="78" t="e">
        <f>IF(Exposition!$J232="Juni",Exposition!$G232)</f>
        <v>#NAME?</v>
      </c>
      <c r="BK225" s="78" t="e">
        <f>IF(Exposition!$J232="Juli",Exposition!$G232)</f>
        <v>#NAME?</v>
      </c>
      <c r="BL225" s="78" t="e">
        <f>IF(Exposition!$J232="August",Exposition!$G232)</f>
        <v>#NAME?</v>
      </c>
      <c r="BM225" s="78" t="e">
        <f>IF(Exposition!$J232="September",Exposition!$G232)</f>
        <v>#NAME?</v>
      </c>
      <c r="BN225" s="78" t="e">
        <f>IF(Exposition!$J232="Oktober",Exposition!$G232)</f>
        <v>#NAME?</v>
      </c>
      <c r="BO225" s="78" t="e">
        <f>IF(Exposition!$J232="November",Exposition!$G232)</f>
        <v>#NAME?</v>
      </c>
      <c r="BP225" s="78" t="e">
        <f>IF(Exposition!$J232="Dezember",Exposition!$G232)</f>
        <v>#NAME?</v>
      </c>
    </row>
    <row r="226" spans="14:68" x14ac:dyDescent="0.2">
      <c r="N226" s="78" t="b">
        <f>IF(Exposition!$D234="Fußballspez. Training",Exposition!$C234*(Exposition!$E234/60))</f>
        <v>0</v>
      </c>
      <c r="O226" s="78" t="b">
        <f>IF(Exposition!$D234="Unspezifisches Training",Exposition!$C234*(Exposition!$E234/60))</f>
        <v>0</v>
      </c>
      <c r="AD226" s="78" t="e">
        <f>IF(Monitoring!D234=0,AA=0,TEXT(Monitoring!D234,"TTTT"))</f>
        <v>#NAME?</v>
      </c>
      <c r="AE226" s="78" t="e">
        <f>IF(Monitoring!D234=0,AA=0,TEXT(Monitoring!D234,"MMMM"))</f>
        <v>#NAME?</v>
      </c>
      <c r="AF226" s="78">
        <f>Monitoring!L234</f>
        <v>0</v>
      </c>
      <c r="BE226" s="78" t="e">
        <f>IF(Exposition!$J233="Januar",Exposition!$G233)</f>
        <v>#NAME?</v>
      </c>
      <c r="BF226" s="78" t="e">
        <f>IF(Exposition!$J233="Februar",Exposition!$G233)</f>
        <v>#NAME?</v>
      </c>
      <c r="BG226" s="78" t="e">
        <f>IF(Exposition!$J233="März",Exposition!$G233)</f>
        <v>#NAME?</v>
      </c>
      <c r="BH226" s="78" t="e">
        <f>IF(Exposition!$J233="April",Exposition!$G233)</f>
        <v>#NAME?</v>
      </c>
      <c r="BI226" s="78" t="e">
        <f>IF(Exposition!$J233="Mai",Exposition!$G233)</f>
        <v>#NAME?</v>
      </c>
      <c r="BJ226" s="78" t="e">
        <f>IF(Exposition!$J233="Juni",Exposition!$G233)</f>
        <v>#NAME?</v>
      </c>
      <c r="BK226" s="78" t="e">
        <f>IF(Exposition!$J233="Juli",Exposition!$G233)</f>
        <v>#NAME?</v>
      </c>
      <c r="BL226" s="78" t="e">
        <f>IF(Exposition!$J233="August",Exposition!$G233)</f>
        <v>#NAME?</v>
      </c>
      <c r="BM226" s="78" t="e">
        <f>IF(Exposition!$J233="September",Exposition!$G233)</f>
        <v>#NAME?</v>
      </c>
      <c r="BN226" s="78" t="e">
        <f>IF(Exposition!$J233="Oktober",Exposition!$G233)</f>
        <v>#NAME?</v>
      </c>
      <c r="BO226" s="78" t="e">
        <f>IF(Exposition!$J233="November",Exposition!$G233)</f>
        <v>#NAME?</v>
      </c>
      <c r="BP226" s="78" t="e">
        <f>IF(Exposition!$J233="Dezember",Exposition!$G233)</f>
        <v>#NAME?</v>
      </c>
    </row>
    <row r="227" spans="14:68" x14ac:dyDescent="0.2">
      <c r="N227" s="78" t="b">
        <f>IF(Exposition!$D235="Fußballspez. Training",Exposition!$C235*(Exposition!$E235/60))</f>
        <v>0</v>
      </c>
      <c r="O227" s="78" t="b">
        <f>IF(Exposition!$D235="Unspezifisches Training",Exposition!$C235*(Exposition!$E235/60))</f>
        <v>0</v>
      </c>
      <c r="AD227" s="78" t="e">
        <f>IF(Monitoring!D235=0,AA=0,TEXT(Monitoring!D235,"TTTT"))</f>
        <v>#NAME?</v>
      </c>
      <c r="AE227" s="78" t="e">
        <f>IF(Monitoring!D235=0,AA=0,TEXT(Monitoring!D235,"MMMM"))</f>
        <v>#NAME?</v>
      </c>
      <c r="AF227" s="78">
        <f>Monitoring!L235</f>
        <v>0</v>
      </c>
      <c r="BE227" s="78" t="e">
        <f>IF(Exposition!$J234="Januar",Exposition!$G234)</f>
        <v>#NAME?</v>
      </c>
      <c r="BF227" s="78" t="e">
        <f>IF(Exposition!$J234="Februar",Exposition!$G234)</f>
        <v>#NAME?</v>
      </c>
      <c r="BG227" s="78" t="e">
        <f>IF(Exposition!$J234="März",Exposition!$G234)</f>
        <v>#NAME?</v>
      </c>
      <c r="BH227" s="78" t="e">
        <f>IF(Exposition!$J234="April",Exposition!$G234)</f>
        <v>#NAME?</v>
      </c>
      <c r="BI227" s="78" t="e">
        <f>IF(Exposition!$J234="Mai",Exposition!$G234)</f>
        <v>#NAME?</v>
      </c>
      <c r="BJ227" s="78" t="e">
        <f>IF(Exposition!$J234="Juni",Exposition!$G234)</f>
        <v>#NAME?</v>
      </c>
      <c r="BK227" s="78" t="e">
        <f>IF(Exposition!$J234="Juli",Exposition!$G234)</f>
        <v>#NAME?</v>
      </c>
      <c r="BL227" s="78" t="e">
        <f>IF(Exposition!$J234="August",Exposition!$G234)</f>
        <v>#NAME?</v>
      </c>
      <c r="BM227" s="78" t="e">
        <f>IF(Exposition!$J234="September",Exposition!$G234)</f>
        <v>#NAME?</v>
      </c>
      <c r="BN227" s="78" t="e">
        <f>IF(Exposition!$J234="Oktober",Exposition!$G234)</f>
        <v>#NAME?</v>
      </c>
      <c r="BO227" s="78" t="e">
        <f>IF(Exposition!$J234="November",Exposition!$G234)</f>
        <v>#NAME?</v>
      </c>
      <c r="BP227" s="78" t="e">
        <f>IF(Exposition!$J234="Dezember",Exposition!$G234)</f>
        <v>#NAME?</v>
      </c>
    </row>
    <row r="228" spans="14:68" x14ac:dyDescent="0.2">
      <c r="N228" s="78" t="b">
        <f>IF(Exposition!$D236="Fußballspez. Training",Exposition!$C236*(Exposition!$E236/60))</f>
        <v>0</v>
      </c>
      <c r="O228" s="78" t="b">
        <f>IF(Exposition!$D236="Unspezifisches Training",Exposition!$C236*(Exposition!$E236/60))</f>
        <v>0</v>
      </c>
      <c r="AD228" s="78" t="e">
        <f>IF(Monitoring!D236=0,AA=0,TEXT(Monitoring!D236,"TTTT"))</f>
        <v>#NAME?</v>
      </c>
      <c r="AE228" s="78" t="e">
        <f>IF(Monitoring!D236=0,AA=0,TEXT(Monitoring!D236,"MMMM"))</f>
        <v>#NAME?</v>
      </c>
      <c r="AF228" s="78">
        <f>Monitoring!L236</f>
        <v>0</v>
      </c>
      <c r="BE228" s="78" t="e">
        <f>IF(Exposition!$J235="Januar",Exposition!$G235)</f>
        <v>#NAME?</v>
      </c>
      <c r="BF228" s="78" t="e">
        <f>IF(Exposition!$J235="Februar",Exposition!$G235)</f>
        <v>#NAME?</v>
      </c>
      <c r="BG228" s="78" t="e">
        <f>IF(Exposition!$J235="März",Exposition!$G235)</f>
        <v>#NAME?</v>
      </c>
      <c r="BH228" s="78" t="e">
        <f>IF(Exposition!$J235="April",Exposition!$G235)</f>
        <v>#NAME?</v>
      </c>
      <c r="BI228" s="78" t="e">
        <f>IF(Exposition!$J235="Mai",Exposition!$G235)</f>
        <v>#NAME?</v>
      </c>
      <c r="BJ228" s="78" t="e">
        <f>IF(Exposition!$J235="Juni",Exposition!$G235)</f>
        <v>#NAME?</v>
      </c>
      <c r="BK228" s="78" t="e">
        <f>IF(Exposition!$J235="Juli",Exposition!$G235)</f>
        <v>#NAME?</v>
      </c>
      <c r="BL228" s="78" t="e">
        <f>IF(Exposition!$J235="August",Exposition!$G235)</f>
        <v>#NAME?</v>
      </c>
      <c r="BM228" s="78" t="e">
        <f>IF(Exposition!$J235="September",Exposition!$G235)</f>
        <v>#NAME?</v>
      </c>
      <c r="BN228" s="78" t="e">
        <f>IF(Exposition!$J235="Oktober",Exposition!$G235)</f>
        <v>#NAME?</v>
      </c>
      <c r="BO228" s="78" t="e">
        <f>IF(Exposition!$J235="November",Exposition!$G235)</f>
        <v>#NAME?</v>
      </c>
      <c r="BP228" s="78" t="e">
        <f>IF(Exposition!$J235="Dezember",Exposition!$G235)</f>
        <v>#NAME?</v>
      </c>
    </row>
    <row r="229" spans="14:68" x14ac:dyDescent="0.2">
      <c r="N229" s="78" t="b">
        <f>IF(Exposition!$D237="Fußballspez. Training",Exposition!$C237*(Exposition!$E237/60))</f>
        <v>0</v>
      </c>
      <c r="O229" s="78" t="b">
        <f>IF(Exposition!$D237="Unspezifisches Training",Exposition!$C237*(Exposition!$E237/60))</f>
        <v>0</v>
      </c>
      <c r="AD229" s="78" t="e">
        <f>IF(Monitoring!D237=0,AA=0,TEXT(Monitoring!D237,"TTTT"))</f>
        <v>#NAME?</v>
      </c>
      <c r="AE229" s="78" t="e">
        <f>IF(Monitoring!D237=0,AA=0,TEXT(Monitoring!D237,"MMMM"))</f>
        <v>#NAME?</v>
      </c>
      <c r="AF229" s="78">
        <f>Monitoring!L237</f>
        <v>0</v>
      </c>
      <c r="BE229" s="78" t="e">
        <f>IF(Exposition!$J236="Januar",Exposition!$G236)</f>
        <v>#NAME?</v>
      </c>
      <c r="BF229" s="78" t="e">
        <f>IF(Exposition!$J236="Februar",Exposition!$G236)</f>
        <v>#NAME?</v>
      </c>
      <c r="BG229" s="78" t="e">
        <f>IF(Exposition!$J236="März",Exposition!$G236)</f>
        <v>#NAME?</v>
      </c>
      <c r="BH229" s="78" t="e">
        <f>IF(Exposition!$J236="April",Exposition!$G236)</f>
        <v>#NAME?</v>
      </c>
      <c r="BI229" s="78" t="e">
        <f>IF(Exposition!$J236="Mai",Exposition!$G236)</f>
        <v>#NAME?</v>
      </c>
      <c r="BJ229" s="78" t="e">
        <f>IF(Exposition!$J236="Juni",Exposition!$G236)</f>
        <v>#NAME?</v>
      </c>
      <c r="BK229" s="78" t="e">
        <f>IF(Exposition!$J236="Juli",Exposition!$G236)</f>
        <v>#NAME?</v>
      </c>
      <c r="BL229" s="78" t="e">
        <f>IF(Exposition!$J236="August",Exposition!$G236)</f>
        <v>#NAME?</v>
      </c>
      <c r="BM229" s="78" t="e">
        <f>IF(Exposition!$J236="September",Exposition!$G236)</f>
        <v>#NAME?</v>
      </c>
      <c r="BN229" s="78" t="e">
        <f>IF(Exposition!$J236="Oktober",Exposition!$G236)</f>
        <v>#NAME?</v>
      </c>
      <c r="BO229" s="78" t="e">
        <f>IF(Exposition!$J236="November",Exposition!$G236)</f>
        <v>#NAME?</v>
      </c>
      <c r="BP229" s="78" t="e">
        <f>IF(Exposition!$J236="Dezember",Exposition!$G236)</f>
        <v>#NAME?</v>
      </c>
    </row>
    <row r="230" spans="14:68" x14ac:dyDescent="0.2">
      <c r="N230" s="78" t="b">
        <f>IF(Exposition!$D238="Fußballspez. Training",Exposition!$C238*(Exposition!$E238/60))</f>
        <v>0</v>
      </c>
      <c r="O230" s="78" t="b">
        <f>IF(Exposition!$D238="Unspezifisches Training",Exposition!$C238*(Exposition!$E238/60))</f>
        <v>0</v>
      </c>
      <c r="AD230" s="78" t="e">
        <f>IF(Monitoring!D238=0,AA=0,TEXT(Monitoring!D238,"TTTT"))</f>
        <v>#NAME?</v>
      </c>
      <c r="AE230" s="78" t="e">
        <f>IF(Monitoring!D238=0,AA=0,TEXT(Monitoring!D238,"MMMM"))</f>
        <v>#NAME?</v>
      </c>
      <c r="AF230" s="78">
        <f>Monitoring!L238</f>
        <v>0</v>
      </c>
      <c r="BE230" s="78" t="e">
        <f>IF(Exposition!$J237="Januar",Exposition!$G237)</f>
        <v>#NAME?</v>
      </c>
      <c r="BF230" s="78" t="e">
        <f>IF(Exposition!$J237="Februar",Exposition!$G237)</f>
        <v>#NAME?</v>
      </c>
      <c r="BG230" s="78" t="e">
        <f>IF(Exposition!$J237="März",Exposition!$G237)</f>
        <v>#NAME?</v>
      </c>
      <c r="BH230" s="78" t="e">
        <f>IF(Exposition!$J237="April",Exposition!$G237)</f>
        <v>#NAME?</v>
      </c>
      <c r="BI230" s="78" t="e">
        <f>IF(Exposition!$J237="Mai",Exposition!$G237)</f>
        <v>#NAME?</v>
      </c>
      <c r="BJ230" s="78" t="e">
        <f>IF(Exposition!$J237="Juni",Exposition!$G237)</f>
        <v>#NAME?</v>
      </c>
      <c r="BK230" s="78" t="e">
        <f>IF(Exposition!$J237="Juli",Exposition!$G237)</f>
        <v>#NAME?</v>
      </c>
      <c r="BL230" s="78" t="e">
        <f>IF(Exposition!$J237="August",Exposition!$G237)</f>
        <v>#NAME?</v>
      </c>
      <c r="BM230" s="78" t="e">
        <f>IF(Exposition!$J237="September",Exposition!$G237)</f>
        <v>#NAME?</v>
      </c>
      <c r="BN230" s="78" t="e">
        <f>IF(Exposition!$J237="Oktober",Exposition!$G237)</f>
        <v>#NAME?</v>
      </c>
      <c r="BO230" s="78" t="e">
        <f>IF(Exposition!$J237="November",Exposition!$G237)</f>
        <v>#NAME?</v>
      </c>
      <c r="BP230" s="78" t="e">
        <f>IF(Exposition!$J237="Dezember",Exposition!$G237)</f>
        <v>#NAME?</v>
      </c>
    </row>
    <row r="231" spans="14:68" x14ac:dyDescent="0.2">
      <c r="N231" s="78" t="b">
        <f>IF(Exposition!$D239="Fußballspez. Training",Exposition!$C239*(Exposition!$E239/60))</f>
        <v>0</v>
      </c>
      <c r="O231" s="78" t="b">
        <f>IF(Exposition!$D239="Unspezifisches Training",Exposition!$C239*(Exposition!$E239/60))</f>
        <v>0</v>
      </c>
      <c r="AD231" s="78" t="e">
        <f>IF(Monitoring!D239=0,AA=0,TEXT(Monitoring!D239,"TTTT"))</f>
        <v>#NAME?</v>
      </c>
      <c r="AE231" s="78" t="e">
        <f>IF(Monitoring!D239=0,AA=0,TEXT(Monitoring!D239,"MMMM"))</f>
        <v>#NAME?</v>
      </c>
      <c r="AF231" s="78">
        <f>Monitoring!L239</f>
        <v>0</v>
      </c>
      <c r="BE231" s="78" t="e">
        <f>IF(Exposition!$J238="Januar",Exposition!$G238)</f>
        <v>#NAME?</v>
      </c>
      <c r="BF231" s="78" t="e">
        <f>IF(Exposition!$J238="Februar",Exposition!$G238)</f>
        <v>#NAME?</v>
      </c>
      <c r="BG231" s="78" t="e">
        <f>IF(Exposition!$J238="März",Exposition!$G238)</f>
        <v>#NAME?</v>
      </c>
      <c r="BH231" s="78" t="e">
        <f>IF(Exposition!$J238="April",Exposition!$G238)</f>
        <v>#NAME?</v>
      </c>
      <c r="BI231" s="78" t="e">
        <f>IF(Exposition!$J238="Mai",Exposition!$G238)</f>
        <v>#NAME?</v>
      </c>
      <c r="BJ231" s="78" t="e">
        <f>IF(Exposition!$J238="Juni",Exposition!$G238)</f>
        <v>#NAME?</v>
      </c>
      <c r="BK231" s="78" t="e">
        <f>IF(Exposition!$J238="Juli",Exposition!$G238)</f>
        <v>#NAME?</v>
      </c>
      <c r="BL231" s="78" t="e">
        <f>IF(Exposition!$J238="August",Exposition!$G238)</f>
        <v>#NAME?</v>
      </c>
      <c r="BM231" s="78" t="e">
        <f>IF(Exposition!$J238="September",Exposition!$G238)</f>
        <v>#NAME?</v>
      </c>
      <c r="BN231" s="78" t="e">
        <f>IF(Exposition!$J238="Oktober",Exposition!$G238)</f>
        <v>#NAME?</v>
      </c>
      <c r="BO231" s="78" t="e">
        <f>IF(Exposition!$J238="November",Exposition!$G238)</f>
        <v>#NAME?</v>
      </c>
      <c r="BP231" s="78" t="e">
        <f>IF(Exposition!$J238="Dezember",Exposition!$G238)</f>
        <v>#NAME?</v>
      </c>
    </row>
    <row r="232" spans="14:68" x14ac:dyDescent="0.2">
      <c r="N232" s="78" t="b">
        <f>IF(Exposition!$D240="Fußballspez. Training",Exposition!$C240*(Exposition!$E240/60))</f>
        <v>0</v>
      </c>
      <c r="O232" s="78" t="b">
        <f>IF(Exposition!$D240="Unspezifisches Training",Exposition!$C240*(Exposition!$E240/60))</f>
        <v>0</v>
      </c>
      <c r="AD232" s="78" t="e">
        <f>IF(Monitoring!D240=0,AA=0,TEXT(Monitoring!D240,"TTTT"))</f>
        <v>#NAME?</v>
      </c>
      <c r="AE232" s="78" t="e">
        <f>IF(Monitoring!D240=0,AA=0,TEXT(Monitoring!D240,"MMMM"))</f>
        <v>#NAME?</v>
      </c>
      <c r="AF232" s="78">
        <f>Monitoring!L240</f>
        <v>0</v>
      </c>
      <c r="BE232" s="78" t="e">
        <f>IF(Exposition!$J239="Januar",Exposition!$G239)</f>
        <v>#NAME?</v>
      </c>
      <c r="BF232" s="78" t="e">
        <f>IF(Exposition!$J239="Februar",Exposition!$G239)</f>
        <v>#NAME?</v>
      </c>
      <c r="BG232" s="78" t="e">
        <f>IF(Exposition!$J239="März",Exposition!$G239)</f>
        <v>#NAME?</v>
      </c>
      <c r="BH232" s="78" t="e">
        <f>IF(Exposition!$J239="April",Exposition!$G239)</f>
        <v>#NAME?</v>
      </c>
      <c r="BI232" s="78" t="e">
        <f>IF(Exposition!$J239="Mai",Exposition!$G239)</f>
        <v>#NAME?</v>
      </c>
      <c r="BJ232" s="78" t="e">
        <f>IF(Exposition!$J239="Juni",Exposition!$G239)</f>
        <v>#NAME?</v>
      </c>
      <c r="BK232" s="78" t="e">
        <f>IF(Exposition!$J239="Juli",Exposition!$G239)</f>
        <v>#NAME?</v>
      </c>
      <c r="BL232" s="78" t="e">
        <f>IF(Exposition!$J239="August",Exposition!$G239)</f>
        <v>#NAME?</v>
      </c>
      <c r="BM232" s="78" t="e">
        <f>IF(Exposition!$J239="September",Exposition!$G239)</f>
        <v>#NAME?</v>
      </c>
      <c r="BN232" s="78" t="e">
        <f>IF(Exposition!$J239="Oktober",Exposition!$G239)</f>
        <v>#NAME?</v>
      </c>
      <c r="BO232" s="78" t="e">
        <f>IF(Exposition!$J239="November",Exposition!$G239)</f>
        <v>#NAME?</v>
      </c>
      <c r="BP232" s="78" t="e">
        <f>IF(Exposition!$J239="Dezember",Exposition!$G239)</f>
        <v>#NAME?</v>
      </c>
    </row>
    <row r="233" spans="14:68" x14ac:dyDescent="0.2">
      <c r="N233" s="78" t="b">
        <f>IF(Exposition!$D241="Fußballspez. Training",Exposition!$C241*(Exposition!$E241/60))</f>
        <v>0</v>
      </c>
      <c r="O233" s="78" t="b">
        <f>IF(Exposition!$D241="Unspezifisches Training",Exposition!$C241*(Exposition!$E241/60))</f>
        <v>0</v>
      </c>
      <c r="AD233" s="78" t="e">
        <f>IF(Monitoring!D241=0,AA=0,TEXT(Monitoring!D241,"TTTT"))</f>
        <v>#NAME?</v>
      </c>
      <c r="AE233" s="78" t="e">
        <f>IF(Monitoring!D241=0,AA=0,TEXT(Monitoring!D241,"MMMM"))</f>
        <v>#NAME?</v>
      </c>
      <c r="AF233" s="78">
        <f>Monitoring!L241</f>
        <v>0</v>
      </c>
      <c r="BE233" s="78" t="e">
        <f>IF(Exposition!$J240="Januar",Exposition!$G240)</f>
        <v>#NAME?</v>
      </c>
      <c r="BF233" s="78" t="e">
        <f>IF(Exposition!$J240="Februar",Exposition!$G240)</f>
        <v>#NAME?</v>
      </c>
      <c r="BG233" s="78" t="e">
        <f>IF(Exposition!$J240="März",Exposition!$G240)</f>
        <v>#NAME?</v>
      </c>
      <c r="BH233" s="78" t="e">
        <f>IF(Exposition!$J240="April",Exposition!$G240)</f>
        <v>#NAME?</v>
      </c>
      <c r="BI233" s="78" t="e">
        <f>IF(Exposition!$J240="Mai",Exposition!$G240)</f>
        <v>#NAME?</v>
      </c>
      <c r="BJ233" s="78" t="e">
        <f>IF(Exposition!$J240="Juni",Exposition!$G240)</f>
        <v>#NAME?</v>
      </c>
      <c r="BK233" s="78" t="e">
        <f>IF(Exposition!$J240="Juli",Exposition!$G240)</f>
        <v>#NAME?</v>
      </c>
      <c r="BL233" s="78" t="e">
        <f>IF(Exposition!$J240="August",Exposition!$G240)</f>
        <v>#NAME?</v>
      </c>
      <c r="BM233" s="78" t="e">
        <f>IF(Exposition!$J240="September",Exposition!$G240)</f>
        <v>#NAME?</v>
      </c>
      <c r="BN233" s="78" t="e">
        <f>IF(Exposition!$J240="Oktober",Exposition!$G240)</f>
        <v>#NAME?</v>
      </c>
      <c r="BO233" s="78" t="e">
        <f>IF(Exposition!$J240="November",Exposition!$G240)</f>
        <v>#NAME?</v>
      </c>
      <c r="BP233" s="78" t="e">
        <f>IF(Exposition!$J240="Dezember",Exposition!$G240)</f>
        <v>#NAME?</v>
      </c>
    </row>
    <row r="234" spans="14:68" x14ac:dyDescent="0.2">
      <c r="N234" s="78" t="b">
        <f>IF(Exposition!$D242="Fußballspez. Training",Exposition!$C242*(Exposition!$E242/60))</f>
        <v>0</v>
      </c>
      <c r="O234" s="78" t="b">
        <f>IF(Exposition!$D242="Unspezifisches Training",Exposition!$C242*(Exposition!$E242/60))</f>
        <v>0</v>
      </c>
      <c r="AD234" s="78" t="e">
        <f>IF(Monitoring!D242=0,AA=0,TEXT(Monitoring!D242,"TTTT"))</f>
        <v>#NAME?</v>
      </c>
      <c r="AE234" s="78" t="e">
        <f>IF(Monitoring!D242=0,AA=0,TEXT(Monitoring!D242,"MMMM"))</f>
        <v>#NAME?</v>
      </c>
      <c r="AF234" s="78">
        <f>Monitoring!L242</f>
        <v>0</v>
      </c>
      <c r="BE234" s="78" t="e">
        <f>IF(Exposition!$J241="Januar",Exposition!$G241)</f>
        <v>#NAME?</v>
      </c>
      <c r="BF234" s="78" t="e">
        <f>IF(Exposition!$J241="Februar",Exposition!$G241)</f>
        <v>#NAME?</v>
      </c>
      <c r="BG234" s="78" t="e">
        <f>IF(Exposition!$J241="März",Exposition!$G241)</f>
        <v>#NAME?</v>
      </c>
      <c r="BH234" s="78" t="e">
        <f>IF(Exposition!$J241="April",Exposition!$G241)</f>
        <v>#NAME?</v>
      </c>
      <c r="BI234" s="78" t="e">
        <f>IF(Exposition!$J241="Mai",Exposition!$G241)</f>
        <v>#NAME?</v>
      </c>
      <c r="BJ234" s="78" t="e">
        <f>IF(Exposition!$J241="Juni",Exposition!$G241)</f>
        <v>#NAME?</v>
      </c>
      <c r="BK234" s="78" t="e">
        <f>IF(Exposition!$J241="Juli",Exposition!$G241)</f>
        <v>#NAME?</v>
      </c>
      <c r="BL234" s="78" t="e">
        <f>IF(Exposition!$J241="August",Exposition!$G241)</f>
        <v>#NAME?</v>
      </c>
      <c r="BM234" s="78" t="e">
        <f>IF(Exposition!$J241="September",Exposition!$G241)</f>
        <v>#NAME?</v>
      </c>
      <c r="BN234" s="78" t="e">
        <f>IF(Exposition!$J241="Oktober",Exposition!$G241)</f>
        <v>#NAME?</v>
      </c>
      <c r="BO234" s="78" t="e">
        <f>IF(Exposition!$J241="November",Exposition!$G241)</f>
        <v>#NAME?</v>
      </c>
      <c r="BP234" s="78" t="e">
        <f>IF(Exposition!$J241="Dezember",Exposition!$G241)</f>
        <v>#NAME?</v>
      </c>
    </row>
    <row r="235" spans="14:68" x14ac:dyDescent="0.2">
      <c r="N235" s="78" t="b">
        <f>IF(Exposition!$D243="Fußballspez. Training",Exposition!$C243*(Exposition!$E243/60))</f>
        <v>0</v>
      </c>
      <c r="O235" s="78" t="b">
        <f>IF(Exposition!$D243="Unspezifisches Training",Exposition!$C243*(Exposition!$E243/60))</f>
        <v>0</v>
      </c>
      <c r="AD235" s="78" t="e">
        <f>IF(Monitoring!D243=0,AA=0,TEXT(Monitoring!D243,"TTTT"))</f>
        <v>#NAME?</v>
      </c>
      <c r="AE235" s="78" t="e">
        <f>IF(Monitoring!D243=0,AA=0,TEXT(Monitoring!D243,"MMMM"))</f>
        <v>#NAME?</v>
      </c>
      <c r="AF235" s="78">
        <f>Monitoring!L243</f>
        <v>0</v>
      </c>
      <c r="BE235" s="78" t="e">
        <f>IF(Exposition!$J242="Januar",Exposition!$G242)</f>
        <v>#NAME?</v>
      </c>
      <c r="BF235" s="78" t="e">
        <f>IF(Exposition!$J242="Februar",Exposition!$G242)</f>
        <v>#NAME?</v>
      </c>
      <c r="BG235" s="78" t="e">
        <f>IF(Exposition!$J242="März",Exposition!$G242)</f>
        <v>#NAME?</v>
      </c>
      <c r="BH235" s="78" t="e">
        <f>IF(Exposition!$J242="April",Exposition!$G242)</f>
        <v>#NAME?</v>
      </c>
      <c r="BI235" s="78" t="e">
        <f>IF(Exposition!$J242="Mai",Exposition!$G242)</f>
        <v>#NAME?</v>
      </c>
      <c r="BJ235" s="78" t="e">
        <f>IF(Exposition!$J242="Juni",Exposition!$G242)</f>
        <v>#NAME?</v>
      </c>
      <c r="BK235" s="78" t="e">
        <f>IF(Exposition!$J242="Juli",Exposition!$G242)</f>
        <v>#NAME?</v>
      </c>
      <c r="BL235" s="78" t="e">
        <f>IF(Exposition!$J242="August",Exposition!$G242)</f>
        <v>#NAME?</v>
      </c>
      <c r="BM235" s="78" t="e">
        <f>IF(Exposition!$J242="September",Exposition!$G242)</f>
        <v>#NAME?</v>
      </c>
      <c r="BN235" s="78" t="e">
        <f>IF(Exposition!$J242="Oktober",Exposition!$G242)</f>
        <v>#NAME?</v>
      </c>
      <c r="BO235" s="78" t="e">
        <f>IF(Exposition!$J242="November",Exposition!$G242)</f>
        <v>#NAME?</v>
      </c>
      <c r="BP235" s="78" t="e">
        <f>IF(Exposition!$J242="Dezember",Exposition!$G242)</f>
        <v>#NAME?</v>
      </c>
    </row>
    <row r="236" spans="14:68" x14ac:dyDescent="0.2">
      <c r="N236" s="78" t="b">
        <f>IF(Exposition!$D244="Fußballspez. Training",Exposition!$C244*(Exposition!$E244/60))</f>
        <v>0</v>
      </c>
      <c r="O236" s="78" t="b">
        <f>IF(Exposition!$D244="Unspezifisches Training",Exposition!$C244*(Exposition!$E244/60))</f>
        <v>0</v>
      </c>
      <c r="AD236" s="78" t="e">
        <f>IF(Monitoring!D244=0,AA=0,TEXT(Monitoring!D244,"TTTT"))</f>
        <v>#NAME?</v>
      </c>
      <c r="AE236" s="78" t="e">
        <f>IF(Monitoring!D244=0,AA=0,TEXT(Monitoring!D244,"MMMM"))</f>
        <v>#NAME?</v>
      </c>
      <c r="AF236" s="78">
        <f>Monitoring!L244</f>
        <v>0</v>
      </c>
      <c r="BE236" s="78" t="e">
        <f>IF(Exposition!$J243="Januar",Exposition!$G243)</f>
        <v>#NAME?</v>
      </c>
      <c r="BF236" s="78" t="e">
        <f>IF(Exposition!$J243="Februar",Exposition!$G243)</f>
        <v>#NAME?</v>
      </c>
      <c r="BG236" s="78" t="e">
        <f>IF(Exposition!$J243="März",Exposition!$G243)</f>
        <v>#NAME?</v>
      </c>
      <c r="BH236" s="78" t="e">
        <f>IF(Exposition!$J243="April",Exposition!$G243)</f>
        <v>#NAME?</v>
      </c>
      <c r="BI236" s="78" t="e">
        <f>IF(Exposition!$J243="Mai",Exposition!$G243)</f>
        <v>#NAME?</v>
      </c>
      <c r="BJ236" s="78" t="e">
        <f>IF(Exposition!$J243="Juni",Exposition!$G243)</f>
        <v>#NAME?</v>
      </c>
      <c r="BK236" s="78" t="e">
        <f>IF(Exposition!$J243="Juli",Exposition!$G243)</f>
        <v>#NAME?</v>
      </c>
      <c r="BL236" s="78" t="e">
        <f>IF(Exposition!$J243="August",Exposition!$G243)</f>
        <v>#NAME?</v>
      </c>
      <c r="BM236" s="78" t="e">
        <f>IF(Exposition!$J243="September",Exposition!$G243)</f>
        <v>#NAME?</v>
      </c>
      <c r="BN236" s="78" t="e">
        <f>IF(Exposition!$J243="Oktober",Exposition!$G243)</f>
        <v>#NAME?</v>
      </c>
      <c r="BO236" s="78" t="e">
        <f>IF(Exposition!$J243="November",Exposition!$G243)</f>
        <v>#NAME?</v>
      </c>
      <c r="BP236" s="78" t="e">
        <f>IF(Exposition!$J243="Dezember",Exposition!$G243)</f>
        <v>#NAME?</v>
      </c>
    </row>
    <row r="237" spans="14:68" x14ac:dyDescent="0.2">
      <c r="N237" s="78" t="b">
        <f>IF(Exposition!$D245="Fußballspez. Training",Exposition!$C245*(Exposition!$E245/60))</f>
        <v>0</v>
      </c>
      <c r="O237" s="78" t="b">
        <f>IF(Exposition!$D245="Unspezifisches Training",Exposition!$C245*(Exposition!$E245/60))</f>
        <v>0</v>
      </c>
      <c r="AD237" s="78" t="e">
        <f>IF(Monitoring!D245=0,AA=0,TEXT(Monitoring!D245,"TTTT"))</f>
        <v>#NAME?</v>
      </c>
      <c r="AE237" s="78" t="e">
        <f>IF(Monitoring!D245=0,AA=0,TEXT(Monitoring!D245,"MMMM"))</f>
        <v>#NAME?</v>
      </c>
      <c r="AF237" s="78">
        <f>Monitoring!L245</f>
        <v>0</v>
      </c>
      <c r="BE237" s="78" t="e">
        <f>IF(Exposition!$J244="Januar",Exposition!$G244)</f>
        <v>#NAME?</v>
      </c>
      <c r="BF237" s="78" t="e">
        <f>IF(Exposition!$J244="Februar",Exposition!$G244)</f>
        <v>#NAME?</v>
      </c>
      <c r="BG237" s="78" t="e">
        <f>IF(Exposition!$J244="März",Exposition!$G244)</f>
        <v>#NAME?</v>
      </c>
      <c r="BH237" s="78" t="e">
        <f>IF(Exposition!$J244="April",Exposition!$G244)</f>
        <v>#NAME?</v>
      </c>
      <c r="BI237" s="78" t="e">
        <f>IF(Exposition!$J244="Mai",Exposition!$G244)</f>
        <v>#NAME?</v>
      </c>
      <c r="BJ237" s="78" t="e">
        <f>IF(Exposition!$J244="Juni",Exposition!$G244)</f>
        <v>#NAME?</v>
      </c>
      <c r="BK237" s="78" t="e">
        <f>IF(Exposition!$J244="Juli",Exposition!$G244)</f>
        <v>#NAME?</v>
      </c>
      <c r="BL237" s="78" t="e">
        <f>IF(Exposition!$J244="August",Exposition!$G244)</f>
        <v>#NAME?</v>
      </c>
      <c r="BM237" s="78" t="e">
        <f>IF(Exposition!$J244="September",Exposition!$G244)</f>
        <v>#NAME?</v>
      </c>
      <c r="BN237" s="78" t="e">
        <f>IF(Exposition!$J244="Oktober",Exposition!$G244)</f>
        <v>#NAME?</v>
      </c>
      <c r="BO237" s="78" t="e">
        <f>IF(Exposition!$J244="November",Exposition!$G244)</f>
        <v>#NAME?</v>
      </c>
      <c r="BP237" s="78" t="e">
        <f>IF(Exposition!$J244="Dezember",Exposition!$G244)</f>
        <v>#NAME?</v>
      </c>
    </row>
    <row r="238" spans="14:68" x14ac:dyDescent="0.2">
      <c r="N238" s="78" t="b">
        <f>IF(Exposition!$D246="Fußballspez. Training",Exposition!$C246*(Exposition!$E246/60))</f>
        <v>0</v>
      </c>
      <c r="O238" s="78" t="b">
        <f>IF(Exposition!$D246="Unspezifisches Training",Exposition!$C246*(Exposition!$E246/60))</f>
        <v>0</v>
      </c>
      <c r="AD238" s="78" t="e">
        <f>IF(Monitoring!D246=0,AA=0,TEXT(Monitoring!D246,"TTTT"))</f>
        <v>#NAME?</v>
      </c>
      <c r="AE238" s="78" t="e">
        <f>IF(Monitoring!D246=0,AA=0,TEXT(Monitoring!D246,"MMMM"))</f>
        <v>#NAME?</v>
      </c>
      <c r="AF238" s="78">
        <f>Monitoring!L246</f>
        <v>0</v>
      </c>
      <c r="BE238" s="78" t="e">
        <f>IF(Exposition!$J245="Januar",Exposition!$G245)</f>
        <v>#NAME?</v>
      </c>
      <c r="BF238" s="78" t="e">
        <f>IF(Exposition!$J245="Februar",Exposition!$G245)</f>
        <v>#NAME?</v>
      </c>
      <c r="BG238" s="78" t="e">
        <f>IF(Exposition!$J245="März",Exposition!$G245)</f>
        <v>#NAME?</v>
      </c>
      <c r="BH238" s="78" t="e">
        <f>IF(Exposition!$J245="April",Exposition!$G245)</f>
        <v>#NAME?</v>
      </c>
      <c r="BI238" s="78" t="e">
        <f>IF(Exposition!$J245="Mai",Exposition!$G245)</f>
        <v>#NAME?</v>
      </c>
      <c r="BJ238" s="78" t="e">
        <f>IF(Exposition!$J245="Juni",Exposition!$G245)</f>
        <v>#NAME?</v>
      </c>
      <c r="BK238" s="78" t="e">
        <f>IF(Exposition!$J245="Juli",Exposition!$G245)</f>
        <v>#NAME?</v>
      </c>
      <c r="BL238" s="78" t="e">
        <f>IF(Exposition!$J245="August",Exposition!$G245)</f>
        <v>#NAME?</v>
      </c>
      <c r="BM238" s="78" t="e">
        <f>IF(Exposition!$J245="September",Exposition!$G245)</f>
        <v>#NAME?</v>
      </c>
      <c r="BN238" s="78" t="e">
        <f>IF(Exposition!$J245="Oktober",Exposition!$G245)</f>
        <v>#NAME?</v>
      </c>
      <c r="BO238" s="78" t="e">
        <f>IF(Exposition!$J245="November",Exposition!$G245)</f>
        <v>#NAME?</v>
      </c>
      <c r="BP238" s="78" t="e">
        <f>IF(Exposition!$J245="Dezember",Exposition!$G245)</f>
        <v>#NAME?</v>
      </c>
    </row>
    <row r="239" spans="14:68" x14ac:dyDescent="0.2">
      <c r="N239" s="78" t="b">
        <f>IF(Exposition!$D247="Fußballspez. Training",Exposition!$C247*(Exposition!$E247/60))</f>
        <v>0</v>
      </c>
      <c r="O239" s="78" t="b">
        <f>IF(Exposition!$D247="Unspezifisches Training",Exposition!$C247*(Exposition!$E247/60))</f>
        <v>0</v>
      </c>
      <c r="AD239" s="78" t="e">
        <f>IF(Monitoring!D247=0,AA=0,TEXT(Monitoring!D247,"TTTT"))</f>
        <v>#NAME?</v>
      </c>
      <c r="AE239" s="78" t="e">
        <f>IF(Monitoring!D247=0,AA=0,TEXT(Monitoring!D247,"MMMM"))</f>
        <v>#NAME?</v>
      </c>
      <c r="AF239" s="78">
        <f>Monitoring!L247</f>
        <v>0</v>
      </c>
      <c r="BE239" s="78" t="e">
        <f>IF(Exposition!$J246="Januar",Exposition!$G246)</f>
        <v>#NAME?</v>
      </c>
      <c r="BF239" s="78" t="e">
        <f>IF(Exposition!$J246="Februar",Exposition!$G246)</f>
        <v>#NAME?</v>
      </c>
      <c r="BG239" s="78" t="e">
        <f>IF(Exposition!$J246="März",Exposition!$G246)</f>
        <v>#NAME?</v>
      </c>
      <c r="BH239" s="78" t="e">
        <f>IF(Exposition!$J246="April",Exposition!$G246)</f>
        <v>#NAME?</v>
      </c>
      <c r="BI239" s="78" t="e">
        <f>IF(Exposition!$J246="Mai",Exposition!$G246)</f>
        <v>#NAME?</v>
      </c>
      <c r="BJ239" s="78" t="e">
        <f>IF(Exposition!$J246="Juni",Exposition!$G246)</f>
        <v>#NAME?</v>
      </c>
      <c r="BK239" s="78" t="e">
        <f>IF(Exposition!$J246="Juli",Exposition!$G246)</f>
        <v>#NAME?</v>
      </c>
      <c r="BL239" s="78" t="e">
        <f>IF(Exposition!$J246="August",Exposition!$G246)</f>
        <v>#NAME?</v>
      </c>
      <c r="BM239" s="78" t="e">
        <f>IF(Exposition!$J246="September",Exposition!$G246)</f>
        <v>#NAME?</v>
      </c>
      <c r="BN239" s="78" t="e">
        <f>IF(Exposition!$J246="Oktober",Exposition!$G246)</f>
        <v>#NAME?</v>
      </c>
      <c r="BO239" s="78" t="e">
        <f>IF(Exposition!$J246="November",Exposition!$G246)</f>
        <v>#NAME?</v>
      </c>
      <c r="BP239" s="78" t="e">
        <f>IF(Exposition!$J246="Dezember",Exposition!$G246)</f>
        <v>#NAME?</v>
      </c>
    </row>
    <row r="240" spans="14:68" x14ac:dyDescent="0.2">
      <c r="N240" s="78" t="b">
        <f>IF(Exposition!$D248="Fußballspez. Training",Exposition!$C248*(Exposition!$E248/60))</f>
        <v>0</v>
      </c>
      <c r="O240" s="78" t="b">
        <f>IF(Exposition!$D248="Unspezifisches Training",Exposition!$C248*(Exposition!$E248/60))</f>
        <v>0</v>
      </c>
      <c r="AD240" s="78" t="e">
        <f>IF(Monitoring!D248=0,AA=0,TEXT(Monitoring!D248,"TTTT"))</f>
        <v>#NAME?</v>
      </c>
      <c r="AE240" s="78" t="e">
        <f>IF(Monitoring!D248=0,AA=0,TEXT(Monitoring!D248,"MMMM"))</f>
        <v>#NAME?</v>
      </c>
      <c r="AF240" s="78">
        <f>Monitoring!L248</f>
        <v>0</v>
      </c>
      <c r="BE240" s="78" t="e">
        <f>IF(Exposition!$J247="Januar",Exposition!$G247)</f>
        <v>#NAME?</v>
      </c>
      <c r="BF240" s="78" t="e">
        <f>IF(Exposition!$J247="Februar",Exposition!$G247)</f>
        <v>#NAME?</v>
      </c>
      <c r="BG240" s="78" t="e">
        <f>IF(Exposition!$J247="März",Exposition!$G247)</f>
        <v>#NAME?</v>
      </c>
      <c r="BH240" s="78" t="e">
        <f>IF(Exposition!$J247="April",Exposition!$G247)</f>
        <v>#NAME?</v>
      </c>
      <c r="BI240" s="78" t="e">
        <f>IF(Exposition!$J247="Mai",Exposition!$G247)</f>
        <v>#NAME?</v>
      </c>
      <c r="BJ240" s="78" t="e">
        <f>IF(Exposition!$J247="Juni",Exposition!$G247)</f>
        <v>#NAME?</v>
      </c>
      <c r="BK240" s="78" t="e">
        <f>IF(Exposition!$J247="Juli",Exposition!$G247)</f>
        <v>#NAME?</v>
      </c>
      <c r="BL240" s="78" t="e">
        <f>IF(Exposition!$J247="August",Exposition!$G247)</f>
        <v>#NAME?</v>
      </c>
      <c r="BM240" s="78" t="e">
        <f>IF(Exposition!$J247="September",Exposition!$G247)</f>
        <v>#NAME?</v>
      </c>
      <c r="BN240" s="78" t="e">
        <f>IF(Exposition!$J247="Oktober",Exposition!$G247)</f>
        <v>#NAME?</v>
      </c>
      <c r="BO240" s="78" t="e">
        <f>IF(Exposition!$J247="November",Exposition!$G247)</f>
        <v>#NAME?</v>
      </c>
      <c r="BP240" s="78" t="e">
        <f>IF(Exposition!$J247="Dezember",Exposition!$G247)</f>
        <v>#NAME?</v>
      </c>
    </row>
    <row r="241" spans="14:68" x14ac:dyDescent="0.2">
      <c r="N241" s="78" t="b">
        <f>IF(Exposition!$D249="Fußballspez. Training",Exposition!$C249*(Exposition!$E249/60))</f>
        <v>0</v>
      </c>
      <c r="O241" s="78" t="b">
        <f>IF(Exposition!$D249="Unspezifisches Training",Exposition!$C249*(Exposition!$E249/60))</f>
        <v>0</v>
      </c>
      <c r="AD241" s="78" t="e">
        <f>IF(Monitoring!D249=0,AA=0,TEXT(Monitoring!D249,"TTTT"))</f>
        <v>#NAME?</v>
      </c>
      <c r="AE241" s="78" t="e">
        <f>IF(Monitoring!D249=0,AA=0,TEXT(Monitoring!D249,"MMMM"))</f>
        <v>#NAME?</v>
      </c>
      <c r="AF241" s="78">
        <f>Monitoring!L249</f>
        <v>0</v>
      </c>
      <c r="BE241" s="78" t="e">
        <f>IF(Exposition!$J248="Januar",Exposition!$G248)</f>
        <v>#NAME?</v>
      </c>
      <c r="BF241" s="78" t="e">
        <f>IF(Exposition!$J248="Februar",Exposition!$G248)</f>
        <v>#NAME?</v>
      </c>
      <c r="BG241" s="78" t="e">
        <f>IF(Exposition!$J248="März",Exposition!$G248)</f>
        <v>#NAME?</v>
      </c>
      <c r="BH241" s="78" t="e">
        <f>IF(Exposition!$J248="April",Exposition!$G248)</f>
        <v>#NAME?</v>
      </c>
      <c r="BI241" s="78" t="e">
        <f>IF(Exposition!$J248="Mai",Exposition!$G248)</f>
        <v>#NAME?</v>
      </c>
      <c r="BJ241" s="78" t="e">
        <f>IF(Exposition!$J248="Juni",Exposition!$G248)</f>
        <v>#NAME?</v>
      </c>
      <c r="BK241" s="78" t="e">
        <f>IF(Exposition!$J248="Juli",Exposition!$G248)</f>
        <v>#NAME?</v>
      </c>
      <c r="BL241" s="78" t="e">
        <f>IF(Exposition!$J248="August",Exposition!$G248)</f>
        <v>#NAME?</v>
      </c>
      <c r="BM241" s="78" t="e">
        <f>IF(Exposition!$J248="September",Exposition!$G248)</f>
        <v>#NAME?</v>
      </c>
      <c r="BN241" s="78" t="e">
        <f>IF(Exposition!$J248="Oktober",Exposition!$G248)</f>
        <v>#NAME?</v>
      </c>
      <c r="BO241" s="78" t="e">
        <f>IF(Exposition!$J248="November",Exposition!$G248)</f>
        <v>#NAME?</v>
      </c>
      <c r="BP241" s="78" t="e">
        <f>IF(Exposition!$J248="Dezember",Exposition!$G248)</f>
        <v>#NAME?</v>
      </c>
    </row>
    <row r="242" spans="14:68" x14ac:dyDescent="0.2">
      <c r="N242" s="78" t="b">
        <f>IF(Exposition!$D250="Fußballspez. Training",Exposition!$C250*(Exposition!$E250/60))</f>
        <v>0</v>
      </c>
      <c r="O242" s="78" t="b">
        <f>IF(Exposition!$D250="Unspezifisches Training",Exposition!$C250*(Exposition!$E250/60))</f>
        <v>0</v>
      </c>
      <c r="AD242" s="78" t="e">
        <f>IF(Monitoring!D250=0,AA=0,TEXT(Monitoring!D250,"TTTT"))</f>
        <v>#NAME?</v>
      </c>
      <c r="AE242" s="78" t="e">
        <f>IF(Monitoring!D250=0,AA=0,TEXT(Monitoring!D250,"MMMM"))</f>
        <v>#NAME?</v>
      </c>
      <c r="AF242" s="78">
        <f>Monitoring!L250</f>
        <v>0</v>
      </c>
      <c r="BE242" s="78" t="e">
        <f>IF(Exposition!$J249="Januar",Exposition!$G249)</f>
        <v>#NAME?</v>
      </c>
      <c r="BF242" s="78" t="e">
        <f>IF(Exposition!$J249="Februar",Exposition!$G249)</f>
        <v>#NAME?</v>
      </c>
      <c r="BG242" s="78" t="e">
        <f>IF(Exposition!$J249="März",Exposition!$G249)</f>
        <v>#NAME?</v>
      </c>
      <c r="BH242" s="78" t="e">
        <f>IF(Exposition!$J249="April",Exposition!$G249)</f>
        <v>#NAME?</v>
      </c>
      <c r="BI242" s="78" t="e">
        <f>IF(Exposition!$J249="Mai",Exposition!$G249)</f>
        <v>#NAME?</v>
      </c>
      <c r="BJ242" s="78" t="e">
        <f>IF(Exposition!$J249="Juni",Exposition!$G249)</f>
        <v>#NAME?</v>
      </c>
      <c r="BK242" s="78" t="e">
        <f>IF(Exposition!$J249="Juli",Exposition!$G249)</f>
        <v>#NAME?</v>
      </c>
      <c r="BL242" s="78" t="e">
        <f>IF(Exposition!$J249="August",Exposition!$G249)</f>
        <v>#NAME?</v>
      </c>
      <c r="BM242" s="78" t="e">
        <f>IF(Exposition!$J249="September",Exposition!$G249)</f>
        <v>#NAME?</v>
      </c>
      <c r="BN242" s="78" t="e">
        <f>IF(Exposition!$J249="Oktober",Exposition!$G249)</f>
        <v>#NAME?</v>
      </c>
      <c r="BO242" s="78" t="e">
        <f>IF(Exposition!$J249="November",Exposition!$G249)</f>
        <v>#NAME?</v>
      </c>
      <c r="BP242" s="78" t="e">
        <f>IF(Exposition!$J249="Dezember",Exposition!$G249)</f>
        <v>#NAME?</v>
      </c>
    </row>
    <row r="243" spans="14:68" x14ac:dyDescent="0.2">
      <c r="N243" s="78" t="b">
        <f>IF(Exposition!$D251="Fußballspez. Training",Exposition!$C251*(Exposition!$E251/60))</f>
        <v>0</v>
      </c>
      <c r="O243" s="78" t="b">
        <f>IF(Exposition!$D251="Unspezifisches Training",Exposition!$C251*(Exposition!$E251/60))</f>
        <v>0</v>
      </c>
      <c r="AD243" s="78" t="e">
        <f>IF(Monitoring!D251=0,AA=0,TEXT(Monitoring!D251,"TTTT"))</f>
        <v>#NAME?</v>
      </c>
      <c r="AE243" s="78" t="e">
        <f>IF(Monitoring!D251=0,AA=0,TEXT(Monitoring!D251,"MMMM"))</f>
        <v>#NAME?</v>
      </c>
      <c r="AF243" s="78">
        <f>Monitoring!L251</f>
        <v>0</v>
      </c>
      <c r="BE243" s="78" t="e">
        <f>IF(Exposition!$J250="Januar",Exposition!$G250)</f>
        <v>#NAME?</v>
      </c>
      <c r="BF243" s="78" t="e">
        <f>IF(Exposition!$J250="Februar",Exposition!$G250)</f>
        <v>#NAME?</v>
      </c>
      <c r="BG243" s="78" t="e">
        <f>IF(Exposition!$J250="März",Exposition!$G250)</f>
        <v>#NAME?</v>
      </c>
      <c r="BH243" s="78" t="e">
        <f>IF(Exposition!$J250="April",Exposition!$G250)</f>
        <v>#NAME?</v>
      </c>
      <c r="BI243" s="78" t="e">
        <f>IF(Exposition!$J250="Mai",Exposition!$G250)</f>
        <v>#NAME?</v>
      </c>
      <c r="BJ243" s="78" t="e">
        <f>IF(Exposition!$J250="Juni",Exposition!$G250)</f>
        <v>#NAME?</v>
      </c>
      <c r="BK243" s="78" t="e">
        <f>IF(Exposition!$J250="Juli",Exposition!$G250)</f>
        <v>#NAME?</v>
      </c>
      <c r="BL243" s="78" t="e">
        <f>IF(Exposition!$J250="August",Exposition!$G250)</f>
        <v>#NAME?</v>
      </c>
      <c r="BM243" s="78" t="e">
        <f>IF(Exposition!$J250="September",Exposition!$G250)</f>
        <v>#NAME?</v>
      </c>
      <c r="BN243" s="78" t="e">
        <f>IF(Exposition!$J250="Oktober",Exposition!$G250)</f>
        <v>#NAME?</v>
      </c>
      <c r="BO243" s="78" t="e">
        <f>IF(Exposition!$J250="November",Exposition!$G250)</f>
        <v>#NAME?</v>
      </c>
      <c r="BP243" s="78" t="e">
        <f>IF(Exposition!$J250="Dezember",Exposition!$G250)</f>
        <v>#NAME?</v>
      </c>
    </row>
    <row r="244" spans="14:68" x14ac:dyDescent="0.2">
      <c r="N244" s="78" t="b">
        <f>IF(Exposition!$D252="Fußballspez. Training",Exposition!$C252*(Exposition!$E252/60))</f>
        <v>0</v>
      </c>
      <c r="O244" s="78" t="b">
        <f>IF(Exposition!$D252="Unspezifisches Training",Exposition!$C252*(Exposition!$E252/60))</f>
        <v>0</v>
      </c>
      <c r="AD244" s="78" t="e">
        <f>IF(Monitoring!D252=0,AA=0,TEXT(Monitoring!D252,"TTTT"))</f>
        <v>#NAME?</v>
      </c>
      <c r="AE244" s="78" t="e">
        <f>IF(Monitoring!D252=0,AA=0,TEXT(Monitoring!D252,"MMMM"))</f>
        <v>#NAME?</v>
      </c>
      <c r="AF244" s="78">
        <f>Monitoring!L252</f>
        <v>0</v>
      </c>
      <c r="BE244" s="78" t="e">
        <f>IF(Exposition!$J251="Januar",Exposition!$G251)</f>
        <v>#NAME?</v>
      </c>
      <c r="BF244" s="78" t="e">
        <f>IF(Exposition!$J251="Februar",Exposition!$G251)</f>
        <v>#NAME?</v>
      </c>
      <c r="BG244" s="78" t="e">
        <f>IF(Exposition!$J251="März",Exposition!$G251)</f>
        <v>#NAME?</v>
      </c>
      <c r="BH244" s="78" t="e">
        <f>IF(Exposition!$J251="April",Exposition!$G251)</f>
        <v>#NAME?</v>
      </c>
      <c r="BI244" s="78" t="e">
        <f>IF(Exposition!$J251="Mai",Exposition!$G251)</f>
        <v>#NAME?</v>
      </c>
      <c r="BJ244" s="78" t="e">
        <f>IF(Exposition!$J251="Juni",Exposition!$G251)</f>
        <v>#NAME?</v>
      </c>
      <c r="BK244" s="78" t="e">
        <f>IF(Exposition!$J251="Juli",Exposition!$G251)</f>
        <v>#NAME?</v>
      </c>
      <c r="BL244" s="78" t="e">
        <f>IF(Exposition!$J251="August",Exposition!$G251)</f>
        <v>#NAME?</v>
      </c>
      <c r="BM244" s="78" t="e">
        <f>IF(Exposition!$J251="September",Exposition!$G251)</f>
        <v>#NAME?</v>
      </c>
      <c r="BN244" s="78" t="e">
        <f>IF(Exposition!$J251="Oktober",Exposition!$G251)</f>
        <v>#NAME?</v>
      </c>
      <c r="BO244" s="78" t="e">
        <f>IF(Exposition!$J251="November",Exposition!$G251)</f>
        <v>#NAME?</v>
      </c>
      <c r="BP244" s="78" t="e">
        <f>IF(Exposition!$J251="Dezember",Exposition!$G251)</f>
        <v>#NAME?</v>
      </c>
    </row>
    <row r="245" spans="14:68" x14ac:dyDescent="0.2">
      <c r="N245" s="78" t="b">
        <f>IF(Exposition!$D253="Fußballspez. Training",Exposition!$C253*(Exposition!$E253/60))</f>
        <v>0</v>
      </c>
      <c r="O245" s="78" t="b">
        <f>IF(Exposition!$D253="Unspezifisches Training",Exposition!$C253*(Exposition!$E253/60))</f>
        <v>0</v>
      </c>
      <c r="AD245" s="78" t="e">
        <f>IF(Monitoring!D253=0,AA=0,TEXT(Monitoring!D253,"TTTT"))</f>
        <v>#NAME?</v>
      </c>
      <c r="AE245" s="78" t="e">
        <f>IF(Monitoring!D253=0,AA=0,TEXT(Monitoring!D253,"MMMM"))</f>
        <v>#NAME?</v>
      </c>
      <c r="AF245" s="78">
        <f>Monitoring!L253</f>
        <v>0</v>
      </c>
      <c r="BE245" s="78" t="e">
        <f>IF(Exposition!$J252="Januar",Exposition!$G252)</f>
        <v>#NAME?</v>
      </c>
      <c r="BF245" s="78" t="e">
        <f>IF(Exposition!$J252="Februar",Exposition!$G252)</f>
        <v>#NAME?</v>
      </c>
      <c r="BG245" s="78" t="e">
        <f>IF(Exposition!$J252="März",Exposition!$G252)</f>
        <v>#NAME?</v>
      </c>
      <c r="BH245" s="78" t="e">
        <f>IF(Exposition!$J252="April",Exposition!$G252)</f>
        <v>#NAME?</v>
      </c>
      <c r="BI245" s="78" t="e">
        <f>IF(Exposition!$J252="Mai",Exposition!$G252)</f>
        <v>#NAME?</v>
      </c>
      <c r="BJ245" s="78" t="e">
        <f>IF(Exposition!$J252="Juni",Exposition!$G252)</f>
        <v>#NAME?</v>
      </c>
      <c r="BK245" s="78" t="e">
        <f>IF(Exposition!$J252="Juli",Exposition!$G252)</f>
        <v>#NAME?</v>
      </c>
      <c r="BL245" s="78" t="e">
        <f>IF(Exposition!$J252="August",Exposition!$G252)</f>
        <v>#NAME?</v>
      </c>
      <c r="BM245" s="78" t="e">
        <f>IF(Exposition!$J252="September",Exposition!$G252)</f>
        <v>#NAME?</v>
      </c>
      <c r="BN245" s="78" t="e">
        <f>IF(Exposition!$J252="Oktober",Exposition!$G252)</f>
        <v>#NAME?</v>
      </c>
      <c r="BO245" s="78" t="e">
        <f>IF(Exposition!$J252="November",Exposition!$G252)</f>
        <v>#NAME?</v>
      </c>
      <c r="BP245" s="78" t="e">
        <f>IF(Exposition!$J252="Dezember",Exposition!$G252)</f>
        <v>#NAME?</v>
      </c>
    </row>
    <row r="246" spans="14:68" x14ac:dyDescent="0.2">
      <c r="N246" s="78" t="b">
        <f>IF(Exposition!$D254="Fußballspez. Training",Exposition!$C254*(Exposition!$E254/60))</f>
        <v>0</v>
      </c>
      <c r="O246" s="78" t="b">
        <f>IF(Exposition!$D254="Unspezifisches Training",Exposition!$C254*(Exposition!$E254/60))</f>
        <v>0</v>
      </c>
      <c r="AD246" s="78" t="e">
        <f>IF(Monitoring!D254=0,AA=0,TEXT(Monitoring!D254,"TTTT"))</f>
        <v>#NAME?</v>
      </c>
      <c r="AE246" s="78" t="e">
        <f>IF(Monitoring!D254=0,AA=0,TEXT(Monitoring!D254,"MMMM"))</f>
        <v>#NAME?</v>
      </c>
      <c r="AF246" s="78">
        <f>Monitoring!L254</f>
        <v>0</v>
      </c>
      <c r="BE246" s="78" t="e">
        <f>IF(Exposition!$J253="Januar",Exposition!$G253)</f>
        <v>#NAME?</v>
      </c>
      <c r="BF246" s="78" t="e">
        <f>IF(Exposition!$J253="Februar",Exposition!$G253)</f>
        <v>#NAME?</v>
      </c>
      <c r="BG246" s="78" t="e">
        <f>IF(Exposition!$J253="März",Exposition!$G253)</f>
        <v>#NAME?</v>
      </c>
      <c r="BH246" s="78" t="e">
        <f>IF(Exposition!$J253="April",Exposition!$G253)</f>
        <v>#NAME?</v>
      </c>
      <c r="BI246" s="78" t="e">
        <f>IF(Exposition!$J253="Mai",Exposition!$G253)</f>
        <v>#NAME?</v>
      </c>
      <c r="BJ246" s="78" t="e">
        <f>IF(Exposition!$J253="Juni",Exposition!$G253)</f>
        <v>#NAME?</v>
      </c>
      <c r="BK246" s="78" t="e">
        <f>IF(Exposition!$J253="Juli",Exposition!$G253)</f>
        <v>#NAME?</v>
      </c>
      <c r="BL246" s="78" t="e">
        <f>IF(Exposition!$J253="August",Exposition!$G253)</f>
        <v>#NAME?</v>
      </c>
      <c r="BM246" s="78" t="e">
        <f>IF(Exposition!$J253="September",Exposition!$G253)</f>
        <v>#NAME?</v>
      </c>
      <c r="BN246" s="78" t="e">
        <f>IF(Exposition!$J253="Oktober",Exposition!$G253)</f>
        <v>#NAME?</v>
      </c>
      <c r="BO246" s="78" t="e">
        <f>IF(Exposition!$J253="November",Exposition!$G253)</f>
        <v>#NAME?</v>
      </c>
      <c r="BP246" s="78" t="e">
        <f>IF(Exposition!$J253="Dezember",Exposition!$G253)</f>
        <v>#NAME?</v>
      </c>
    </row>
    <row r="247" spans="14:68" x14ac:dyDescent="0.2">
      <c r="N247" s="78" t="b">
        <f>IF(Exposition!$D255="Fußballspez. Training",Exposition!$C255*(Exposition!$E255/60))</f>
        <v>0</v>
      </c>
      <c r="O247" s="78" t="b">
        <f>IF(Exposition!$D255="Unspezifisches Training",Exposition!$C255*(Exposition!$E255/60))</f>
        <v>0</v>
      </c>
      <c r="AD247" s="78" t="e">
        <f>IF(Monitoring!D255=0,AA=0,TEXT(Monitoring!D255,"TTTT"))</f>
        <v>#NAME?</v>
      </c>
      <c r="AE247" s="78" t="e">
        <f>IF(Monitoring!D255=0,AA=0,TEXT(Monitoring!D255,"MMMM"))</f>
        <v>#NAME?</v>
      </c>
      <c r="AF247" s="78">
        <f>Monitoring!L255</f>
        <v>0</v>
      </c>
      <c r="BE247" s="78" t="e">
        <f>IF(Exposition!$J254="Januar",Exposition!$G254)</f>
        <v>#NAME?</v>
      </c>
      <c r="BF247" s="78" t="e">
        <f>IF(Exposition!$J254="Februar",Exposition!$G254)</f>
        <v>#NAME?</v>
      </c>
      <c r="BG247" s="78" t="e">
        <f>IF(Exposition!$J254="März",Exposition!$G254)</f>
        <v>#NAME?</v>
      </c>
      <c r="BH247" s="78" t="e">
        <f>IF(Exposition!$J254="April",Exposition!$G254)</f>
        <v>#NAME?</v>
      </c>
      <c r="BI247" s="78" t="e">
        <f>IF(Exposition!$J254="Mai",Exposition!$G254)</f>
        <v>#NAME?</v>
      </c>
      <c r="BJ247" s="78" t="e">
        <f>IF(Exposition!$J254="Juni",Exposition!$G254)</f>
        <v>#NAME?</v>
      </c>
      <c r="BK247" s="78" t="e">
        <f>IF(Exposition!$J254="Juli",Exposition!$G254)</f>
        <v>#NAME?</v>
      </c>
      <c r="BL247" s="78" t="e">
        <f>IF(Exposition!$J254="August",Exposition!$G254)</f>
        <v>#NAME?</v>
      </c>
      <c r="BM247" s="78" t="e">
        <f>IF(Exposition!$J254="September",Exposition!$G254)</f>
        <v>#NAME?</v>
      </c>
      <c r="BN247" s="78" t="e">
        <f>IF(Exposition!$J254="Oktober",Exposition!$G254)</f>
        <v>#NAME?</v>
      </c>
      <c r="BO247" s="78" t="e">
        <f>IF(Exposition!$J254="November",Exposition!$G254)</f>
        <v>#NAME?</v>
      </c>
      <c r="BP247" s="78" t="e">
        <f>IF(Exposition!$J254="Dezember",Exposition!$G254)</f>
        <v>#NAME?</v>
      </c>
    </row>
    <row r="248" spans="14:68" x14ac:dyDescent="0.2">
      <c r="N248" s="78" t="b">
        <f>IF(Exposition!$D256="Fußballspez. Training",Exposition!$C256*(Exposition!$E256/60))</f>
        <v>0</v>
      </c>
      <c r="O248" s="78" t="b">
        <f>IF(Exposition!$D256="Unspezifisches Training",Exposition!$C256*(Exposition!$E256/60))</f>
        <v>0</v>
      </c>
      <c r="AD248" s="78" t="e">
        <f>IF(Monitoring!D256=0,AA=0,TEXT(Monitoring!D256,"TTTT"))</f>
        <v>#NAME?</v>
      </c>
      <c r="AE248" s="78" t="e">
        <f>IF(Monitoring!D256=0,AA=0,TEXT(Monitoring!D256,"MMMM"))</f>
        <v>#NAME?</v>
      </c>
      <c r="AF248" s="78">
        <f>Monitoring!L256</f>
        <v>0</v>
      </c>
      <c r="BE248" s="78" t="e">
        <f>IF(Exposition!$J255="Januar",Exposition!$G255)</f>
        <v>#NAME?</v>
      </c>
      <c r="BF248" s="78" t="e">
        <f>IF(Exposition!$J255="Februar",Exposition!$G255)</f>
        <v>#NAME?</v>
      </c>
      <c r="BG248" s="78" t="e">
        <f>IF(Exposition!$J255="März",Exposition!$G255)</f>
        <v>#NAME?</v>
      </c>
      <c r="BH248" s="78" t="e">
        <f>IF(Exposition!$J255="April",Exposition!$G255)</f>
        <v>#NAME?</v>
      </c>
      <c r="BI248" s="78" t="e">
        <f>IF(Exposition!$J255="Mai",Exposition!$G255)</f>
        <v>#NAME?</v>
      </c>
      <c r="BJ248" s="78" t="e">
        <f>IF(Exposition!$J255="Juni",Exposition!$G255)</f>
        <v>#NAME?</v>
      </c>
      <c r="BK248" s="78" t="e">
        <f>IF(Exposition!$J255="Juli",Exposition!$G255)</f>
        <v>#NAME?</v>
      </c>
      <c r="BL248" s="78" t="e">
        <f>IF(Exposition!$J255="August",Exposition!$G255)</f>
        <v>#NAME?</v>
      </c>
      <c r="BM248" s="78" t="e">
        <f>IF(Exposition!$J255="September",Exposition!$G255)</f>
        <v>#NAME?</v>
      </c>
      <c r="BN248" s="78" t="e">
        <f>IF(Exposition!$J255="Oktober",Exposition!$G255)</f>
        <v>#NAME?</v>
      </c>
      <c r="BO248" s="78" t="e">
        <f>IF(Exposition!$J255="November",Exposition!$G255)</f>
        <v>#NAME?</v>
      </c>
      <c r="BP248" s="78" t="e">
        <f>IF(Exposition!$J255="Dezember",Exposition!$G255)</f>
        <v>#NAME?</v>
      </c>
    </row>
    <row r="249" spans="14:68" x14ac:dyDescent="0.2">
      <c r="N249" s="78" t="b">
        <f>IF(Exposition!$D257="Fußballspez. Training",Exposition!$C257*(Exposition!$E257/60))</f>
        <v>0</v>
      </c>
      <c r="O249" s="78" t="b">
        <f>IF(Exposition!$D257="Unspezifisches Training",Exposition!$C257*(Exposition!$E257/60))</f>
        <v>0</v>
      </c>
      <c r="AD249" s="78" t="e">
        <f>IF(Monitoring!D257=0,AA=0,TEXT(Monitoring!D257,"TTTT"))</f>
        <v>#NAME?</v>
      </c>
      <c r="AE249" s="78" t="e">
        <f>IF(Monitoring!D257=0,AA=0,TEXT(Monitoring!D257,"MMMM"))</f>
        <v>#NAME?</v>
      </c>
      <c r="AF249" s="78">
        <f>Monitoring!L257</f>
        <v>0</v>
      </c>
      <c r="BE249" s="78" t="e">
        <f>IF(Exposition!$J256="Januar",Exposition!$G256)</f>
        <v>#NAME?</v>
      </c>
      <c r="BF249" s="78" t="e">
        <f>IF(Exposition!$J256="Februar",Exposition!$G256)</f>
        <v>#NAME?</v>
      </c>
      <c r="BG249" s="78" t="e">
        <f>IF(Exposition!$J256="März",Exposition!$G256)</f>
        <v>#NAME?</v>
      </c>
      <c r="BH249" s="78" t="e">
        <f>IF(Exposition!$J256="April",Exposition!$G256)</f>
        <v>#NAME?</v>
      </c>
      <c r="BI249" s="78" t="e">
        <f>IF(Exposition!$J256="Mai",Exposition!$G256)</f>
        <v>#NAME?</v>
      </c>
      <c r="BJ249" s="78" t="e">
        <f>IF(Exposition!$J256="Juni",Exposition!$G256)</f>
        <v>#NAME?</v>
      </c>
      <c r="BK249" s="78" t="e">
        <f>IF(Exposition!$J256="Juli",Exposition!$G256)</f>
        <v>#NAME?</v>
      </c>
      <c r="BL249" s="78" t="e">
        <f>IF(Exposition!$J256="August",Exposition!$G256)</f>
        <v>#NAME?</v>
      </c>
      <c r="BM249" s="78" t="e">
        <f>IF(Exposition!$J256="September",Exposition!$G256)</f>
        <v>#NAME?</v>
      </c>
      <c r="BN249" s="78" t="e">
        <f>IF(Exposition!$J256="Oktober",Exposition!$G256)</f>
        <v>#NAME?</v>
      </c>
      <c r="BO249" s="78" t="e">
        <f>IF(Exposition!$J256="November",Exposition!$G256)</f>
        <v>#NAME?</v>
      </c>
      <c r="BP249" s="78" t="e">
        <f>IF(Exposition!$J256="Dezember",Exposition!$G256)</f>
        <v>#NAME?</v>
      </c>
    </row>
    <row r="250" spans="14:68" x14ac:dyDescent="0.2">
      <c r="N250" s="78" t="b">
        <f>IF(Exposition!$D258="Fußballspez. Training",Exposition!$C258*(Exposition!$E258/60))</f>
        <v>0</v>
      </c>
      <c r="O250" s="78" t="b">
        <f>IF(Exposition!$D258="Unspezifisches Training",Exposition!$C258*(Exposition!$E258/60))</f>
        <v>0</v>
      </c>
      <c r="AD250" s="78" t="e">
        <f>IF(Monitoring!D258=0,AA=0,TEXT(Monitoring!D258,"TTTT"))</f>
        <v>#NAME?</v>
      </c>
      <c r="AE250" s="78" t="e">
        <f>IF(Monitoring!D258=0,AA=0,TEXT(Monitoring!D258,"MMMM"))</f>
        <v>#NAME?</v>
      </c>
      <c r="AF250" s="78">
        <f>Monitoring!L258</f>
        <v>0</v>
      </c>
      <c r="BE250" s="78" t="e">
        <f>IF(Exposition!$J257="Januar",Exposition!$G257)</f>
        <v>#NAME?</v>
      </c>
      <c r="BF250" s="78" t="e">
        <f>IF(Exposition!$J257="Februar",Exposition!$G257)</f>
        <v>#NAME?</v>
      </c>
      <c r="BG250" s="78" t="e">
        <f>IF(Exposition!$J257="März",Exposition!$G257)</f>
        <v>#NAME?</v>
      </c>
      <c r="BH250" s="78" t="e">
        <f>IF(Exposition!$J257="April",Exposition!$G257)</f>
        <v>#NAME?</v>
      </c>
      <c r="BI250" s="78" t="e">
        <f>IF(Exposition!$J257="Mai",Exposition!$G257)</f>
        <v>#NAME?</v>
      </c>
      <c r="BJ250" s="78" t="e">
        <f>IF(Exposition!$J257="Juni",Exposition!$G257)</f>
        <v>#NAME?</v>
      </c>
      <c r="BK250" s="78" t="e">
        <f>IF(Exposition!$J257="Juli",Exposition!$G257)</f>
        <v>#NAME?</v>
      </c>
      <c r="BL250" s="78" t="e">
        <f>IF(Exposition!$J257="August",Exposition!$G257)</f>
        <v>#NAME?</v>
      </c>
      <c r="BM250" s="78" t="e">
        <f>IF(Exposition!$J257="September",Exposition!$G257)</f>
        <v>#NAME?</v>
      </c>
      <c r="BN250" s="78" t="e">
        <f>IF(Exposition!$J257="Oktober",Exposition!$G257)</f>
        <v>#NAME?</v>
      </c>
      <c r="BO250" s="78" t="e">
        <f>IF(Exposition!$J257="November",Exposition!$G257)</f>
        <v>#NAME?</v>
      </c>
      <c r="BP250" s="78" t="e">
        <f>IF(Exposition!$J257="Dezember",Exposition!$G257)</f>
        <v>#NAME?</v>
      </c>
    </row>
    <row r="251" spans="14:68" x14ac:dyDescent="0.2">
      <c r="N251" s="78" t="b">
        <f>IF(Exposition!$D259="Fußballspez. Training",Exposition!$C259*(Exposition!$E259/60))</f>
        <v>0</v>
      </c>
      <c r="O251" s="78" t="b">
        <f>IF(Exposition!$D259="Unspezifisches Training",Exposition!$C259*(Exposition!$E259/60))</f>
        <v>0</v>
      </c>
      <c r="AD251" s="78" t="e">
        <f>IF(Monitoring!D259=0,AA=0,TEXT(Monitoring!D259,"TTTT"))</f>
        <v>#NAME?</v>
      </c>
      <c r="AE251" s="78" t="e">
        <f>IF(Monitoring!D259=0,AA=0,TEXT(Monitoring!D259,"MMMM"))</f>
        <v>#NAME?</v>
      </c>
      <c r="AF251" s="78">
        <f>Monitoring!L259</f>
        <v>0</v>
      </c>
      <c r="BE251" s="78" t="e">
        <f>IF(Exposition!$J258="Januar",Exposition!$G258)</f>
        <v>#NAME?</v>
      </c>
      <c r="BF251" s="78" t="e">
        <f>IF(Exposition!$J258="Februar",Exposition!$G258)</f>
        <v>#NAME?</v>
      </c>
      <c r="BG251" s="78" t="e">
        <f>IF(Exposition!$J258="März",Exposition!$G258)</f>
        <v>#NAME?</v>
      </c>
      <c r="BH251" s="78" t="e">
        <f>IF(Exposition!$J258="April",Exposition!$G258)</f>
        <v>#NAME?</v>
      </c>
      <c r="BI251" s="78" t="e">
        <f>IF(Exposition!$J258="Mai",Exposition!$G258)</f>
        <v>#NAME?</v>
      </c>
      <c r="BJ251" s="78" t="e">
        <f>IF(Exposition!$J258="Juni",Exposition!$G258)</f>
        <v>#NAME?</v>
      </c>
      <c r="BK251" s="78" t="e">
        <f>IF(Exposition!$J258="Juli",Exposition!$G258)</f>
        <v>#NAME?</v>
      </c>
      <c r="BL251" s="78" t="e">
        <f>IF(Exposition!$J258="August",Exposition!$G258)</f>
        <v>#NAME?</v>
      </c>
      <c r="BM251" s="78" t="e">
        <f>IF(Exposition!$J258="September",Exposition!$G258)</f>
        <v>#NAME?</v>
      </c>
      <c r="BN251" s="78" t="e">
        <f>IF(Exposition!$J258="Oktober",Exposition!$G258)</f>
        <v>#NAME?</v>
      </c>
      <c r="BO251" s="78" t="e">
        <f>IF(Exposition!$J258="November",Exposition!$G258)</f>
        <v>#NAME?</v>
      </c>
      <c r="BP251" s="78" t="e">
        <f>IF(Exposition!$J258="Dezember",Exposition!$G258)</f>
        <v>#NAME?</v>
      </c>
    </row>
    <row r="252" spans="14:68" x14ac:dyDescent="0.2">
      <c r="N252" s="78" t="b">
        <f>IF(Exposition!$D260="Fußballspez. Training",Exposition!$C260*(Exposition!$E260/60))</f>
        <v>0</v>
      </c>
      <c r="O252" s="78" t="b">
        <f>IF(Exposition!$D260="Unspezifisches Training",Exposition!$C260*(Exposition!$E260/60))</f>
        <v>0</v>
      </c>
      <c r="AD252" s="78" t="e">
        <f>IF(Monitoring!D260=0,AA=0,TEXT(Monitoring!D260,"TTTT"))</f>
        <v>#NAME?</v>
      </c>
      <c r="AE252" s="78" t="e">
        <f>IF(Monitoring!D260=0,AA=0,TEXT(Monitoring!D260,"MMMM"))</f>
        <v>#NAME?</v>
      </c>
      <c r="AF252" s="78">
        <f>Monitoring!L260</f>
        <v>0</v>
      </c>
      <c r="BE252" s="78" t="e">
        <f>IF(Exposition!$J259="Januar",Exposition!$G259)</f>
        <v>#NAME?</v>
      </c>
      <c r="BF252" s="78" t="e">
        <f>IF(Exposition!$J259="Februar",Exposition!$G259)</f>
        <v>#NAME?</v>
      </c>
      <c r="BG252" s="78" t="e">
        <f>IF(Exposition!$J259="März",Exposition!$G259)</f>
        <v>#NAME?</v>
      </c>
      <c r="BH252" s="78" t="e">
        <f>IF(Exposition!$J259="April",Exposition!$G259)</f>
        <v>#NAME?</v>
      </c>
      <c r="BI252" s="78" t="e">
        <f>IF(Exposition!$J259="Mai",Exposition!$G259)</f>
        <v>#NAME?</v>
      </c>
      <c r="BJ252" s="78" t="e">
        <f>IF(Exposition!$J259="Juni",Exposition!$G259)</f>
        <v>#NAME?</v>
      </c>
      <c r="BK252" s="78" t="e">
        <f>IF(Exposition!$J259="Juli",Exposition!$G259)</f>
        <v>#NAME?</v>
      </c>
      <c r="BL252" s="78" t="e">
        <f>IF(Exposition!$J259="August",Exposition!$G259)</f>
        <v>#NAME?</v>
      </c>
      <c r="BM252" s="78" t="e">
        <f>IF(Exposition!$J259="September",Exposition!$G259)</f>
        <v>#NAME?</v>
      </c>
      <c r="BN252" s="78" t="e">
        <f>IF(Exposition!$J259="Oktober",Exposition!$G259)</f>
        <v>#NAME?</v>
      </c>
      <c r="BO252" s="78" t="e">
        <f>IF(Exposition!$J259="November",Exposition!$G259)</f>
        <v>#NAME?</v>
      </c>
      <c r="BP252" s="78" t="e">
        <f>IF(Exposition!$J259="Dezember",Exposition!$G259)</f>
        <v>#NAME?</v>
      </c>
    </row>
    <row r="253" spans="14:68" x14ac:dyDescent="0.2">
      <c r="N253" s="78" t="b">
        <f>IF(Exposition!$D261="Fußballspez. Training",Exposition!$C261*(Exposition!$E261/60))</f>
        <v>0</v>
      </c>
      <c r="O253" s="78" t="b">
        <f>IF(Exposition!$D261="Unspezifisches Training",Exposition!$C261*(Exposition!$E261/60))</f>
        <v>0</v>
      </c>
      <c r="AD253" s="78" t="e">
        <f>IF(Monitoring!D261=0,AA=0,TEXT(Monitoring!D261,"TTTT"))</f>
        <v>#NAME?</v>
      </c>
      <c r="AE253" s="78" t="e">
        <f>IF(Monitoring!D261=0,AA=0,TEXT(Monitoring!D261,"MMMM"))</f>
        <v>#NAME?</v>
      </c>
      <c r="AF253" s="78">
        <f>Monitoring!L261</f>
        <v>0</v>
      </c>
      <c r="BE253" s="78" t="e">
        <f>IF(Exposition!$J260="Januar",Exposition!$G260)</f>
        <v>#NAME?</v>
      </c>
      <c r="BF253" s="78" t="e">
        <f>IF(Exposition!$J260="Februar",Exposition!$G260)</f>
        <v>#NAME?</v>
      </c>
      <c r="BG253" s="78" t="e">
        <f>IF(Exposition!$J260="März",Exposition!$G260)</f>
        <v>#NAME?</v>
      </c>
      <c r="BH253" s="78" t="e">
        <f>IF(Exposition!$J260="April",Exposition!$G260)</f>
        <v>#NAME?</v>
      </c>
      <c r="BI253" s="78" t="e">
        <f>IF(Exposition!$J260="Mai",Exposition!$G260)</f>
        <v>#NAME?</v>
      </c>
      <c r="BJ253" s="78" t="e">
        <f>IF(Exposition!$J260="Juni",Exposition!$G260)</f>
        <v>#NAME?</v>
      </c>
      <c r="BK253" s="78" t="e">
        <f>IF(Exposition!$J260="Juli",Exposition!$G260)</f>
        <v>#NAME?</v>
      </c>
      <c r="BL253" s="78" t="e">
        <f>IF(Exposition!$J260="August",Exposition!$G260)</f>
        <v>#NAME?</v>
      </c>
      <c r="BM253" s="78" t="e">
        <f>IF(Exposition!$J260="September",Exposition!$G260)</f>
        <v>#NAME?</v>
      </c>
      <c r="BN253" s="78" t="e">
        <f>IF(Exposition!$J260="Oktober",Exposition!$G260)</f>
        <v>#NAME?</v>
      </c>
      <c r="BO253" s="78" t="e">
        <f>IF(Exposition!$J260="November",Exposition!$G260)</f>
        <v>#NAME?</v>
      </c>
      <c r="BP253" s="78" t="e">
        <f>IF(Exposition!$J260="Dezember",Exposition!$G260)</f>
        <v>#NAME?</v>
      </c>
    </row>
    <row r="254" spans="14:68" x14ac:dyDescent="0.2">
      <c r="N254" s="78" t="b">
        <f>IF(Exposition!$D262="Fußballspez. Training",Exposition!$C262*(Exposition!$E262/60))</f>
        <v>0</v>
      </c>
      <c r="O254" s="78" t="b">
        <f>IF(Exposition!$D262="Unspezifisches Training",Exposition!$C262*(Exposition!$E262/60))</f>
        <v>0</v>
      </c>
      <c r="AD254" s="78" t="e">
        <f>IF(Monitoring!D262=0,AA=0,TEXT(Monitoring!D262,"TTTT"))</f>
        <v>#NAME?</v>
      </c>
      <c r="AE254" s="78" t="e">
        <f>IF(Monitoring!D262=0,AA=0,TEXT(Monitoring!D262,"MMMM"))</f>
        <v>#NAME?</v>
      </c>
      <c r="AF254" s="78">
        <f>Monitoring!L262</f>
        <v>0</v>
      </c>
      <c r="BE254" s="78" t="e">
        <f>IF(Exposition!$J261="Januar",Exposition!$G261)</f>
        <v>#NAME?</v>
      </c>
      <c r="BF254" s="78" t="e">
        <f>IF(Exposition!$J261="Februar",Exposition!$G261)</f>
        <v>#NAME?</v>
      </c>
      <c r="BG254" s="78" t="e">
        <f>IF(Exposition!$J261="März",Exposition!$G261)</f>
        <v>#NAME?</v>
      </c>
      <c r="BH254" s="78" t="e">
        <f>IF(Exposition!$J261="April",Exposition!$G261)</f>
        <v>#NAME?</v>
      </c>
      <c r="BI254" s="78" t="e">
        <f>IF(Exposition!$J261="Mai",Exposition!$G261)</f>
        <v>#NAME?</v>
      </c>
      <c r="BJ254" s="78" t="e">
        <f>IF(Exposition!$J261="Juni",Exposition!$G261)</f>
        <v>#NAME?</v>
      </c>
      <c r="BK254" s="78" t="e">
        <f>IF(Exposition!$J261="Juli",Exposition!$G261)</f>
        <v>#NAME?</v>
      </c>
      <c r="BL254" s="78" t="e">
        <f>IF(Exposition!$J261="August",Exposition!$G261)</f>
        <v>#NAME?</v>
      </c>
      <c r="BM254" s="78" t="e">
        <f>IF(Exposition!$J261="September",Exposition!$G261)</f>
        <v>#NAME?</v>
      </c>
      <c r="BN254" s="78" t="e">
        <f>IF(Exposition!$J261="Oktober",Exposition!$G261)</f>
        <v>#NAME?</v>
      </c>
      <c r="BO254" s="78" t="e">
        <f>IF(Exposition!$J261="November",Exposition!$G261)</f>
        <v>#NAME?</v>
      </c>
      <c r="BP254" s="78" t="e">
        <f>IF(Exposition!$J261="Dezember",Exposition!$G261)</f>
        <v>#NAME?</v>
      </c>
    </row>
    <row r="255" spans="14:68" x14ac:dyDescent="0.2">
      <c r="N255" s="78" t="b">
        <f>IF(Exposition!$D263="Fußballspez. Training",Exposition!$C263*(Exposition!$E263/60))</f>
        <v>0</v>
      </c>
      <c r="O255" s="78" t="b">
        <f>IF(Exposition!$D263="Unspezifisches Training",Exposition!$C263*(Exposition!$E263/60))</f>
        <v>0</v>
      </c>
      <c r="AD255" s="78" t="e">
        <f>IF(Monitoring!D263=0,AA=0,TEXT(Monitoring!D263,"TTTT"))</f>
        <v>#NAME?</v>
      </c>
      <c r="AE255" s="78" t="e">
        <f>IF(Monitoring!D263=0,AA=0,TEXT(Monitoring!D263,"MMMM"))</f>
        <v>#NAME?</v>
      </c>
      <c r="AF255" s="78">
        <f>Monitoring!L263</f>
        <v>0</v>
      </c>
      <c r="BE255" s="78" t="e">
        <f>IF(Exposition!$J262="Januar",Exposition!$G262)</f>
        <v>#NAME?</v>
      </c>
      <c r="BF255" s="78" t="e">
        <f>IF(Exposition!$J262="Februar",Exposition!$G262)</f>
        <v>#NAME?</v>
      </c>
      <c r="BG255" s="78" t="e">
        <f>IF(Exposition!$J262="März",Exposition!$G262)</f>
        <v>#NAME?</v>
      </c>
      <c r="BH255" s="78" t="e">
        <f>IF(Exposition!$J262="April",Exposition!$G262)</f>
        <v>#NAME?</v>
      </c>
      <c r="BI255" s="78" t="e">
        <f>IF(Exposition!$J262="Mai",Exposition!$G262)</f>
        <v>#NAME?</v>
      </c>
      <c r="BJ255" s="78" t="e">
        <f>IF(Exposition!$J262="Juni",Exposition!$G262)</f>
        <v>#NAME?</v>
      </c>
      <c r="BK255" s="78" t="e">
        <f>IF(Exposition!$J262="Juli",Exposition!$G262)</f>
        <v>#NAME?</v>
      </c>
      <c r="BL255" s="78" t="e">
        <f>IF(Exposition!$J262="August",Exposition!$G262)</f>
        <v>#NAME?</v>
      </c>
      <c r="BM255" s="78" t="e">
        <f>IF(Exposition!$J262="September",Exposition!$G262)</f>
        <v>#NAME?</v>
      </c>
      <c r="BN255" s="78" t="e">
        <f>IF(Exposition!$J262="Oktober",Exposition!$G262)</f>
        <v>#NAME?</v>
      </c>
      <c r="BO255" s="78" t="e">
        <f>IF(Exposition!$J262="November",Exposition!$G262)</f>
        <v>#NAME?</v>
      </c>
      <c r="BP255" s="78" t="e">
        <f>IF(Exposition!$J262="Dezember",Exposition!$G262)</f>
        <v>#NAME?</v>
      </c>
    </row>
    <row r="256" spans="14:68" x14ac:dyDescent="0.2">
      <c r="N256" s="78" t="b">
        <f>IF(Exposition!$D264="Fußballspez. Training",Exposition!$C264*(Exposition!$E264/60))</f>
        <v>0</v>
      </c>
      <c r="O256" s="78" t="b">
        <f>IF(Exposition!$D264="Unspezifisches Training",Exposition!$C264*(Exposition!$E264/60))</f>
        <v>0</v>
      </c>
      <c r="AD256" s="78" t="e">
        <f>IF(Monitoring!D264=0,AA=0,TEXT(Monitoring!D264,"TTTT"))</f>
        <v>#NAME?</v>
      </c>
      <c r="AE256" s="78" t="e">
        <f>IF(Monitoring!D264=0,AA=0,TEXT(Monitoring!D264,"MMMM"))</f>
        <v>#NAME?</v>
      </c>
      <c r="AF256" s="78">
        <f>Monitoring!L264</f>
        <v>0</v>
      </c>
      <c r="BE256" s="78" t="e">
        <f>IF(Exposition!$J263="Januar",Exposition!$G263)</f>
        <v>#NAME?</v>
      </c>
      <c r="BF256" s="78" t="e">
        <f>IF(Exposition!$J263="Februar",Exposition!$G263)</f>
        <v>#NAME?</v>
      </c>
      <c r="BG256" s="78" t="e">
        <f>IF(Exposition!$J263="März",Exposition!$G263)</f>
        <v>#NAME?</v>
      </c>
      <c r="BH256" s="78" t="e">
        <f>IF(Exposition!$J263="April",Exposition!$G263)</f>
        <v>#NAME?</v>
      </c>
      <c r="BI256" s="78" t="e">
        <f>IF(Exposition!$J263="Mai",Exposition!$G263)</f>
        <v>#NAME?</v>
      </c>
      <c r="BJ256" s="78" t="e">
        <f>IF(Exposition!$J263="Juni",Exposition!$G263)</f>
        <v>#NAME?</v>
      </c>
      <c r="BK256" s="78" t="e">
        <f>IF(Exposition!$J263="Juli",Exposition!$G263)</f>
        <v>#NAME?</v>
      </c>
      <c r="BL256" s="78" t="e">
        <f>IF(Exposition!$J263="August",Exposition!$G263)</f>
        <v>#NAME?</v>
      </c>
      <c r="BM256" s="78" t="e">
        <f>IF(Exposition!$J263="September",Exposition!$G263)</f>
        <v>#NAME?</v>
      </c>
      <c r="BN256" s="78" t="e">
        <f>IF(Exposition!$J263="Oktober",Exposition!$G263)</f>
        <v>#NAME?</v>
      </c>
      <c r="BO256" s="78" t="e">
        <f>IF(Exposition!$J263="November",Exposition!$G263)</f>
        <v>#NAME?</v>
      </c>
      <c r="BP256" s="78" t="e">
        <f>IF(Exposition!$J263="Dezember",Exposition!$G263)</f>
        <v>#NAME?</v>
      </c>
    </row>
    <row r="257" spans="14:68" x14ac:dyDescent="0.2">
      <c r="N257" s="78" t="b">
        <f>IF(Exposition!$D265="Fußballspez. Training",Exposition!$C265*(Exposition!$E265/60))</f>
        <v>0</v>
      </c>
      <c r="O257" s="78" t="b">
        <f>IF(Exposition!$D265="Unspezifisches Training",Exposition!$C265*(Exposition!$E265/60))</f>
        <v>0</v>
      </c>
      <c r="AD257" s="78" t="e">
        <f>IF(Monitoring!D265=0,AA=0,TEXT(Monitoring!D265,"TTTT"))</f>
        <v>#NAME?</v>
      </c>
      <c r="AE257" s="78" t="e">
        <f>IF(Monitoring!D265=0,AA=0,TEXT(Monitoring!D265,"MMMM"))</f>
        <v>#NAME?</v>
      </c>
      <c r="AF257" s="78">
        <f>Monitoring!L265</f>
        <v>0</v>
      </c>
      <c r="BE257" s="78" t="e">
        <f>IF(Exposition!$J264="Januar",Exposition!$G264)</f>
        <v>#NAME?</v>
      </c>
      <c r="BF257" s="78" t="e">
        <f>IF(Exposition!$J264="Februar",Exposition!$G264)</f>
        <v>#NAME?</v>
      </c>
      <c r="BG257" s="78" t="e">
        <f>IF(Exposition!$J264="März",Exposition!$G264)</f>
        <v>#NAME?</v>
      </c>
      <c r="BH257" s="78" t="e">
        <f>IF(Exposition!$J264="April",Exposition!$G264)</f>
        <v>#NAME?</v>
      </c>
      <c r="BI257" s="78" t="e">
        <f>IF(Exposition!$J264="Mai",Exposition!$G264)</f>
        <v>#NAME?</v>
      </c>
      <c r="BJ257" s="78" t="e">
        <f>IF(Exposition!$J264="Juni",Exposition!$G264)</f>
        <v>#NAME?</v>
      </c>
      <c r="BK257" s="78" t="e">
        <f>IF(Exposition!$J264="Juli",Exposition!$G264)</f>
        <v>#NAME?</v>
      </c>
      <c r="BL257" s="78" t="e">
        <f>IF(Exposition!$J264="August",Exposition!$G264)</f>
        <v>#NAME?</v>
      </c>
      <c r="BM257" s="78" t="e">
        <f>IF(Exposition!$J264="September",Exposition!$G264)</f>
        <v>#NAME?</v>
      </c>
      <c r="BN257" s="78" t="e">
        <f>IF(Exposition!$J264="Oktober",Exposition!$G264)</f>
        <v>#NAME?</v>
      </c>
      <c r="BO257" s="78" t="e">
        <f>IF(Exposition!$J264="November",Exposition!$G264)</f>
        <v>#NAME?</v>
      </c>
      <c r="BP257" s="78" t="e">
        <f>IF(Exposition!$J264="Dezember",Exposition!$G264)</f>
        <v>#NAME?</v>
      </c>
    </row>
    <row r="258" spans="14:68" x14ac:dyDescent="0.2">
      <c r="N258" s="78" t="b">
        <f>IF(Exposition!$D266="Fußballspez. Training",Exposition!$C266*(Exposition!$E266/60))</f>
        <v>0</v>
      </c>
      <c r="O258" s="78" t="b">
        <f>IF(Exposition!$D266="Unspezifisches Training",Exposition!$C266*(Exposition!$E266/60))</f>
        <v>0</v>
      </c>
      <c r="AD258" s="78" t="e">
        <f>IF(Monitoring!D266=0,AA=0,TEXT(Monitoring!D266,"TTTT"))</f>
        <v>#NAME?</v>
      </c>
      <c r="AE258" s="78" t="e">
        <f>IF(Monitoring!D266=0,AA=0,TEXT(Monitoring!D266,"MMMM"))</f>
        <v>#NAME?</v>
      </c>
      <c r="AF258" s="78">
        <f>Monitoring!L266</f>
        <v>0</v>
      </c>
      <c r="BE258" s="78" t="e">
        <f>IF(Exposition!$J265="Januar",Exposition!$G265)</f>
        <v>#NAME?</v>
      </c>
      <c r="BF258" s="78" t="e">
        <f>IF(Exposition!$J265="Februar",Exposition!$G265)</f>
        <v>#NAME?</v>
      </c>
      <c r="BG258" s="78" t="e">
        <f>IF(Exposition!$J265="März",Exposition!$G265)</f>
        <v>#NAME?</v>
      </c>
      <c r="BH258" s="78" t="e">
        <f>IF(Exposition!$J265="April",Exposition!$G265)</f>
        <v>#NAME?</v>
      </c>
      <c r="BI258" s="78" t="e">
        <f>IF(Exposition!$J265="Mai",Exposition!$G265)</f>
        <v>#NAME?</v>
      </c>
      <c r="BJ258" s="78" t="e">
        <f>IF(Exposition!$J265="Juni",Exposition!$G265)</f>
        <v>#NAME?</v>
      </c>
      <c r="BK258" s="78" t="e">
        <f>IF(Exposition!$J265="Juli",Exposition!$G265)</f>
        <v>#NAME?</v>
      </c>
      <c r="BL258" s="78" t="e">
        <f>IF(Exposition!$J265="August",Exposition!$G265)</f>
        <v>#NAME?</v>
      </c>
      <c r="BM258" s="78" t="e">
        <f>IF(Exposition!$J265="September",Exposition!$G265)</f>
        <v>#NAME?</v>
      </c>
      <c r="BN258" s="78" t="e">
        <f>IF(Exposition!$J265="Oktober",Exposition!$G265)</f>
        <v>#NAME?</v>
      </c>
      <c r="BO258" s="78" t="e">
        <f>IF(Exposition!$J265="November",Exposition!$G265)</f>
        <v>#NAME?</v>
      </c>
      <c r="BP258" s="78" t="e">
        <f>IF(Exposition!$J265="Dezember",Exposition!$G265)</f>
        <v>#NAME?</v>
      </c>
    </row>
    <row r="259" spans="14:68" x14ac:dyDescent="0.2">
      <c r="N259" s="78" t="b">
        <f>IF(Exposition!$D267="Fußballspez. Training",Exposition!$C267*(Exposition!$E267/60))</f>
        <v>0</v>
      </c>
      <c r="O259" s="78" t="b">
        <f>IF(Exposition!$D267="Unspezifisches Training",Exposition!$C267*(Exposition!$E267/60))</f>
        <v>0</v>
      </c>
      <c r="AD259" s="78" t="e">
        <f>IF(Monitoring!D267=0,AA=0,TEXT(Monitoring!D267,"TTTT"))</f>
        <v>#NAME?</v>
      </c>
      <c r="AE259" s="78" t="e">
        <f>IF(Monitoring!D267=0,AA=0,TEXT(Monitoring!D267,"MMMM"))</f>
        <v>#NAME?</v>
      </c>
      <c r="AF259" s="78">
        <f>Monitoring!L267</f>
        <v>0</v>
      </c>
      <c r="BE259" s="78" t="e">
        <f>IF(Exposition!$J266="Januar",Exposition!$G266)</f>
        <v>#NAME?</v>
      </c>
      <c r="BF259" s="78" t="e">
        <f>IF(Exposition!$J266="Februar",Exposition!$G266)</f>
        <v>#NAME?</v>
      </c>
      <c r="BG259" s="78" t="e">
        <f>IF(Exposition!$J266="März",Exposition!$G266)</f>
        <v>#NAME?</v>
      </c>
      <c r="BH259" s="78" t="e">
        <f>IF(Exposition!$J266="April",Exposition!$G266)</f>
        <v>#NAME?</v>
      </c>
      <c r="BI259" s="78" t="e">
        <f>IF(Exposition!$J266="Mai",Exposition!$G266)</f>
        <v>#NAME?</v>
      </c>
      <c r="BJ259" s="78" t="e">
        <f>IF(Exposition!$J266="Juni",Exposition!$G266)</f>
        <v>#NAME?</v>
      </c>
      <c r="BK259" s="78" t="e">
        <f>IF(Exposition!$J266="Juli",Exposition!$G266)</f>
        <v>#NAME?</v>
      </c>
      <c r="BL259" s="78" t="e">
        <f>IF(Exposition!$J266="August",Exposition!$G266)</f>
        <v>#NAME?</v>
      </c>
      <c r="BM259" s="78" t="e">
        <f>IF(Exposition!$J266="September",Exposition!$G266)</f>
        <v>#NAME?</v>
      </c>
      <c r="BN259" s="78" t="e">
        <f>IF(Exposition!$J266="Oktober",Exposition!$G266)</f>
        <v>#NAME?</v>
      </c>
      <c r="BO259" s="78" t="e">
        <f>IF(Exposition!$J266="November",Exposition!$G266)</f>
        <v>#NAME?</v>
      </c>
      <c r="BP259" s="78" t="e">
        <f>IF(Exposition!$J266="Dezember",Exposition!$G266)</f>
        <v>#NAME?</v>
      </c>
    </row>
    <row r="260" spans="14:68" x14ac:dyDescent="0.2">
      <c r="N260" s="78" t="b">
        <f>IF(Exposition!$D268="Fußballspez. Training",Exposition!$C268*(Exposition!$E268/60))</f>
        <v>0</v>
      </c>
      <c r="O260" s="78" t="b">
        <f>IF(Exposition!$D268="Unspezifisches Training",Exposition!$C268*(Exposition!$E268/60))</f>
        <v>0</v>
      </c>
      <c r="AD260" s="78" t="e">
        <f>IF(Monitoring!D268=0,AA=0,TEXT(Monitoring!D268,"TTTT"))</f>
        <v>#NAME?</v>
      </c>
      <c r="AE260" s="78" t="e">
        <f>IF(Monitoring!D268=0,AA=0,TEXT(Monitoring!D268,"MMMM"))</f>
        <v>#NAME?</v>
      </c>
      <c r="AF260" s="78">
        <f>Monitoring!L268</f>
        <v>0</v>
      </c>
      <c r="BE260" s="78" t="e">
        <f>IF(Exposition!$J267="Januar",Exposition!$G267)</f>
        <v>#NAME?</v>
      </c>
      <c r="BF260" s="78" t="e">
        <f>IF(Exposition!$J267="Februar",Exposition!$G267)</f>
        <v>#NAME?</v>
      </c>
      <c r="BG260" s="78" t="e">
        <f>IF(Exposition!$J267="März",Exposition!$G267)</f>
        <v>#NAME?</v>
      </c>
      <c r="BH260" s="78" t="e">
        <f>IF(Exposition!$J267="April",Exposition!$G267)</f>
        <v>#NAME?</v>
      </c>
      <c r="BI260" s="78" t="e">
        <f>IF(Exposition!$J267="Mai",Exposition!$G267)</f>
        <v>#NAME?</v>
      </c>
      <c r="BJ260" s="78" t="e">
        <f>IF(Exposition!$J267="Juni",Exposition!$G267)</f>
        <v>#NAME?</v>
      </c>
      <c r="BK260" s="78" t="e">
        <f>IF(Exposition!$J267="Juli",Exposition!$G267)</f>
        <v>#NAME?</v>
      </c>
      <c r="BL260" s="78" t="e">
        <f>IF(Exposition!$J267="August",Exposition!$G267)</f>
        <v>#NAME?</v>
      </c>
      <c r="BM260" s="78" t="e">
        <f>IF(Exposition!$J267="September",Exposition!$G267)</f>
        <v>#NAME?</v>
      </c>
      <c r="BN260" s="78" t="e">
        <f>IF(Exposition!$J267="Oktober",Exposition!$G267)</f>
        <v>#NAME?</v>
      </c>
      <c r="BO260" s="78" t="e">
        <f>IF(Exposition!$J267="November",Exposition!$G267)</f>
        <v>#NAME?</v>
      </c>
      <c r="BP260" s="78" t="e">
        <f>IF(Exposition!$J267="Dezember",Exposition!$G267)</f>
        <v>#NAME?</v>
      </c>
    </row>
    <row r="261" spans="14:68" x14ac:dyDescent="0.2">
      <c r="N261" s="78" t="b">
        <f>IF(Exposition!$D269="Fußballspez. Training",Exposition!$C269*(Exposition!$E269/60))</f>
        <v>0</v>
      </c>
      <c r="O261" s="78" t="b">
        <f>IF(Exposition!$D269="Unspezifisches Training",Exposition!$C269*(Exposition!$E269/60))</f>
        <v>0</v>
      </c>
      <c r="AD261" s="78" t="e">
        <f>IF(Monitoring!D269=0,AA=0,TEXT(Monitoring!D269,"TTTT"))</f>
        <v>#NAME?</v>
      </c>
      <c r="AE261" s="78" t="e">
        <f>IF(Monitoring!D269=0,AA=0,TEXT(Monitoring!D269,"MMMM"))</f>
        <v>#NAME?</v>
      </c>
      <c r="AF261" s="78">
        <f>Monitoring!L269</f>
        <v>0</v>
      </c>
      <c r="BE261" s="78" t="e">
        <f>IF(Exposition!$J268="Januar",Exposition!$G268)</f>
        <v>#NAME?</v>
      </c>
      <c r="BF261" s="78" t="e">
        <f>IF(Exposition!$J268="Februar",Exposition!$G268)</f>
        <v>#NAME?</v>
      </c>
      <c r="BG261" s="78" t="e">
        <f>IF(Exposition!$J268="März",Exposition!$G268)</f>
        <v>#NAME?</v>
      </c>
      <c r="BH261" s="78" t="e">
        <f>IF(Exposition!$J268="April",Exposition!$G268)</f>
        <v>#NAME?</v>
      </c>
      <c r="BI261" s="78" t="e">
        <f>IF(Exposition!$J268="Mai",Exposition!$G268)</f>
        <v>#NAME?</v>
      </c>
      <c r="BJ261" s="78" t="e">
        <f>IF(Exposition!$J268="Juni",Exposition!$G268)</f>
        <v>#NAME?</v>
      </c>
      <c r="BK261" s="78" t="e">
        <f>IF(Exposition!$J268="Juli",Exposition!$G268)</f>
        <v>#NAME?</v>
      </c>
      <c r="BL261" s="78" t="e">
        <f>IF(Exposition!$J268="August",Exposition!$G268)</f>
        <v>#NAME?</v>
      </c>
      <c r="BM261" s="78" t="e">
        <f>IF(Exposition!$J268="September",Exposition!$G268)</f>
        <v>#NAME?</v>
      </c>
      <c r="BN261" s="78" t="e">
        <f>IF(Exposition!$J268="Oktober",Exposition!$G268)</f>
        <v>#NAME?</v>
      </c>
      <c r="BO261" s="78" t="e">
        <f>IF(Exposition!$J268="November",Exposition!$G268)</f>
        <v>#NAME?</v>
      </c>
      <c r="BP261" s="78" t="e">
        <f>IF(Exposition!$J268="Dezember",Exposition!$G268)</f>
        <v>#NAME?</v>
      </c>
    </row>
    <row r="262" spans="14:68" x14ac:dyDescent="0.2">
      <c r="N262" s="78" t="b">
        <f>IF(Exposition!$D270="Fußballspez. Training",Exposition!$C270*(Exposition!$E270/60))</f>
        <v>0</v>
      </c>
      <c r="O262" s="78" t="b">
        <f>IF(Exposition!$D270="Unspezifisches Training",Exposition!$C270*(Exposition!$E270/60))</f>
        <v>0</v>
      </c>
      <c r="AD262" s="78" t="e">
        <f>IF(Monitoring!D270=0,AA=0,TEXT(Monitoring!D270,"TTTT"))</f>
        <v>#NAME?</v>
      </c>
      <c r="AE262" s="78" t="e">
        <f>IF(Monitoring!D270=0,AA=0,TEXT(Monitoring!D270,"MMMM"))</f>
        <v>#NAME?</v>
      </c>
      <c r="AF262" s="78">
        <f>Monitoring!L270</f>
        <v>0</v>
      </c>
      <c r="BE262" s="78" t="e">
        <f>IF(Exposition!$J269="Januar",Exposition!$G269)</f>
        <v>#NAME?</v>
      </c>
      <c r="BF262" s="78" t="e">
        <f>IF(Exposition!$J269="Februar",Exposition!$G269)</f>
        <v>#NAME?</v>
      </c>
      <c r="BG262" s="78" t="e">
        <f>IF(Exposition!$J269="März",Exposition!$G269)</f>
        <v>#NAME?</v>
      </c>
      <c r="BH262" s="78" t="e">
        <f>IF(Exposition!$J269="April",Exposition!$G269)</f>
        <v>#NAME?</v>
      </c>
      <c r="BI262" s="78" t="e">
        <f>IF(Exposition!$J269="Mai",Exposition!$G269)</f>
        <v>#NAME?</v>
      </c>
      <c r="BJ262" s="78" t="e">
        <f>IF(Exposition!$J269="Juni",Exposition!$G269)</f>
        <v>#NAME?</v>
      </c>
      <c r="BK262" s="78" t="e">
        <f>IF(Exposition!$J269="Juli",Exposition!$G269)</f>
        <v>#NAME?</v>
      </c>
      <c r="BL262" s="78" t="e">
        <f>IF(Exposition!$J269="August",Exposition!$G269)</f>
        <v>#NAME?</v>
      </c>
      <c r="BM262" s="78" t="e">
        <f>IF(Exposition!$J269="September",Exposition!$G269)</f>
        <v>#NAME?</v>
      </c>
      <c r="BN262" s="78" t="e">
        <f>IF(Exposition!$J269="Oktober",Exposition!$G269)</f>
        <v>#NAME?</v>
      </c>
      <c r="BO262" s="78" t="e">
        <f>IF(Exposition!$J269="November",Exposition!$G269)</f>
        <v>#NAME?</v>
      </c>
      <c r="BP262" s="78" t="e">
        <f>IF(Exposition!$J269="Dezember",Exposition!$G269)</f>
        <v>#NAME?</v>
      </c>
    </row>
    <row r="263" spans="14:68" x14ac:dyDescent="0.2">
      <c r="N263" s="78" t="b">
        <f>IF(Exposition!$D271="Fußballspez. Training",Exposition!$C271*(Exposition!$E271/60))</f>
        <v>0</v>
      </c>
      <c r="O263" s="78" t="b">
        <f>IF(Exposition!$D271="Unspezifisches Training",Exposition!$C271*(Exposition!$E271/60))</f>
        <v>0</v>
      </c>
      <c r="AD263" s="78" t="e">
        <f>IF(Monitoring!D271=0,AA=0,TEXT(Monitoring!D271,"TTTT"))</f>
        <v>#NAME?</v>
      </c>
      <c r="AE263" s="78" t="e">
        <f>IF(Monitoring!D271=0,AA=0,TEXT(Monitoring!D271,"MMMM"))</f>
        <v>#NAME?</v>
      </c>
      <c r="AF263" s="78">
        <f>Monitoring!L271</f>
        <v>0</v>
      </c>
      <c r="BE263" s="78" t="e">
        <f>IF(Exposition!$J270="Januar",Exposition!$G270)</f>
        <v>#NAME?</v>
      </c>
      <c r="BF263" s="78" t="e">
        <f>IF(Exposition!$J270="Februar",Exposition!$G270)</f>
        <v>#NAME?</v>
      </c>
      <c r="BG263" s="78" t="e">
        <f>IF(Exposition!$J270="März",Exposition!$G270)</f>
        <v>#NAME?</v>
      </c>
      <c r="BH263" s="78" t="e">
        <f>IF(Exposition!$J270="April",Exposition!$G270)</f>
        <v>#NAME?</v>
      </c>
      <c r="BI263" s="78" t="e">
        <f>IF(Exposition!$J270="Mai",Exposition!$G270)</f>
        <v>#NAME?</v>
      </c>
      <c r="BJ263" s="78" t="e">
        <f>IF(Exposition!$J270="Juni",Exposition!$G270)</f>
        <v>#NAME?</v>
      </c>
      <c r="BK263" s="78" t="e">
        <f>IF(Exposition!$J270="Juli",Exposition!$G270)</f>
        <v>#NAME?</v>
      </c>
      <c r="BL263" s="78" t="e">
        <f>IF(Exposition!$J270="August",Exposition!$G270)</f>
        <v>#NAME?</v>
      </c>
      <c r="BM263" s="78" t="e">
        <f>IF(Exposition!$J270="September",Exposition!$G270)</f>
        <v>#NAME?</v>
      </c>
      <c r="BN263" s="78" t="e">
        <f>IF(Exposition!$J270="Oktober",Exposition!$G270)</f>
        <v>#NAME?</v>
      </c>
      <c r="BO263" s="78" t="e">
        <f>IF(Exposition!$J270="November",Exposition!$G270)</f>
        <v>#NAME?</v>
      </c>
      <c r="BP263" s="78" t="e">
        <f>IF(Exposition!$J270="Dezember",Exposition!$G270)</f>
        <v>#NAME?</v>
      </c>
    </row>
    <row r="264" spans="14:68" x14ac:dyDescent="0.2">
      <c r="N264" s="78" t="b">
        <f>IF(Exposition!$D272="Fußballspez. Training",Exposition!$C272*(Exposition!$E272/60))</f>
        <v>0</v>
      </c>
      <c r="O264" s="78" t="b">
        <f>IF(Exposition!$D272="Unspezifisches Training",Exposition!$C272*(Exposition!$E272/60))</f>
        <v>0</v>
      </c>
      <c r="AD264" s="78" t="e">
        <f>IF(Monitoring!D272=0,AA=0,TEXT(Monitoring!D272,"TTTT"))</f>
        <v>#NAME?</v>
      </c>
      <c r="AE264" s="78" t="e">
        <f>IF(Monitoring!D272=0,AA=0,TEXT(Monitoring!D272,"MMMM"))</f>
        <v>#NAME?</v>
      </c>
      <c r="AF264" s="78">
        <f>Monitoring!L272</f>
        <v>0</v>
      </c>
      <c r="BE264" s="78" t="e">
        <f>IF(Exposition!$J271="Januar",Exposition!$G271)</f>
        <v>#NAME?</v>
      </c>
      <c r="BF264" s="78" t="e">
        <f>IF(Exposition!$J271="Februar",Exposition!$G271)</f>
        <v>#NAME?</v>
      </c>
      <c r="BG264" s="78" t="e">
        <f>IF(Exposition!$J271="März",Exposition!$G271)</f>
        <v>#NAME?</v>
      </c>
      <c r="BH264" s="78" t="e">
        <f>IF(Exposition!$J271="April",Exposition!$G271)</f>
        <v>#NAME?</v>
      </c>
      <c r="BI264" s="78" t="e">
        <f>IF(Exposition!$J271="Mai",Exposition!$G271)</f>
        <v>#NAME?</v>
      </c>
      <c r="BJ264" s="78" t="e">
        <f>IF(Exposition!$J271="Juni",Exposition!$G271)</f>
        <v>#NAME?</v>
      </c>
      <c r="BK264" s="78" t="e">
        <f>IF(Exposition!$J271="Juli",Exposition!$G271)</f>
        <v>#NAME?</v>
      </c>
      <c r="BL264" s="78" t="e">
        <f>IF(Exposition!$J271="August",Exposition!$G271)</f>
        <v>#NAME?</v>
      </c>
      <c r="BM264" s="78" t="e">
        <f>IF(Exposition!$J271="September",Exposition!$G271)</f>
        <v>#NAME?</v>
      </c>
      <c r="BN264" s="78" t="e">
        <f>IF(Exposition!$J271="Oktober",Exposition!$G271)</f>
        <v>#NAME?</v>
      </c>
      <c r="BO264" s="78" t="e">
        <f>IF(Exposition!$J271="November",Exposition!$G271)</f>
        <v>#NAME?</v>
      </c>
      <c r="BP264" s="78" t="e">
        <f>IF(Exposition!$J271="Dezember",Exposition!$G271)</f>
        <v>#NAME?</v>
      </c>
    </row>
    <row r="265" spans="14:68" x14ac:dyDescent="0.2">
      <c r="N265" s="78" t="b">
        <f>IF(Exposition!$D273="Fußballspez. Training",Exposition!$C273*(Exposition!$E273/60))</f>
        <v>0</v>
      </c>
      <c r="O265" s="78" t="b">
        <f>IF(Exposition!$D273="Unspezifisches Training",Exposition!$C273*(Exposition!$E273/60))</f>
        <v>0</v>
      </c>
      <c r="AD265" s="78" t="e">
        <f>IF(Monitoring!D273=0,AA=0,TEXT(Monitoring!D273,"TTTT"))</f>
        <v>#NAME?</v>
      </c>
      <c r="AE265" s="78" t="e">
        <f>IF(Monitoring!D273=0,AA=0,TEXT(Monitoring!D273,"MMMM"))</f>
        <v>#NAME?</v>
      </c>
      <c r="AF265" s="78">
        <f>Monitoring!L273</f>
        <v>0</v>
      </c>
      <c r="BE265" s="78" t="e">
        <f>IF(Exposition!$J272="Januar",Exposition!$G272)</f>
        <v>#NAME?</v>
      </c>
      <c r="BF265" s="78" t="e">
        <f>IF(Exposition!$J272="Februar",Exposition!$G272)</f>
        <v>#NAME?</v>
      </c>
      <c r="BG265" s="78" t="e">
        <f>IF(Exposition!$J272="März",Exposition!$G272)</f>
        <v>#NAME?</v>
      </c>
      <c r="BH265" s="78" t="e">
        <f>IF(Exposition!$J272="April",Exposition!$G272)</f>
        <v>#NAME?</v>
      </c>
      <c r="BI265" s="78" t="e">
        <f>IF(Exposition!$J272="Mai",Exposition!$G272)</f>
        <v>#NAME?</v>
      </c>
      <c r="BJ265" s="78" t="e">
        <f>IF(Exposition!$J272="Juni",Exposition!$G272)</f>
        <v>#NAME?</v>
      </c>
      <c r="BK265" s="78" t="e">
        <f>IF(Exposition!$J272="Juli",Exposition!$G272)</f>
        <v>#NAME?</v>
      </c>
      <c r="BL265" s="78" t="e">
        <f>IF(Exposition!$J272="August",Exposition!$G272)</f>
        <v>#NAME?</v>
      </c>
      <c r="BM265" s="78" t="e">
        <f>IF(Exposition!$J272="September",Exposition!$G272)</f>
        <v>#NAME?</v>
      </c>
      <c r="BN265" s="78" t="e">
        <f>IF(Exposition!$J272="Oktober",Exposition!$G272)</f>
        <v>#NAME?</v>
      </c>
      <c r="BO265" s="78" t="e">
        <f>IF(Exposition!$J272="November",Exposition!$G272)</f>
        <v>#NAME?</v>
      </c>
      <c r="BP265" s="78" t="e">
        <f>IF(Exposition!$J272="Dezember",Exposition!$G272)</f>
        <v>#NAME?</v>
      </c>
    </row>
    <row r="266" spans="14:68" x14ac:dyDescent="0.2">
      <c r="N266" s="78" t="b">
        <f>IF(Exposition!$D274="Fußballspez. Training",Exposition!$C274*(Exposition!$E274/60))</f>
        <v>0</v>
      </c>
      <c r="O266" s="78" t="b">
        <f>IF(Exposition!$D274="Unspezifisches Training",Exposition!$C274*(Exposition!$E274/60))</f>
        <v>0</v>
      </c>
      <c r="AD266" s="78" t="e">
        <f>IF(Monitoring!D274=0,AA=0,TEXT(Monitoring!D274,"TTTT"))</f>
        <v>#NAME?</v>
      </c>
      <c r="AE266" s="78" t="e">
        <f>IF(Monitoring!D274=0,AA=0,TEXT(Monitoring!D274,"MMMM"))</f>
        <v>#NAME?</v>
      </c>
      <c r="AF266" s="78">
        <f>Monitoring!L274</f>
        <v>0</v>
      </c>
      <c r="BE266" s="78" t="e">
        <f>IF(Exposition!$J273="Januar",Exposition!$G273)</f>
        <v>#NAME?</v>
      </c>
      <c r="BF266" s="78" t="e">
        <f>IF(Exposition!$J273="Februar",Exposition!$G273)</f>
        <v>#NAME?</v>
      </c>
      <c r="BG266" s="78" t="e">
        <f>IF(Exposition!$J273="März",Exposition!$G273)</f>
        <v>#NAME?</v>
      </c>
      <c r="BH266" s="78" t="e">
        <f>IF(Exposition!$J273="April",Exposition!$G273)</f>
        <v>#NAME?</v>
      </c>
      <c r="BI266" s="78" t="e">
        <f>IF(Exposition!$J273="Mai",Exposition!$G273)</f>
        <v>#NAME?</v>
      </c>
      <c r="BJ266" s="78" t="e">
        <f>IF(Exposition!$J273="Juni",Exposition!$G273)</f>
        <v>#NAME?</v>
      </c>
      <c r="BK266" s="78" t="e">
        <f>IF(Exposition!$J273="Juli",Exposition!$G273)</f>
        <v>#NAME?</v>
      </c>
      <c r="BL266" s="78" t="e">
        <f>IF(Exposition!$J273="August",Exposition!$G273)</f>
        <v>#NAME?</v>
      </c>
      <c r="BM266" s="78" t="e">
        <f>IF(Exposition!$J273="September",Exposition!$G273)</f>
        <v>#NAME?</v>
      </c>
      <c r="BN266" s="78" t="e">
        <f>IF(Exposition!$J273="Oktober",Exposition!$G273)</f>
        <v>#NAME?</v>
      </c>
      <c r="BO266" s="78" t="e">
        <f>IF(Exposition!$J273="November",Exposition!$G273)</f>
        <v>#NAME?</v>
      </c>
      <c r="BP266" s="78" t="e">
        <f>IF(Exposition!$J273="Dezember",Exposition!$G273)</f>
        <v>#NAME?</v>
      </c>
    </row>
    <row r="267" spans="14:68" x14ac:dyDescent="0.2">
      <c r="N267" s="78" t="b">
        <f>IF(Exposition!$D275="Fußballspez. Training",Exposition!$C275*(Exposition!$E275/60))</f>
        <v>0</v>
      </c>
      <c r="O267" s="78" t="b">
        <f>IF(Exposition!$D275="Unspezifisches Training",Exposition!$C275*(Exposition!$E275/60))</f>
        <v>0</v>
      </c>
      <c r="AD267" s="78" t="e">
        <f>IF(Monitoring!D275=0,AA=0,TEXT(Monitoring!D275,"TTTT"))</f>
        <v>#NAME?</v>
      </c>
      <c r="AE267" s="78" t="e">
        <f>IF(Monitoring!D275=0,AA=0,TEXT(Monitoring!D275,"MMMM"))</f>
        <v>#NAME?</v>
      </c>
      <c r="AF267" s="78">
        <f>Monitoring!L275</f>
        <v>0</v>
      </c>
      <c r="BE267" s="78" t="e">
        <f>IF(Exposition!$J274="Januar",Exposition!$G274)</f>
        <v>#NAME?</v>
      </c>
      <c r="BF267" s="78" t="e">
        <f>IF(Exposition!$J274="Februar",Exposition!$G274)</f>
        <v>#NAME?</v>
      </c>
      <c r="BG267" s="78" t="e">
        <f>IF(Exposition!$J274="März",Exposition!$G274)</f>
        <v>#NAME?</v>
      </c>
      <c r="BH267" s="78" t="e">
        <f>IF(Exposition!$J274="April",Exposition!$G274)</f>
        <v>#NAME?</v>
      </c>
      <c r="BI267" s="78" t="e">
        <f>IF(Exposition!$J274="Mai",Exposition!$G274)</f>
        <v>#NAME?</v>
      </c>
      <c r="BJ267" s="78" t="e">
        <f>IF(Exposition!$J274="Juni",Exposition!$G274)</f>
        <v>#NAME?</v>
      </c>
      <c r="BK267" s="78" t="e">
        <f>IF(Exposition!$J274="Juli",Exposition!$G274)</f>
        <v>#NAME?</v>
      </c>
      <c r="BL267" s="78" t="e">
        <f>IF(Exposition!$J274="August",Exposition!$G274)</f>
        <v>#NAME?</v>
      </c>
      <c r="BM267" s="78" t="e">
        <f>IF(Exposition!$J274="September",Exposition!$G274)</f>
        <v>#NAME?</v>
      </c>
      <c r="BN267" s="78" t="e">
        <f>IF(Exposition!$J274="Oktober",Exposition!$G274)</f>
        <v>#NAME?</v>
      </c>
      <c r="BO267" s="78" t="e">
        <f>IF(Exposition!$J274="November",Exposition!$G274)</f>
        <v>#NAME?</v>
      </c>
      <c r="BP267" s="78" t="e">
        <f>IF(Exposition!$J274="Dezember",Exposition!$G274)</f>
        <v>#NAME?</v>
      </c>
    </row>
    <row r="268" spans="14:68" x14ac:dyDescent="0.2">
      <c r="N268" s="78" t="b">
        <f>IF(Exposition!$D276="Fußballspez. Training",Exposition!$C276*(Exposition!$E276/60))</f>
        <v>0</v>
      </c>
      <c r="O268" s="78" t="b">
        <f>IF(Exposition!$D276="Unspezifisches Training",Exposition!$C276*(Exposition!$E276/60))</f>
        <v>0</v>
      </c>
      <c r="AD268" s="78" t="e">
        <f>IF(Monitoring!D276=0,AA=0,TEXT(Monitoring!D276,"TTTT"))</f>
        <v>#NAME?</v>
      </c>
      <c r="AE268" s="78" t="e">
        <f>IF(Monitoring!D276=0,AA=0,TEXT(Monitoring!D276,"MMMM"))</f>
        <v>#NAME?</v>
      </c>
      <c r="AF268" s="78">
        <f>Monitoring!L276</f>
        <v>0</v>
      </c>
      <c r="BE268" s="78" t="e">
        <f>IF(Exposition!$J275="Januar",Exposition!$G275)</f>
        <v>#NAME?</v>
      </c>
      <c r="BF268" s="78" t="e">
        <f>IF(Exposition!$J275="Februar",Exposition!$G275)</f>
        <v>#NAME?</v>
      </c>
      <c r="BG268" s="78" t="e">
        <f>IF(Exposition!$J275="März",Exposition!$G275)</f>
        <v>#NAME?</v>
      </c>
      <c r="BH268" s="78" t="e">
        <f>IF(Exposition!$J275="April",Exposition!$G275)</f>
        <v>#NAME?</v>
      </c>
      <c r="BI268" s="78" t="e">
        <f>IF(Exposition!$J275="Mai",Exposition!$G275)</f>
        <v>#NAME?</v>
      </c>
      <c r="BJ268" s="78" t="e">
        <f>IF(Exposition!$J275="Juni",Exposition!$G275)</f>
        <v>#NAME?</v>
      </c>
      <c r="BK268" s="78" t="e">
        <f>IF(Exposition!$J275="Juli",Exposition!$G275)</f>
        <v>#NAME?</v>
      </c>
      <c r="BL268" s="78" t="e">
        <f>IF(Exposition!$J275="August",Exposition!$G275)</f>
        <v>#NAME?</v>
      </c>
      <c r="BM268" s="78" t="e">
        <f>IF(Exposition!$J275="September",Exposition!$G275)</f>
        <v>#NAME?</v>
      </c>
      <c r="BN268" s="78" t="e">
        <f>IF(Exposition!$J275="Oktober",Exposition!$G275)</f>
        <v>#NAME?</v>
      </c>
      <c r="BO268" s="78" t="e">
        <f>IF(Exposition!$J275="November",Exposition!$G275)</f>
        <v>#NAME?</v>
      </c>
      <c r="BP268" s="78" t="e">
        <f>IF(Exposition!$J275="Dezember",Exposition!$G275)</f>
        <v>#NAME?</v>
      </c>
    </row>
    <row r="269" spans="14:68" x14ac:dyDescent="0.2">
      <c r="N269" s="78" t="b">
        <f>IF(Exposition!$D277="Fußballspez. Training",Exposition!$C277*(Exposition!$E277/60))</f>
        <v>0</v>
      </c>
      <c r="O269" s="78" t="b">
        <f>IF(Exposition!$D277="Unspezifisches Training",Exposition!$C277*(Exposition!$E277/60))</f>
        <v>0</v>
      </c>
      <c r="AD269" s="78" t="e">
        <f>IF(Monitoring!D277=0,AA=0,TEXT(Monitoring!D277,"TTTT"))</f>
        <v>#NAME?</v>
      </c>
      <c r="AE269" s="78" t="e">
        <f>IF(Monitoring!D277=0,AA=0,TEXT(Monitoring!D277,"MMMM"))</f>
        <v>#NAME?</v>
      </c>
      <c r="AF269" s="78">
        <f>Monitoring!L277</f>
        <v>0</v>
      </c>
      <c r="BE269" s="78" t="e">
        <f>IF(Exposition!$J276="Januar",Exposition!$G276)</f>
        <v>#NAME?</v>
      </c>
      <c r="BF269" s="78" t="e">
        <f>IF(Exposition!$J276="Februar",Exposition!$G276)</f>
        <v>#NAME?</v>
      </c>
      <c r="BG269" s="78" t="e">
        <f>IF(Exposition!$J276="März",Exposition!$G276)</f>
        <v>#NAME?</v>
      </c>
      <c r="BH269" s="78" t="e">
        <f>IF(Exposition!$J276="April",Exposition!$G276)</f>
        <v>#NAME?</v>
      </c>
      <c r="BI269" s="78" t="e">
        <f>IF(Exposition!$J276="Mai",Exposition!$G276)</f>
        <v>#NAME?</v>
      </c>
      <c r="BJ269" s="78" t="e">
        <f>IF(Exposition!$J276="Juni",Exposition!$G276)</f>
        <v>#NAME?</v>
      </c>
      <c r="BK269" s="78" t="e">
        <f>IF(Exposition!$J276="Juli",Exposition!$G276)</f>
        <v>#NAME?</v>
      </c>
      <c r="BL269" s="78" t="e">
        <f>IF(Exposition!$J276="August",Exposition!$G276)</f>
        <v>#NAME?</v>
      </c>
      <c r="BM269" s="78" t="e">
        <f>IF(Exposition!$J276="September",Exposition!$G276)</f>
        <v>#NAME?</v>
      </c>
      <c r="BN269" s="78" t="e">
        <f>IF(Exposition!$J276="Oktober",Exposition!$G276)</f>
        <v>#NAME?</v>
      </c>
      <c r="BO269" s="78" t="e">
        <f>IF(Exposition!$J276="November",Exposition!$G276)</f>
        <v>#NAME?</v>
      </c>
      <c r="BP269" s="78" t="e">
        <f>IF(Exposition!$J276="Dezember",Exposition!$G276)</f>
        <v>#NAME?</v>
      </c>
    </row>
    <row r="270" spans="14:68" x14ac:dyDescent="0.2">
      <c r="N270" s="78" t="b">
        <f>IF(Exposition!$D278="Fußballspez. Training",Exposition!$C278*(Exposition!$E278/60))</f>
        <v>0</v>
      </c>
      <c r="O270" s="78" t="b">
        <f>IF(Exposition!$D278="Unspezifisches Training",Exposition!$C278*(Exposition!$E278/60))</f>
        <v>0</v>
      </c>
      <c r="AD270" s="78" t="e">
        <f>IF(Monitoring!D278=0,AA=0,TEXT(Monitoring!D278,"TTTT"))</f>
        <v>#NAME?</v>
      </c>
      <c r="AE270" s="78" t="e">
        <f>IF(Monitoring!D278=0,AA=0,TEXT(Monitoring!D278,"MMMM"))</f>
        <v>#NAME?</v>
      </c>
      <c r="AF270" s="78">
        <f>Monitoring!L278</f>
        <v>0</v>
      </c>
      <c r="BE270" s="78" t="e">
        <f>IF(Exposition!$J277="Januar",Exposition!$G277)</f>
        <v>#NAME?</v>
      </c>
      <c r="BF270" s="78" t="e">
        <f>IF(Exposition!$J277="Februar",Exposition!$G277)</f>
        <v>#NAME?</v>
      </c>
      <c r="BG270" s="78" t="e">
        <f>IF(Exposition!$J277="März",Exposition!$G277)</f>
        <v>#NAME?</v>
      </c>
      <c r="BH270" s="78" t="e">
        <f>IF(Exposition!$J277="April",Exposition!$G277)</f>
        <v>#NAME?</v>
      </c>
      <c r="BI270" s="78" t="e">
        <f>IF(Exposition!$J277="Mai",Exposition!$G277)</f>
        <v>#NAME?</v>
      </c>
      <c r="BJ270" s="78" t="e">
        <f>IF(Exposition!$J277="Juni",Exposition!$G277)</f>
        <v>#NAME?</v>
      </c>
      <c r="BK270" s="78" t="e">
        <f>IF(Exposition!$J277="Juli",Exposition!$G277)</f>
        <v>#NAME?</v>
      </c>
      <c r="BL270" s="78" t="e">
        <f>IF(Exposition!$J277="August",Exposition!$G277)</f>
        <v>#NAME?</v>
      </c>
      <c r="BM270" s="78" t="e">
        <f>IF(Exposition!$J277="September",Exposition!$G277)</f>
        <v>#NAME?</v>
      </c>
      <c r="BN270" s="78" t="e">
        <f>IF(Exposition!$J277="Oktober",Exposition!$G277)</f>
        <v>#NAME?</v>
      </c>
      <c r="BO270" s="78" t="e">
        <f>IF(Exposition!$J277="November",Exposition!$G277)</f>
        <v>#NAME?</v>
      </c>
      <c r="BP270" s="78" t="e">
        <f>IF(Exposition!$J277="Dezember",Exposition!$G277)</f>
        <v>#NAME?</v>
      </c>
    </row>
    <row r="271" spans="14:68" x14ac:dyDescent="0.2">
      <c r="N271" s="78" t="b">
        <f>IF(Exposition!$D279="Fußballspez. Training",Exposition!$C279*(Exposition!$E279/60))</f>
        <v>0</v>
      </c>
      <c r="O271" s="78" t="b">
        <f>IF(Exposition!$D279="Unspezifisches Training",Exposition!$C279*(Exposition!$E279/60))</f>
        <v>0</v>
      </c>
      <c r="AD271" s="78" t="e">
        <f>IF(Monitoring!D279=0,AA=0,TEXT(Monitoring!D279,"TTTT"))</f>
        <v>#NAME?</v>
      </c>
      <c r="AE271" s="78" t="e">
        <f>IF(Monitoring!D279=0,AA=0,TEXT(Monitoring!D279,"MMMM"))</f>
        <v>#NAME?</v>
      </c>
      <c r="AF271" s="78">
        <f>Monitoring!L279</f>
        <v>0</v>
      </c>
      <c r="BE271" s="78" t="e">
        <f>IF(Exposition!$J278="Januar",Exposition!$G278)</f>
        <v>#NAME?</v>
      </c>
      <c r="BF271" s="78" t="e">
        <f>IF(Exposition!$J278="Februar",Exposition!$G278)</f>
        <v>#NAME?</v>
      </c>
      <c r="BG271" s="78" t="e">
        <f>IF(Exposition!$J278="März",Exposition!$G278)</f>
        <v>#NAME?</v>
      </c>
      <c r="BH271" s="78" t="e">
        <f>IF(Exposition!$J278="April",Exposition!$G278)</f>
        <v>#NAME?</v>
      </c>
      <c r="BI271" s="78" t="e">
        <f>IF(Exposition!$J278="Mai",Exposition!$G278)</f>
        <v>#NAME?</v>
      </c>
      <c r="BJ271" s="78" t="e">
        <f>IF(Exposition!$J278="Juni",Exposition!$G278)</f>
        <v>#NAME?</v>
      </c>
      <c r="BK271" s="78" t="e">
        <f>IF(Exposition!$J278="Juli",Exposition!$G278)</f>
        <v>#NAME?</v>
      </c>
      <c r="BL271" s="78" t="e">
        <f>IF(Exposition!$J278="August",Exposition!$G278)</f>
        <v>#NAME?</v>
      </c>
      <c r="BM271" s="78" t="e">
        <f>IF(Exposition!$J278="September",Exposition!$G278)</f>
        <v>#NAME?</v>
      </c>
      <c r="BN271" s="78" t="e">
        <f>IF(Exposition!$J278="Oktober",Exposition!$G278)</f>
        <v>#NAME?</v>
      </c>
      <c r="BO271" s="78" t="e">
        <f>IF(Exposition!$J278="November",Exposition!$G278)</f>
        <v>#NAME?</v>
      </c>
      <c r="BP271" s="78" t="e">
        <f>IF(Exposition!$J278="Dezember",Exposition!$G278)</f>
        <v>#NAME?</v>
      </c>
    </row>
    <row r="272" spans="14:68" x14ac:dyDescent="0.2">
      <c r="N272" s="78" t="b">
        <f>IF(Exposition!$D280="Fußballspez. Training",Exposition!$C280*(Exposition!$E280/60))</f>
        <v>0</v>
      </c>
      <c r="O272" s="78" t="b">
        <f>IF(Exposition!$D280="Unspezifisches Training",Exposition!$C280*(Exposition!$E280/60))</f>
        <v>0</v>
      </c>
      <c r="AD272" s="78" t="e">
        <f>IF(Monitoring!D280=0,AA=0,TEXT(Monitoring!D280,"TTTT"))</f>
        <v>#NAME?</v>
      </c>
      <c r="AE272" s="78" t="e">
        <f>IF(Monitoring!D280=0,AA=0,TEXT(Monitoring!D280,"MMMM"))</f>
        <v>#NAME?</v>
      </c>
      <c r="AF272" s="78">
        <f>Monitoring!L280</f>
        <v>0</v>
      </c>
      <c r="BE272" s="78" t="e">
        <f>IF(Exposition!$J279="Januar",Exposition!$G279)</f>
        <v>#NAME?</v>
      </c>
      <c r="BF272" s="78" t="e">
        <f>IF(Exposition!$J279="Februar",Exposition!$G279)</f>
        <v>#NAME?</v>
      </c>
      <c r="BG272" s="78" t="e">
        <f>IF(Exposition!$J279="März",Exposition!$G279)</f>
        <v>#NAME?</v>
      </c>
      <c r="BH272" s="78" t="e">
        <f>IF(Exposition!$J279="April",Exposition!$G279)</f>
        <v>#NAME?</v>
      </c>
      <c r="BI272" s="78" t="e">
        <f>IF(Exposition!$J279="Mai",Exposition!$G279)</f>
        <v>#NAME?</v>
      </c>
      <c r="BJ272" s="78" t="e">
        <f>IF(Exposition!$J279="Juni",Exposition!$G279)</f>
        <v>#NAME?</v>
      </c>
      <c r="BK272" s="78" t="e">
        <f>IF(Exposition!$J279="Juli",Exposition!$G279)</f>
        <v>#NAME?</v>
      </c>
      <c r="BL272" s="78" t="e">
        <f>IF(Exposition!$J279="August",Exposition!$G279)</f>
        <v>#NAME?</v>
      </c>
      <c r="BM272" s="78" t="e">
        <f>IF(Exposition!$J279="September",Exposition!$G279)</f>
        <v>#NAME?</v>
      </c>
      <c r="BN272" s="78" t="e">
        <f>IF(Exposition!$J279="Oktober",Exposition!$G279)</f>
        <v>#NAME?</v>
      </c>
      <c r="BO272" s="78" t="e">
        <f>IF(Exposition!$J279="November",Exposition!$G279)</f>
        <v>#NAME?</v>
      </c>
      <c r="BP272" s="78" t="e">
        <f>IF(Exposition!$J279="Dezember",Exposition!$G279)</f>
        <v>#NAME?</v>
      </c>
    </row>
    <row r="273" spans="14:68" x14ac:dyDescent="0.2">
      <c r="N273" s="78" t="b">
        <f>IF(Exposition!$D281="Fußballspez. Training",Exposition!$C281*(Exposition!$E281/60))</f>
        <v>0</v>
      </c>
      <c r="O273" s="78" t="b">
        <f>IF(Exposition!$D281="Unspezifisches Training",Exposition!$C281*(Exposition!$E281/60))</f>
        <v>0</v>
      </c>
      <c r="AD273" s="78" t="e">
        <f>IF(Monitoring!D281=0,AA=0,TEXT(Monitoring!D281,"TTTT"))</f>
        <v>#NAME?</v>
      </c>
      <c r="AE273" s="78" t="e">
        <f>IF(Monitoring!D281=0,AA=0,TEXT(Monitoring!D281,"MMMM"))</f>
        <v>#NAME?</v>
      </c>
      <c r="AF273" s="78">
        <f>Monitoring!L281</f>
        <v>0</v>
      </c>
      <c r="BE273" s="78" t="e">
        <f>IF(Exposition!$J280="Januar",Exposition!$G280)</f>
        <v>#NAME?</v>
      </c>
      <c r="BF273" s="78" t="e">
        <f>IF(Exposition!$J280="Februar",Exposition!$G280)</f>
        <v>#NAME?</v>
      </c>
      <c r="BG273" s="78" t="e">
        <f>IF(Exposition!$J280="März",Exposition!$G280)</f>
        <v>#NAME?</v>
      </c>
      <c r="BH273" s="78" t="e">
        <f>IF(Exposition!$J280="April",Exposition!$G280)</f>
        <v>#NAME?</v>
      </c>
      <c r="BI273" s="78" t="e">
        <f>IF(Exposition!$J280="Mai",Exposition!$G280)</f>
        <v>#NAME?</v>
      </c>
      <c r="BJ273" s="78" t="e">
        <f>IF(Exposition!$J280="Juni",Exposition!$G280)</f>
        <v>#NAME?</v>
      </c>
      <c r="BK273" s="78" t="e">
        <f>IF(Exposition!$J280="Juli",Exposition!$G280)</f>
        <v>#NAME?</v>
      </c>
      <c r="BL273" s="78" t="e">
        <f>IF(Exposition!$J280="August",Exposition!$G280)</f>
        <v>#NAME?</v>
      </c>
      <c r="BM273" s="78" t="e">
        <f>IF(Exposition!$J280="September",Exposition!$G280)</f>
        <v>#NAME?</v>
      </c>
      <c r="BN273" s="78" t="e">
        <f>IF(Exposition!$J280="Oktober",Exposition!$G280)</f>
        <v>#NAME?</v>
      </c>
      <c r="BO273" s="78" t="e">
        <f>IF(Exposition!$J280="November",Exposition!$G280)</f>
        <v>#NAME?</v>
      </c>
      <c r="BP273" s="78" t="e">
        <f>IF(Exposition!$J280="Dezember",Exposition!$G280)</f>
        <v>#NAME?</v>
      </c>
    </row>
    <row r="274" spans="14:68" x14ac:dyDescent="0.2">
      <c r="N274" s="78" t="b">
        <f>IF(Exposition!$D282="Fußballspez. Training",Exposition!$C282*(Exposition!$E282/60))</f>
        <v>0</v>
      </c>
      <c r="O274" s="78" t="b">
        <f>IF(Exposition!$D282="Unspezifisches Training",Exposition!$C282*(Exposition!$E282/60))</f>
        <v>0</v>
      </c>
      <c r="AD274" s="78" t="e">
        <f>IF(Monitoring!D282=0,AA=0,TEXT(Monitoring!D282,"TTTT"))</f>
        <v>#NAME?</v>
      </c>
      <c r="AE274" s="78" t="e">
        <f>IF(Monitoring!D282=0,AA=0,TEXT(Monitoring!D282,"MMMM"))</f>
        <v>#NAME?</v>
      </c>
      <c r="AF274" s="78">
        <f>Monitoring!L282</f>
        <v>0</v>
      </c>
      <c r="BE274" s="78" t="e">
        <f>IF(Exposition!$J281="Januar",Exposition!$G281)</f>
        <v>#NAME?</v>
      </c>
      <c r="BF274" s="78" t="e">
        <f>IF(Exposition!$J281="Februar",Exposition!$G281)</f>
        <v>#NAME?</v>
      </c>
      <c r="BG274" s="78" t="e">
        <f>IF(Exposition!$J281="März",Exposition!$G281)</f>
        <v>#NAME?</v>
      </c>
      <c r="BH274" s="78" t="e">
        <f>IF(Exposition!$J281="April",Exposition!$G281)</f>
        <v>#NAME?</v>
      </c>
      <c r="BI274" s="78" t="e">
        <f>IF(Exposition!$J281="Mai",Exposition!$G281)</f>
        <v>#NAME?</v>
      </c>
      <c r="BJ274" s="78" t="e">
        <f>IF(Exposition!$J281="Juni",Exposition!$G281)</f>
        <v>#NAME?</v>
      </c>
      <c r="BK274" s="78" t="e">
        <f>IF(Exposition!$J281="Juli",Exposition!$G281)</f>
        <v>#NAME?</v>
      </c>
      <c r="BL274" s="78" t="e">
        <f>IF(Exposition!$J281="August",Exposition!$G281)</f>
        <v>#NAME?</v>
      </c>
      <c r="BM274" s="78" t="e">
        <f>IF(Exposition!$J281="September",Exposition!$G281)</f>
        <v>#NAME?</v>
      </c>
      <c r="BN274" s="78" t="e">
        <f>IF(Exposition!$J281="Oktober",Exposition!$G281)</f>
        <v>#NAME?</v>
      </c>
      <c r="BO274" s="78" t="e">
        <f>IF(Exposition!$J281="November",Exposition!$G281)</f>
        <v>#NAME?</v>
      </c>
      <c r="BP274" s="78" t="e">
        <f>IF(Exposition!$J281="Dezember",Exposition!$G281)</f>
        <v>#NAME?</v>
      </c>
    </row>
    <row r="275" spans="14:68" x14ac:dyDescent="0.2">
      <c r="N275" s="78" t="b">
        <f>IF(Exposition!$D283="Fußballspez. Training",Exposition!$C283*(Exposition!$E283/60))</f>
        <v>0</v>
      </c>
      <c r="O275" s="78" t="b">
        <f>IF(Exposition!$D283="Unspezifisches Training",Exposition!$C283*(Exposition!$E283/60))</f>
        <v>0</v>
      </c>
      <c r="AD275" s="78" t="e">
        <f>IF(Monitoring!D283=0,AA=0,TEXT(Monitoring!D283,"TTTT"))</f>
        <v>#NAME?</v>
      </c>
      <c r="AE275" s="78" t="e">
        <f>IF(Monitoring!D283=0,AA=0,TEXT(Monitoring!D283,"MMMM"))</f>
        <v>#NAME?</v>
      </c>
      <c r="AF275" s="78">
        <f>Monitoring!L283</f>
        <v>0</v>
      </c>
      <c r="BE275" s="78" t="e">
        <f>IF(Exposition!$J282="Januar",Exposition!$G282)</f>
        <v>#NAME?</v>
      </c>
      <c r="BF275" s="78" t="e">
        <f>IF(Exposition!$J282="Februar",Exposition!$G282)</f>
        <v>#NAME?</v>
      </c>
      <c r="BG275" s="78" t="e">
        <f>IF(Exposition!$J282="März",Exposition!$G282)</f>
        <v>#NAME?</v>
      </c>
      <c r="BH275" s="78" t="e">
        <f>IF(Exposition!$J282="April",Exposition!$G282)</f>
        <v>#NAME?</v>
      </c>
      <c r="BI275" s="78" t="e">
        <f>IF(Exposition!$J282="Mai",Exposition!$G282)</f>
        <v>#NAME?</v>
      </c>
      <c r="BJ275" s="78" t="e">
        <f>IF(Exposition!$J282="Juni",Exposition!$G282)</f>
        <v>#NAME?</v>
      </c>
      <c r="BK275" s="78" t="e">
        <f>IF(Exposition!$J282="Juli",Exposition!$G282)</f>
        <v>#NAME?</v>
      </c>
      <c r="BL275" s="78" t="e">
        <f>IF(Exposition!$J282="August",Exposition!$G282)</f>
        <v>#NAME?</v>
      </c>
      <c r="BM275" s="78" t="e">
        <f>IF(Exposition!$J282="September",Exposition!$G282)</f>
        <v>#NAME?</v>
      </c>
      <c r="BN275" s="78" t="e">
        <f>IF(Exposition!$J282="Oktober",Exposition!$G282)</f>
        <v>#NAME?</v>
      </c>
      <c r="BO275" s="78" t="e">
        <f>IF(Exposition!$J282="November",Exposition!$G282)</f>
        <v>#NAME?</v>
      </c>
      <c r="BP275" s="78" t="e">
        <f>IF(Exposition!$J282="Dezember",Exposition!$G282)</f>
        <v>#NAME?</v>
      </c>
    </row>
    <row r="276" spans="14:68" x14ac:dyDescent="0.2">
      <c r="N276" s="78" t="b">
        <f>IF(Exposition!$D284="Fußballspez. Training",Exposition!$C284*(Exposition!$E284/60))</f>
        <v>0</v>
      </c>
      <c r="O276" s="78" t="b">
        <f>IF(Exposition!$D284="Unspezifisches Training",Exposition!$C284*(Exposition!$E284/60))</f>
        <v>0</v>
      </c>
      <c r="AD276" s="78" t="e">
        <f>IF(Monitoring!D284=0,AA=0,TEXT(Monitoring!D284,"TTTT"))</f>
        <v>#NAME?</v>
      </c>
      <c r="AE276" s="78" t="e">
        <f>IF(Monitoring!D284=0,AA=0,TEXT(Monitoring!D284,"MMMM"))</f>
        <v>#NAME?</v>
      </c>
      <c r="AF276" s="78">
        <f>Monitoring!L284</f>
        <v>0</v>
      </c>
      <c r="BE276" s="78" t="e">
        <f>IF(Exposition!$J283="Januar",Exposition!$G283)</f>
        <v>#NAME?</v>
      </c>
      <c r="BF276" s="78" t="e">
        <f>IF(Exposition!$J283="Februar",Exposition!$G283)</f>
        <v>#NAME?</v>
      </c>
      <c r="BG276" s="78" t="e">
        <f>IF(Exposition!$J283="März",Exposition!$G283)</f>
        <v>#NAME?</v>
      </c>
      <c r="BH276" s="78" t="e">
        <f>IF(Exposition!$J283="April",Exposition!$G283)</f>
        <v>#NAME?</v>
      </c>
      <c r="BI276" s="78" t="e">
        <f>IF(Exposition!$J283="Mai",Exposition!$G283)</f>
        <v>#NAME?</v>
      </c>
      <c r="BJ276" s="78" t="e">
        <f>IF(Exposition!$J283="Juni",Exposition!$G283)</f>
        <v>#NAME?</v>
      </c>
      <c r="BK276" s="78" t="e">
        <f>IF(Exposition!$J283="Juli",Exposition!$G283)</f>
        <v>#NAME?</v>
      </c>
      <c r="BL276" s="78" t="e">
        <f>IF(Exposition!$J283="August",Exposition!$G283)</f>
        <v>#NAME?</v>
      </c>
      <c r="BM276" s="78" t="e">
        <f>IF(Exposition!$J283="September",Exposition!$G283)</f>
        <v>#NAME?</v>
      </c>
      <c r="BN276" s="78" t="e">
        <f>IF(Exposition!$J283="Oktober",Exposition!$G283)</f>
        <v>#NAME?</v>
      </c>
      <c r="BO276" s="78" t="e">
        <f>IF(Exposition!$J283="November",Exposition!$G283)</f>
        <v>#NAME?</v>
      </c>
      <c r="BP276" s="78" t="e">
        <f>IF(Exposition!$J283="Dezember",Exposition!$G283)</f>
        <v>#NAME?</v>
      </c>
    </row>
    <row r="277" spans="14:68" x14ac:dyDescent="0.2">
      <c r="N277" s="78" t="b">
        <f>IF(Exposition!$D285="Fußballspez. Training",Exposition!$C285*(Exposition!$E285/60))</f>
        <v>0</v>
      </c>
      <c r="O277" s="78" t="b">
        <f>IF(Exposition!$D285="Unspezifisches Training",Exposition!$C285*(Exposition!$E285/60))</f>
        <v>0</v>
      </c>
      <c r="AD277" s="78" t="e">
        <f>IF(Monitoring!D285=0,AA=0,TEXT(Monitoring!D285,"TTTT"))</f>
        <v>#NAME?</v>
      </c>
      <c r="AE277" s="78" t="e">
        <f>IF(Monitoring!D285=0,AA=0,TEXT(Monitoring!D285,"MMMM"))</f>
        <v>#NAME?</v>
      </c>
      <c r="AF277" s="78">
        <f>Monitoring!L285</f>
        <v>0</v>
      </c>
      <c r="BE277" s="78" t="e">
        <f>IF(Exposition!$J284="Januar",Exposition!$G284)</f>
        <v>#NAME?</v>
      </c>
      <c r="BF277" s="78" t="e">
        <f>IF(Exposition!$J284="Februar",Exposition!$G284)</f>
        <v>#NAME?</v>
      </c>
      <c r="BG277" s="78" t="e">
        <f>IF(Exposition!$J284="März",Exposition!$G284)</f>
        <v>#NAME?</v>
      </c>
      <c r="BH277" s="78" t="e">
        <f>IF(Exposition!$J284="April",Exposition!$G284)</f>
        <v>#NAME?</v>
      </c>
      <c r="BI277" s="78" t="e">
        <f>IF(Exposition!$J284="Mai",Exposition!$G284)</f>
        <v>#NAME?</v>
      </c>
      <c r="BJ277" s="78" t="e">
        <f>IF(Exposition!$J284="Juni",Exposition!$G284)</f>
        <v>#NAME?</v>
      </c>
      <c r="BK277" s="78" t="e">
        <f>IF(Exposition!$J284="Juli",Exposition!$G284)</f>
        <v>#NAME?</v>
      </c>
      <c r="BL277" s="78" t="e">
        <f>IF(Exposition!$J284="August",Exposition!$G284)</f>
        <v>#NAME?</v>
      </c>
      <c r="BM277" s="78" t="e">
        <f>IF(Exposition!$J284="September",Exposition!$G284)</f>
        <v>#NAME?</v>
      </c>
      <c r="BN277" s="78" t="e">
        <f>IF(Exposition!$J284="Oktober",Exposition!$G284)</f>
        <v>#NAME?</v>
      </c>
      <c r="BO277" s="78" t="e">
        <f>IF(Exposition!$J284="November",Exposition!$G284)</f>
        <v>#NAME?</v>
      </c>
      <c r="BP277" s="78" t="e">
        <f>IF(Exposition!$J284="Dezember",Exposition!$G284)</f>
        <v>#NAME?</v>
      </c>
    </row>
    <row r="278" spans="14:68" x14ac:dyDescent="0.2">
      <c r="N278" s="78" t="b">
        <f>IF(Exposition!$D286="Fußballspez. Training",Exposition!$C286*(Exposition!$E286/60))</f>
        <v>0</v>
      </c>
      <c r="O278" s="78" t="b">
        <f>IF(Exposition!$D286="Unspezifisches Training",Exposition!$C286*(Exposition!$E286/60))</f>
        <v>0</v>
      </c>
      <c r="AD278" s="78" t="e">
        <f>IF(Monitoring!D286=0,AA=0,TEXT(Monitoring!D286,"TTTT"))</f>
        <v>#NAME?</v>
      </c>
      <c r="AE278" s="78" t="e">
        <f>IF(Monitoring!D286=0,AA=0,TEXT(Monitoring!D286,"MMMM"))</f>
        <v>#NAME?</v>
      </c>
      <c r="AF278" s="78">
        <f>Monitoring!L286</f>
        <v>0</v>
      </c>
      <c r="BE278" s="78" t="e">
        <f>IF(Exposition!$J285="Januar",Exposition!$G285)</f>
        <v>#NAME?</v>
      </c>
      <c r="BF278" s="78" t="e">
        <f>IF(Exposition!$J285="Februar",Exposition!$G285)</f>
        <v>#NAME?</v>
      </c>
      <c r="BG278" s="78" t="e">
        <f>IF(Exposition!$J285="März",Exposition!$G285)</f>
        <v>#NAME?</v>
      </c>
      <c r="BH278" s="78" t="e">
        <f>IF(Exposition!$J285="April",Exposition!$G285)</f>
        <v>#NAME?</v>
      </c>
      <c r="BI278" s="78" t="e">
        <f>IF(Exposition!$J285="Mai",Exposition!$G285)</f>
        <v>#NAME?</v>
      </c>
      <c r="BJ278" s="78" t="e">
        <f>IF(Exposition!$J285="Juni",Exposition!$G285)</f>
        <v>#NAME?</v>
      </c>
      <c r="BK278" s="78" t="e">
        <f>IF(Exposition!$J285="Juli",Exposition!$G285)</f>
        <v>#NAME?</v>
      </c>
      <c r="BL278" s="78" t="e">
        <f>IF(Exposition!$J285="August",Exposition!$G285)</f>
        <v>#NAME?</v>
      </c>
      <c r="BM278" s="78" t="e">
        <f>IF(Exposition!$J285="September",Exposition!$G285)</f>
        <v>#NAME?</v>
      </c>
      <c r="BN278" s="78" t="e">
        <f>IF(Exposition!$J285="Oktober",Exposition!$G285)</f>
        <v>#NAME?</v>
      </c>
      <c r="BO278" s="78" t="e">
        <f>IF(Exposition!$J285="November",Exposition!$G285)</f>
        <v>#NAME?</v>
      </c>
      <c r="BP278" s="78" t="e">
        <f>IF(Exposition!$J285="Dezember",Exposition!$G285)</f>
        <v>#NAME?</v>
      </c>
    </row>
    <row r="279" spans="14:68" x14ac:dyDescent="0.2">
      <c r="N279" s="78" t="b">
        <f>IF(Exposition!$D287="Fußballspez. Training",Exposition!$C287*(Exposition!$E287/60))</f>
        <v>0</v>
      </c>
      <c r="O279" s="78" t="b">
        <f>IF(Exposition!$D287="Unspezifisches Training",Exposition!$C287*(Exposition!$E287/60))</f>
        <v>0</v>
      </c>
      <c r="AD279" s="78" t="e">
        <f>IF(Monitoring!D287=0,AA=0,TEXT(Monitoring!D287,"TTTT"))</f>
        <v>#NAME?</v>
      </c>
      <c r="AE279" s="78" t="e">
        <f>IF(Monitoring!D287=0,AA=0,TEXT(Monitoring!D287,"MMMM"))</f>
        <v>#NAME?</v>
      </c>
      <c r="AF279" s="78">
        <f>Monitoring!L287</f>
        <v>0</v>
      </c>
      <c r="BE279" s="78" t="e">
        <f>IF(Exposition!$J286="Januar",Exposition!$G286)</f>
        <v>#NAME?</v>
      </c>
      <c r="BF279" s="78" t="e">
        <f>IF(Exposition!$J286="Februar",Exposition!$G286)</f>
        <v>#NAME?</v>
      </c>
      <c r="BG279" s="78" t="e">
        <f>IF(Exposition!$J286="März",Exposition!$G286)</f>
        <v>#NAME?</v>
      </c>
      <c r="BH279" s="78" t="e">
        <f>IF(Exposition!$J286="April",Exposition!$G286)</f>
        <v>#NAME?</v>
      </c>
      <c r="BI279" s="78" t="e">
        <f>IF(Exposition!$J286="Mai",Exposition!$G286)</f>
        <v>#NAME?</v>
      </c>
      <c r="BJ279" s="78" t="e">
        <f>IF(Exposition!$J286="Juni",Exposition!$G286)</f>
        <v>#NAME?</v>
      </c>
      <c r="BK279" s="78" t="e">
        <f>IF(Exposition!$J286="Juli",Exposition!$G286)</f>
        <v>#NAME?</v>
      </c>
      <c r="BL279" s="78" t="e">
        <f>IF(Exposition!$J286="August",Exposition!$G286)</f>
        <v>#NAME?</v>
      </c>
      <c r="BM279" s="78" t="e">
        <f>IF(Exposition!$J286="September",Exposition!$G286)</f>
        <v>#NAME?</v>
      </c>
      <c r="BN279" s="78" t="e">
        <f>IF(Exposition!$J286="Oktober",Exposition!$G286)</f>
        <v>#NAME?</v>
      </c>
      <c r="BO279" s="78" t="e">
        <f>IF(Exposition!$J286="November",Exposition!$G286)</f>
        <v>#NAME?</v>
      </c>
      <c r="BP279" s="78" t="e">
        <f>IF(Exposition!$J286="Dezember",Exposition!$G286)</f>
        <v>#NAME?</v>
      </c>
    </row>
    <row r="280" spans="14:68" x14ac:dyDescent="0.2">
      <c r="N280" s="78" t="b">
        <f>IF(Exposition!$D288="Fußballspez. Training",Exposition!$C288*(Exposition!$E288/60))</f>
        <v>0</v>
      </c>
      <c r="O280" s="78" t="b">
        <f>IF(Exposition!$D288="Unspezifisches Training",Exposition!$C288*(Exposition!$E288/60))</f>
        <v>0</v>
      </c>
      <c r="AD280" s="78" t="e">
        <f>IF(Monitoring!D288=0,AA=0,TEXT(Monitoring!D288,"TTTT"))</f>
        <v>#NAME?</v>
      </c>
      <c r="AE280" s="78" t="e">
        <f>IF(Monitoring!D288=0,AA=0,TEXT(Monitoring!D288,"MMMM"))</f>
        <v>#NAME?</v>
      </c>
      <c r="AF280" s="78">
        <f>Monitoring!L288</f>
        <v>0</v>
      </c>
      <c r="BE280" s="78" t="e">
        <f>IF(Exposition!$J287="Januar",Exposition!$G287)</f>
        <v>#NAME?</v>
      </c>
      <c r="BF280" s="78" t="e">
        <f>IF(Exposition!$J287="Februar",Exposition!$G287)</f>
        <v>#NAME?</v>
      </c>
      <c r="BG280" s="78" t="e">
        <f>IF(Exposition!$J287="März",Exposition!$G287)</f>
        <v>#NAME?</v>
      </c>
      <c r="BH280" s="78" t="e">
        <f>IF(Exposition!$J287="April",Exposition!$G287)</f>
        <v>#NAME?</v>
      </c>
      <c r="BI280" s="78" t="e">
        <f>IF(Exposition!$J287="Mai",Exposition!$G287)</f>
        <v>#NAME?</v>
      </c>
      <c r="BJ280" s="78" t="e">
        <f>IF(Exposition!$J287="Juni",Exposition!$G287)</f>
        <v>#NAME?</v>
      </c>
      <c r="BK280" s="78" t="e">
        <f>IF(Exposition!$J287="Juli",Exposition!$G287)</f>
        <v>#NAME?</v>
      </c>
      <c r="BL280" s="78" t="e">
        <f>IF(Exposition!$J287="August",Exposition!$G287)</f>
        <v>#NAME?</v>
      </c>
      <c r="BM280" s="78" t="e">
        <f>IF(Exposition!$J287="September",Exposition!$G287)</f>
        <v>#NAME?</v>
      </c>
      <c r="BN280" s="78" t="e">
        <f>IF(Exposition!$J287="Oktober",Exposition!$G287)</f>
        <v>#NAME?</v>
      </c>
      <c r="BO280" s="78" t="e">
        <f>IF(Exposition!$J287="November",Exposition!$G287)</f>
        <v>#NAME?</v>
      </c>
      <c r="BP280" s="78" t="e">
        <f>IF(Exposition!$J287="Dezember",Exposition!$G287)</f>
        <v>#NAME?</v>
      </c>
    </row>
    <row r="281" spans="14:68" x14ac:dyDescent="0.2">
      <c r="N281" s="78" t="b">
        <f>IF(Exposition!$D289="Fußballspez. Training",Exposition!$C289*(Exposition!$E289/60))</f>
        <v>0</v>
      </c>
      <c r="O281" s="78" t="b">
        <f>IF(Exposition!$D289="Unspezifisches Training",Exposition!$C289*(Exposition!$E289/60))</f>
        <v>0</v>
      </c>
      <c r="AD281" s="78" t="e">
        <f>IF(Monitoring!D289=0,AA=0,TEXT(Monitoring!D289,"TTTT"))</f>
        <v>#NAME?</v>
      </c>
      <c r="AE281" s="78" t="e">
        <f>IF(Monitoring!D289=0,AA=0,TEXT(Monitoring!D289,"MMMM"))</f>
        <v>#NAME?</v>
      </c>
      <c r="AF281" s="78">
        <f>Monitoring!L289</f>
        <v>0</v>
      </c>
      <c r="BE281" s="78" t="e">
        <f>IF(Exposition!$J288="Januar",Exposition!$G288)</f>
        <v>#NAME?</v>
      </c>
      <c r="BF281" s="78" t="e">
        <f>IF(Exposition!$J288="Februar",Exposition!$G288)</f>
        <v>#NAME?</v>
      </c>
      <c r="BG281" s="78" t="e">
        <f>IF(Exposition!$J288="März",Exposition!$G288)</f>
        <v>#NAME?</v>
      </c>
      <c r="BH281" s="78" t="e">
        <f>IF(Exposition!$J288="April",Exposition!$G288)</f>
        <v>#NAME?</v>
      </c>
      <c r="BI281" s="78" t="e">
        <f>IF(Exposition!$J288="Mai",Exposition!$G288)</f>
        <v>#NAME?</v>
      </c>
      <c r="BJ281" s="78" t="e">
        <f>IF(Exposition!$J288="Juni",Exposition!$G288)</f>
        <v>#NAME?</v>
      </c>
      <c r="BK281" s="78" t="e">
        <f>IF(Exposition!$J288="Juli",Exposition!$G288)</f>
        <v>#NAME?</v>
      </c>
      <c r="BL281" s="78" t="e">
        <f>IF(Exposition!$J288="August",Exposition!$G288)</f>
        <v>#NAME?</v>
      </c>
      <c r="BM281" s="78" t="e">
        <f>IF(Exposition!$J288="September",Exposition!$G288)</f>
        <v>#NAME?</v>
      </c>
      <c r="BN281" s="78" t="e">
        <f>IF(Exposition!$J288="Oktober",Exposition!$G288)</f>
        <v>#NAME?</v>
      </c>
      <c r="BO281" s="78" t="e">
        <f>IF(Exposition!$J288="November",Exposition!$G288)</f>
        <v>#NAME?</v>
      </c>
      <c r="BP281" s="78" t="e">
        <f>IF(Exposition!$J288="Dezember",Exposition!$G288)</f>
        <v>#NAME?</v>
      </c>
    </row>
    <row r="282" spans="14:68" x14ac:dyDescent="0.2">
      <c r="N282" s="78" t="b">
        <f>IF(Exposition!$D290="Fußballspez. Training",Exposition!$C290*(Exposition!$E290/60))</f>
        <v>0</v>
      </c>
      <c r="O282" s="78" t="b">
        <f>IF(Exposition!$D290="Unspezifisches Training",Exposition!$C290*(Exposition!$E290/60))</f>
        <v>0</v>
      </c>
      <c r="AD282" s="78" t="e">
        <f>IF(Monitoring!D290=0,AA=0,TEXT(Monitoring!D290,"TTTT"))</f>
        <v>#NAME?</v>
      </c>
      <c r="AE282" s="78" t="e">
        <f>IF(Monitoring!D290=0,AA=0,TEXT(Monitoring!D290,"MMMM"))</f>
        <v>#NAME?</v>
      </c>
      <c r="AF282" s="78">
        <f>Monitoring!L290</f>
        <v>0</v>
      </c>
      <c r="BE282" s="78" t="e">
        <f>IF(Exposition!$J289="Januar",Exposition!$G289)</f>
        <v>#NAME?</v>
      </c>
      <c r="BF282" s="78" t="e">
        <f>IF(Exposition!$J289="Februar",Exposition!$G289)</f>
        <v>#NAME?</v>
      </c>
      <c r="BG282" s="78" t="e">
        <f>IF(Exposition!$J289="März",Exposition!$G289)</f>
        <v>#NAME?</v>
      </c>
      <c r="BH282" s="78" t="e">
        <f>IF(Exposition!$J289="April",Exposition!$G289)</f>
        <v>#NAME?</v>
      </c>
      <c r="BI282" s="78" t="e">
        <f>IF(Exposition!$J289="Mai",Exposition!$G289)</f>
        <v>#NAME?</v>
      </c>
      <c r="BJ282" s="78" t="e">
        <f>IF(Exposition!$J289="Juni",Exposition!$G289)</f>
        <v>#NAME?</v>
      </c>
      <c r="BK282" s="78" t="e">
        <f>IF(Exposition!$J289="Juli",Exposition!$G289)</f>
        <v>#NAME?</v>
      </c>
      <c r="BL282" s="78" t="e">
        <f>IF(Exposition!$J289="August",Exposition!$G289)</f>
        <v>#NAME?</v>
      </c>
      <c r="BM282" s="78" t="e">
        <f>IF(Exposition!$J289="September",Exposition!$G289)</f>
        <v>#NAME?</v>
      </c>
      <c r="BN282" s="78" t="e">
        <f>IF(Exposition!$J289="Oktober",Exposition!$G289)</f>
        <v>#NAME?</v>
      </c>
      <c r="BO282" s="78" t="e">
        <f>IF(Exposition!$J289="November",Exposition!$G289)</f>
        <v>#NAME?</v>
      </c>
      <c r="BP282" s="78" t="e">
        <f>IF(Exposition!$J289="Dezember",Exposition!$G289)</f>
        <v>#NAME?</v>
      </c>
    </row>
    <row r="283" spans="14:68" x14ac:dyDescent="0.2">
      <c r="N283" s="78" t="b">
        <f>IF(Exposition!$D291="Fußballspez. Training",Exposition!$C291*(Exposition!$E291/60))</f>
        <v>0</v>
      </c>
      <c r="O283" s="78" t="b">
        <f>IF(Exposition!$D291="Unspezifisches Training",Exposition!$C291*(Exposition!$E291/60))</f>
        <v>0</v>
      </c>
      <c r="AD283" s="78" t="e">
        <f>IF(Monitoring!D291=0,AA=0,TEXT(Monitoring!D291,"TTTT"))</f>
        <v>#NAME?</v>
      </c>
      <c r="AE283" s="78" t="e">
        <f>IF(Monitoring!D291=0,AA=0,TEXT(Monitoring!D291,"MMMM"))</f>
        <v>#NAME?</v>
      </c>
      <c r="AF283" s="78">
        <f>Monitoring!L291</f>
        <v>0</v>
      </c>
      <c r="BE283" s="78" t="e">
        <f>IF(Exposition!$J290="Januar",Exposition!$G290)</f>
        <v>#NAME?</v>
      </c>
      <c r="BF283" s="78" t="e">
        <f>IF(Exposition!$J290="Februar",Exposition!$G290)</f>
        <v>#NAME?</v>
      </c>
      <c r="BG283" s="78" t="e">
        <f>IF(Exposition!$J290="März",Exposition!$G290)</f>
        <v>#NAME?</v>
      </c>
      <c r="BH283" s="78" t="e">
        <f>IF(Exposition!$J290="April",Exposition!$G290)</f>
        <v>#NAME?</v>
      </c>
      <c r="BI283" s="78" t="e">
        <f>IF(Exposition!$J290="Mai",Exposition!$G290)</f>
        <v>#NAME?</v>
      </c>
      <c r="BJ283" s="78" t="e">
        <f>IF(Exposition!$J290="Juni",Exposition!$G290)</f>
        <v>#NAME?</v>
      </c>
      <c r="BK283" s="78" t="e">
        <f>IF(Exposition!$J290="Juli",Exposition!$G290)</f>
        <v>#NAME?</v>
      </c>
      <c r="BL283" s="78" t="e">
        <f>IF(Exposition!$J290="August",Exposition!$G290)</f>
        <v>#NAME?</v>
      </c>
      <c r="BM283" s="78" t="e">
        <f>IF(Exposition!$J290="September",Exposition!$G290)</f>
        <v>#NAME?</v>
      </c>
      <c r="BN283" s="78" t="e">
        <f>IF(Exposition!$J290="Oktober",Exposition!$G290)</f>
        <v>#NAME?</v>
      </c>
      <c r="BO283" s="78" t="e">
        <f>IF(Exposition!$J290="November",Exposition!$G290)</f>
        <v>#NAME?</v>
      </c>
      <c r="BP283" s="78" t="e">
        <f>IF(Exposition!$J290="Dezember",Exposition!$G290)</f>
        <v>#NAME?</v>
      </c>
    </row>
    <row r="284" spans="14:68" x14ac:dyDescent="0.2">
      <c r="N284" s="78" t="b">
        <f>IF(Exposition!$D292="Fußballspez. Training",Exposition!$C292*(Exposition!$E292/60))</f>
        <v>0</v>
      </c>
      <c r="O284" s="78" t="b">
        <f>IF(Exposition!$D292="Unspezifisches Training",Exposition!$C292*(Exposition!$E292/60))</f>
        <v>0</v>
      </c>
      <c r="AD284" s="78" t="e">
        <f>IF(Monitoring!D292=0,AA=0,TEXT(Monitoring!D292,"TTTT"))</f>
        <v>#NAME?</v>
      </c>
      <c r="AE284" s="78" t="e">
        <f>IF(Monitoring!D292=0,AA=0,TEXT(Monitoring!D292,"MMMM"))</f>
        <v>#NAME?</v>
      </c>
      <c r="AF284" s="78">
        <f>Monitoring!L292</f>
        <v>0</v>
      </c>
      <c r="BE284" s="78" t="e">
        <f>IF(Exposition!$J291="Januar",Exposition!$G291)</f>
        <v>#NAME?</v>
      </c>
      <c r="BF284" s="78" t="e">
        <f>IF(Exposition!$J291="Februar",Exposition!$G291)</f>
        <v>#NAME?</v>
      </c>
      <c r="BG284" s="78" t="e">
        <f>IF(Exposition!$J291="März",Exposition!$G291)</f>
        <v>#NAME?</v>
      </c>
      <c r="BH284" s="78" t="e">
        <f>IF(Exposition!$J291="April",Exposition!$G291)</f>
        <v>#NAME?</v>
      </c>
      <c r="BI284" s="78" t="e">
        <f>IF(Exposition!$J291="Mai",Exposition!$G291)</f>
        <v>#NAME?</v>
      </c>
      <c r="BJ284" s="78" t="e">
        <f>IF(Exposition!$J291="Juni",Exposition!$G291)</f>
        <v>#NAME?</v>
      </c>
      <c r="BK284" s="78" t="e">
        <f>IF(Exposition!$J291="Juli",Exposition!$G291)</f>
        <v>#NAME?</v>
      </c>
      <c r="BL284" s="78" t="e">
        <f>IF(Exposition!$J291="August",Exposition!$G291)</f>
        <v>#NAME?</v>
      </c>
      <c r="BM284" s="78" t="e">
        <f>IF(Exposition!$J291="September",Exposition!$G291)</f>
        <v>#NAME?</v>
      </c>
      <c r="BN284" s="78" t="e">
        <f>IF(Exposition!$J291="Oktober",Exposition!$G291)</f>
        <v>#NAME?</v>
      </c>
      <c r="BO284" s="78" t="e">
        <f>IF(Exposition!$J291="November",Exposition!$G291)</f>
        <v>#NAME?</v>
      </c>
      <c r="BP284" s="78" t="e">
        <f>IF(Exposition!$J291="Dezember",Exposition!$G291)</f>
        <v>#NAME?</v>
      </c>
    </row>
    <row r="285" spans="14:68" x14ac:dyDescent="0.2">
      <c r="N285" s="78" t="b">
        <f>IF(Exposition!$D293="Fußballspez. Training",Exposition!$C293*(Exposition!$E293/60))</f>
        <v>0</v>
      </c>
      <c r="O285" s="78" t="b">
        <f>IF(Exposition!$D293="Unspezifisches Training",Exposition!$C293*(Exposition!$E293/60))</f>
        <v>0</v>
      </c>
      <c r="AD285" s="78" t="e">
        <f>IF(Monitoring!D293=0,AA=0,TEXT(Monitoring!D293,"TTTT"))</f>
        <v>#NAME?</v>
      </c>
      <c r="AE285" s="78" t="e">
        <f>IF(Monitoring!D293=0,AA=0,TEXT(Monitoring!D293,"MMMM"))</f>
        <v>#NAME?</v>
      </c>
      <c r="AF285" s="78">
        <f>Monitoring!L293</f>
        <v>0</v>
      </c>
      <c r="BE285" s="78" t="e">
        <f>IF(Exposition!$J292="Januar",Exposition!$G292)</f>
        <v>#NAME?</v>
      </c>
      <c r="BF285" s="78" t="e">
        <f>IF(Exposition!$J292="Februar",Exposition!$G292)</f>
        <v>#NAME?</v>
      </c>
      <c r="BG285" s="78" t="e">
        <f>IF(Exposition!$J292="März",Exposition!$G292)</f>
        <v>#NAME?</v>
      </c>
      <c r="BH285" s="78" t="e">
        <f>IF(Exposition!$J292="April",Exposition!$G292)</f>
        <v>#NAME?</v>
      </c>
      <c r="BI285" s="78" t="e">
        <f>IF(Exposition!$J292="Mai",Exposition!$G292)</f>
        <v>#NAME?</v>
      </c>
      <c r="BJ285" s="78" t="e">
        <f>IF(Exposition!$J292="Juni",Exposition!$G292)</f>
        <v>#NAME?</v>
      </c>
      <c r="BK285" s="78" t="e">
        <f>IF(Exposition!$J292="Juli",Exposition!$G292)</f>
        <v>#NAME?</v>
      </c>
      <c r="BL285" s="78" t="e">
        <f>IF(Exposition!$J292="August",Exposition!$G292)</f>
        <v>#NAME?</v>
      </c>
      <c r="BM285" s="78" t="e">
        <f>IF(Exposition!$J292="September",Exposition!$G292)</f>
        <v>#NAME?</v>
      </c>
      <c r="BN285" s="78" t="e">
        <f>IF(Exposition!$J292="Oktober",Exposition!$G292)</f>
        <v>#NAME?</v>
      </c>
      <c r="BO285" s="78" t="e">
        <f>IF(Exposition!$J292="November",Exposition!$G292)</f>
        <v>#NAME?</v>
      </c>
      <c r="BP285" s="78" t="e">
        <f>IF(Exposition!$J292="Dezember",Exposition!$G292)</f>
        <v>#NAME?</v>
      </c>
    </row>
    <row r="286" spans="14:68" x14ac:dyDescent="0.2">
      <c r="N286" s="78" t="b">
        <f>IF(Exposition!$D294="Fußballspez. Training",Exposition!$C294*(Exposition!$E294/60))</f>
        <v>0</v>
      </c>
      <c r="O286" s="78" t="b">
        <f>IF(Exposition!$D294="Unspezifisches Training",Exposition!$C294*(Exposition!$E294/60))</f>
        <v>0</v>
      </c>
      <c r="AD286" s="78" t="e">
        <f>IF(Monitoring!D294=0,AA=0,TEXT(Monitoring!D294,"TTTT"))</f>
        <v>#NAME?</v>
      </c>
      <c r="AE286" s="78" t="e">
        <f>IF(Monitoring!D294=0,AA=0,TEXT(Monitoring!D294,"MMMM"))</f>
        <v>#NAME?</v>
      </c>
      <c r="AF286" s="78">
        <f>Monitoring!L294</f>
        <v>0</v>
      </c>
      <c r="BE286" s="78" t="e">
        <f>IF(Exposition!$J293="Januar",Exposition!$G293)</f>
        <v>#NAME?</v>
      </c>
      <c r="BF286" s="78" t="e">
        <f>IF(Exposition!$J293="Februar",Exposition!$G293)</f>
        <v>#NAME?</v>
      </c>
      <c r="BG286" s="78" t="e">
        <f>IF(Exposition!$J293="März",Exposition!$G293)</f>
        <v>#NAME?</v>
      </c>
      <c r="BH286" s="78" t="e">
        <f>IF(Exposition!$J293="April",Exposition!$G293)</f>
        <v>#NAME?</v>
      </c>
      <c r="BI286" s="78" t="e">
        <f>IF(Exposition!$J293="Mai",Exposition!$G293)</f>
        <v>#NAME?</v>
      </c>
      <c r="BJ286" s="78" t="e">
        <f>IF(Exposition!$J293="Juni",Exposition!$G293)</f>
        <v>#NAME?</v>
      </c>
      <c r="BK286" s="78" t="e">
        <f>IF(Exposition!$J293="Juli",Exposition!$G293)</f>
        <v>#NAME?</v>
      </c>
      <c r="BL286" s="78" t="e">
        <f>IF(Exposition!$J293="August",Exposition!$G293)</f>
        <v>#NAME?</v>
      </c>
      <c r="BM286" s="78" t="e">
        <f>IF(Exposition!$J293="September",Exposition!$G293)</f>
        <v>#NAME?</v>
      </c>
      <c r="BN286" s="78" t="e">
        <f>IF(Exposition!$J293="Oktober",Exposition!$G293)</f>
        <v>#NAME?</v>
      </c>
      <c r="BO286" s="78" t="e">
        <f>IF(Exposition!$J293="November",Exposition!$G293)</f>
        <v>#NAME?</v>
      </c>
      <c r="BP286" s="78" t="e">
        <f>IF(Exposition!$J293="Dezember",Exposition!$G293)</f>
        <v>#NAME?</v>
      </c>
    </row>
    <row r="287" spans="14:68" x14ac:dyDescent="0.2">
      <c r="N287" s="78" t="b">
        <f>IF(Exposition!$D295="Fußballspez. Training",Exposition!$C295*(Exposition!$E295/60))</f>
        <v>0</v>
      </c>
      <c r="O287" s="78" t="b">
        <f>IF(Exposition!$D295="Unspezifisches Training",Exposition!$C295*(Exposition!$E295/60))</f>
        <v>0</v>
      </c>
      <c r="AD287" s="78" t="e">
        <f>IF(Monitoring!D295=0,AA=0,TEXT(Monitoring!D295,"TTTT"))</f>
        <v>#NAME?</v>
      </c>
      <c r="AE287" s="78" t="e">
        <f>IF(Monitoring!D295=0,AA=0,TEXT(Monitoring!D295,"MMMM"))</f>
        <v>#NAME?</v>
      </c>
      <c r="AF287" s="78">
        <f>Monitoring!L295</f>
        <v>0</v>
      </c>
      <c r="BE287" s="78" t="e">
        <f>IF(Exposition!$J294="Januar",Exposition!$G294)</f>
        <v>#NAME?</v>
      </c>
      <c r="BF287" s="78" t="e">
        <f>IF(Exposition!$J294="Februar",Exposition!$G294)</f>
        <v>#NAME?</v>
      </c>
      <c r="BG287" s="78" t="e">
        <f>IF(Exposition!$J294="März",Exposition!$G294)</f>
        <v>#NAME?</v>
      </c>
      <c r="BH287" s="78" t="e">
        <f>IF(Exposition!$J294="April",Exposition!$G294)</f>
        <v>#NAME?</v>
      </c>
      <c r="BI287" s="78" t="e">
        <f>IF(Exposition!$J294="Mai",Exposition!$G294)</f>
        <v>#NAME?</v>
      </c>
      <c r="BJ287" s="78" t="e">
        <f>IF(Exposition!$J294="Juni",Exposition!$G294)</f>
        <v>#NAME?</v>
      </c>
      <c r="BK287" s="78" t="e">
        <f>IF(Exposition!$J294="Juli",Exposition!$G294)</f>
        <v>#NAME?</v>
      </c>
      <c r="BL287" s="78" t="e">
        <f>IF(Exposition!$J294="August",Exposition!$G294)</f>
        <v>#NAME?</v>
      </c>
      <c r="BM287" s="78" t="e">
        <f>IF(Exposition!$J294="September",Exposition!$G294)</f>
        <v>#NAME?</v>
      </c>
      <c r="BN287" s="78" t="e">
        <f>IF(Exposition!$J294="Oktober",Exposition!$G294)</f>
        <v>#NAME?</v>
      </c>
      <c r="BO287" s="78" t="e">
        <f>IF(Exposition!$J294="November",Exposition!$G294)</f>
        <v>#NAME?</v>
      </c>
      <c r="BP287" s="78" t="e">
        <f>IF(Exposition!$J294="Dezember",Exposition!$G294)</f>
        <v>#NAME?</v>
      </c>
    </row>
    <row r="288" spans="14:68" x14ac:dyDescent="0.2">
      <c r="N288" s="78" t="b">
        <f>IF(Exposition!$D296="Fußballspez. Training",Exposition!$C296*(Exposition!$E296/60))</f>
        <v>0</v>
      </c>
      <c r="O288" s="78" t="b">
        <f>IF(Exposition!$D296="Unspezifisches Training",Exposition!$C296*(Exposition!$E296/60))</f>
        <v>0</v>
      </c>
      <c r="AD288" s="78" t="e">
        <f>IF(Monitoring!D296=0,AA=0,TEXT(Monitoring!D296,"TTTT"))</f>
        <v>#NAME?</v>
      </c>
      <c r="AE288" s="78" t="e">
        <f>IF(Monitoring!D296=0,AA=0,TEXT(Monitoring!D296,"MMMM"))</f>
        <v>#NAME?</v>
      </c>
      <c r="AF288" s="78">
        <f>Monitoring!L296</f>
        <v>0</v>
      </c>
      <c r="BE288" s="78" t="e">
        <f>IF(Exposition!$J295="Januar",Exposition!$G295)</f>
        <v>#NAME?</v>
      </c>
      <c r="BF288" s="78" t="e">
        <f>IF(Exposition!$J295="Februar",Exposition!$G295)</f>
        <v>#NAME?</v>
      </c>
      <c r="BG288" s="78" t="e">
        <f>IF(Exposition!$J295="März",Exposition!$G295)</f>
        <v>#NAME?</v>
      </c>
      <c r="BH288" s="78" t="e">
        <f>IF(Exposition!$J295="April",Exposition!$G295)</f>
        <v>#NAME?</v>
      </c>
      <c r="BI288" s="78" t="e">
        <f>IF(Exposition!$J295="Mai",Exposition!$G295)</f>
        <v>#NAME?</v>
      </c>
      <c r="BJ288" s="78" t="e">
        <f>IF(Exposition!$J295="Juni",Exposition!$G295)</f>
        <v>#NAME?</v>
      </c>
      <c r="BK288" s="78" t="e">
        <f>IF(Exposition!$J295="Juli",Exposition!$G295)</f>
        <v>#NAME?</v>
      </c>
      <c r="BL288" s="78" t="e">
        <f>IF(Exposition!$J295="August",Exposition!$G295)</f>
        <v>#NAME?</v>
      </c>
      <c r="BM288" s="78" t="e">
        <f>IF(Exposition!$J295="September",Exposition!$G295)</f>
        <v>#NAME?</v>
      </c>
      <c r="BN288" s="78" t="e">
        <f>IF(Exposition!$J295="Oktober",Exposition!$G295)</f>
        <v>#NAME?</v>
      </c>
      <c r="BO288" s="78" t="e">
        <f>IF(Exposition!$J295="November",Exposition!$G295)</f>
        <v>#NAME?</v>
      </c>
      <c r="BP288" s="78" t="e">
        <f>IF(Exposition!$J295="Dezember",Exposition!$G295)</f>
        <v>#NAME?</v>
      </c>
    </row>
    <row r="289" spans="14:68" x14ac:dyDescent="0.2">
      <c r="N289" s="78" t="b">
        <f>IF(Exposition!$D297="Fußballspez. Training",Exposition!$C297*(Exposition!$E297/60))</f>
        <v>0</v>
      </c>
      <c r="O289" s="78" t="b">
        <f>IF(Exposition!$D297="Unspezifisches Training",Exposition!$C297*(Exposition!$E297/60))</f>
        <v>0</v>
      </c>
      <c r="AD289" s="78" t="e">
        <f>IF(Monitoring!D297=0,AA=0,TEXT(Monitoring!D297,"TTTT"))</f>
        <v>#NAME?</v>
      </c>
      <c r="AE289" s="78" t="e">
        <f>IF(Monitoring!D297=0,AA=0,TEXT(Monitoring!D297,"MMMM"))</f>
        <v>#NAME?</v>
      </c>
      <c r="AF289" s="78">
        <f>Monitoring!L297</f>
        <v>0</v>
      </c>
      <c r="BE289" s="78" t="e">
        <f>IF(Exposition!$J296="Januar",Exposition!$G296)</f>
        <v>#NAME?</v>
      </c>
      <c r="BF289" s="78" t="e">
        <f>IF(Exposition!$J296="Februar",Exposition!$G296)</f>
        <v>#NAME?</v>
      </c>
      <c r="BG289" s="78" t="e">
        <f>IF(Exposition!$J296="März",Exposition!$G296)</f>
        <v>#NAME?</v>
      </c>
      <c r="BH289" s="78" t="e">
        <f>IF(Exposition!$J296="April",Exposition!$G296)</f>
        <v>#NAME?</v>
      </c>
      <c r="BI289" s="78" t="e">
        <f>IF(Exposition!$J296="Mai",Exposition!$G296)</f>
        <v>#NAME?</v>
      </c>
      <c r="BJ289" s="78" t="e">
        <f>IF(Exposition!$J296="Juni",Exposition!$G296)</f>
        <v>#NAME?</v>
      </c>
      <c r="BK289" s="78" t="e">
        <f>IF(Exposition!$J296="Juli",Exposition!$G296)</f>
        <v>#NAME?</v>
      </c>
      <c r="BL289" s="78" t="e">
        <f>IF(Exposition!$J296="August",Exposition!$G296)</f>
        <v>#NAME?</v>
      </c>
      <c r="BM289" s="78" t="e">
        <f>IF(Exposition!$J296="September",Exposition!$G296)</f>
        <v>#NAME?</v>
      </c>
      <c r="BN289" s="78" t="e">
        <f>IF(Exposition!$J296="Oktober",Exposition!$G296)</f>
        <v>#NAME?</v>
      </c>
      <c r="BO289" s="78" t="e">
        <f>IF(Exposition!$J296="November",Exposition!$G296)</f>
        <v>#NAME?</v>
      </c>
      <c r="BP289" s="78" t="e">
        <f>IF(Exposition!$J296="Dezember",Exposition!$G296)</f>
        <v>#NAME?</v>
      </c>
    </row>
    <row r="290" spans="14:68" x14ac:dyDescent="0.2">
      <c r="N290" s="78" t="b">
        <f>IF(Exposition!$D298="Fußballspez. Training",Exposition!$C298*(Exposition!$E298/60))</f>
        <v>0</v>
      </c>
      <c r="O290" s="78" t="b">
        <f>IF(Exposition!$D298="Unspezifisches Training",Exposition!$C298*(Exposition!$E298/60))</f>
        <v>0</v>
      </c>
      <c r="AD290" s="78" t="e">
        <f>IF(Monitoring!D298=0,AA=0,TEXT(Monitoring!D298,"TTTT"))</f>
        <v>#NAME?</v>
      </c>
      <c r="AE290" s="78" t="e">
        <f>IF(Monitoring!D298=0,AA=0,TEXT(Monitoring!D298,"MMMM"))</f>
        <v>#NAME?</v>
      </c>
      <c r="AF290" s="78">
        <f>Monitoring!L298</f>
        <v>0</v>
      </c>
      <c r="BE290" s="78" t="e">
        <f>IF(Exposition!$J297="Januar",Exposition!$G297)</f>
        <v>#NAME?</v>
      </c>
      <c r="BF290" s="78" t="e">
        <f>IF(Exposition!$J297="Februar",Exposition!$G297)</f>
        <v>#NAME?</v>
      </c>
      <c r="BG290" s="78" t="e">
        <f>IF(Exposition!$J297="März",Exposition!$G297)</f>
        <v>#NAME?</v>
      </c>
      <c r="BH290" s="78" t="e">
        <f>IF(Exposition!$J297="April",Exposition!$G297)</f>
        <v>#NAME?</v>
      </c>
      <c r="BI290" s="78" t="e">
        <f>IF(Exposition!$J297="Mai",Exposition!$G297)</f>
        <v>#NAME?</v>
      </c>
      <c r="BJ290" s="78" t="e">
        <f>IF(Exposition!$J297="Juni",Exposition!$G297)</f>
        <v>#NAME?</v>
      </c>
      <c r="BK290" s="78" t="e">
        <f>IF(Exposition!$J297="Juli",Exposition!$G297)</f>
        <v>#NAME?</v>
      </c>
      <c r="BL290" s="78" t="e">
        <f>IF(Exposition!$J297="August",Exposition!$G297)</f>
        <v>#NAME?</v>
      </c>
      <c r="BM290" s="78" t="e">
        <f>IF(Exposition!$J297="September",Exposition!$G297)</f>
        <v>#NAME?</v>
      </c>
      <c r="BN290" s="78" t="e">
        <f>IF(Exposition!$J297="Oktober",Exposition!$G297)</f>
        <v>#NAME?</v>
      </c>
      <c r="BO290" s="78" t="e">
        <f>IF(Exposition!$J297="November",Exposition!$G297)</f>
        <v>#NAME?</v>
      </c>
      <c r="BP290" s="78" t="e">
        <f>IF(Exposition!$J297="Dezember",Exposition!$G297)</f>
        <v>#NAME?</v>
      </c>
    </row>
    <row r="291" spans="14:68" x14ac:dyDescent="0.2">
      <c r="N291" s="78" t="b">
        <f>IF(Exposition!$D299="Fußballspez. Training",Exposition!$C299*(Exposition!$E299/60))</f>
        <v>0</v>
      </c>
      <c r="O291" s="78" t="b">
        <f>IF(Exposition!$D299="Unspezifisches Training",Exposition!$C299*(Exposition!$E299/60))</f>
        <v>0</v>
      </c>
      <c r="AD291" s="78" t="e">
        <f>IF(Monitoring!D299=0,AA=0,TEXT(Monitoring!D299,"TTTT"))</f>
        <v>#NAME?</v>
      </c>
      <c r="AE291" s="78" t="e">
        <f>IF(Monitoring!D299=0,AA=0,TEXT(Monitoring!D299,"MMMM"))</f>
        <v>#NAME?</v>
      </c>
      <c r="AF291" s="78">
        <f>Monitoring!L299</f>
        <v>0</v>
      </c>
      <c r="BE291" s="78" t="e">
        <f>IF(Exposition!$J298="Januar",Exposition!$G298)</f>
        <v>#NAME?</v>
      </c>
      <c r="BF291" s="78" t="e">
        <f>IF(Exposition!$J298="Februar",Exposition!$G298)</f>
        <v>#NAME?</v>
      </c>
      <c r="BG291" s="78" t="e">
        <f>IF(Exposition!$J298="März",Exposition!$G298)</f>
        <v>#NAME?</v>
      </c>
      <c r="BH291" s="78" t="e">
        <f>IF(Exposition!$J298="April",Exposition!$G298)</f>
        <v>#NAME?</v>
      </c>
      <c r="BI291" s="78" t="e">
        <f>IF(Exposition!$J298="Mai",Exposition!$G298)</f>
        <v>#NAME?</v>
      </c>
      <c r="BJ291" s="78" t="e">
        <f>IF(Exposition!$J298="Juni",Exposition!$G298)</f>
        <v>#NAME?</v>
      </c>
      <c r="BK291" s="78" t="e">
        <f>IF(Exposition!$J298="Juli",Exposition!$G298)</f>
        <v>#NAME?</v>
      </c>
      <c r="BL291" s="78" t="e">
        <f>IF(Exposition!$J298="August",Exposition!$G298)</f>
        <v>#NAME?</v>
      </c>
      <c r="BM291" s="78" t="e">
        <f>IF(Exposition!$J298="September",Exposition!$G298)</f>
        <v>#NAME?</v>
      </c>
      <c r="BN291" s="78" t="e">
        <f>IF(Exposition!$J298="Oktober",Exposition!$G298)</f>
        <v>#NAME?</v>
      </c>
      <c r="BO291" s="78" t="e">
        <f>IF(Exposition!$J298="November",Exposition!$G298)</f>
        <v>#NAME?</v>
      </c>
      <c r="BP291" s="78" t="e">
        <f>IF(Exposition!$J298="Dezember",Exposition!$G298)</f>
        <v>#NAME?</v>
      </c>
    </row>
    <row r="292" spans="14:68" x14ac:dyDescent="0.2">
      <c r="N292" s="78" t="b">
        <f>IF(Exposition!$D300="Fußballspez. Training",Exposition!$C300*(Exposition!$E300/60))</f>
        <v>0</v>
      </c>
      <c r="O292" s="78" t="b">
        <f>IF(Exposition!$D300="Unspezifisches Training",Exposition!$C300*(Exposition!$E300/60))</f>
        <v>0</v>
      </c>
      <c r="AD292" s="78" t="e">
        <f>IF(Monitoring!D300=0,AA=0,TEXT(Monitoring!D300,"TTTT"))</f>
        <v>#NAME?</v>
      </c>
      <c r="AE292" s="78" t="e">
        <f>IF(Monitoring!D300=0,AA=0,TEXT(Monitoring!D300,"MMMM"))</f>
        <v>#NAME?</v>
      </c>
      <c r="AF292" s="78">
        <f>Monitoring!L300</f>
        <v>0</v>
      </c>
      <c r="BE292" s="78" t="e">
        <f>IF(Exposition!$J299="Januar",Exposition!$G299)</f>
        <v>#NAME?</v>
      </c>
      <c r="BF292" s="78" t="e">
        <f>IF(Exposition!$J299="Februar",Exposition!$G299)</f>
        <v>#NAME?</v>
      </c>
      <c r="BG292" s="78" t="e">
        <f>IF(Exposition!$J299="März",Exposition!$G299)</f>
        <v>#NAME?</v>
      </c>
      <c r="BH292" s="78" t="e">
        <f>IF(Exposition!$J299="April",Exposition!$G299)</f>
        <v>#NAME?</v>
      </c>
      <c r="BI292" s="78" t="e">
        <f>IF(Exposition!$J299="Mai",Exposition!$G299)</f>
        <v>#NAME?</v>
      </c>
      <c r="BJ292" s="78" t="e">
        <f>IF(Exposition!$J299="Juni",Exposition!$G299)</f>
        <v>#NAME?</v>
      </c>
      <c r="BK292" s="78" t="e">
        <f>IF(Exposition!$J299="Juli",Exposition!$G299)</f>
        <v>#NAME?</v>
      </c>
      <c r="BL292" s="78" t="e">
        <f>IF(Exposition!$J299="August",Exposition!$G299)</f>
        <v>#NAME?</v>
      </c>
      <c r="BM292" s="78" t="e">
        <f>IF(Exposition!$J299="September",Exposition!$G299)</f>
        <v>#NAME?</v>
      </c>
      <c r="BN292" s="78" t="e">
        <f>IF(Exposition!$J299="Oktober",Exposition!$G299)</f>
        <v>#NAME?</v>
      </c>
      <c r="BO292" s="78" t="e">
        <f>IF(Exposition!$J299="November",Exposition!$G299)</f>
        <v>#NAME?</v>
      </c>
      <c r="BP292" s="78" t="e">
        <f>IF(Exposition!$J299="Dezember",Exposition!$G299)</f>
        <v>#NAME?</v>
      </c>
    </row>
    <row r="293" spans="14:68" x14ac:dyDescent="0.2">
      <c r="N293" s="78" t="b">
        <f>IF(Exposition!$D301="Fußballspez. Training",Exposition!$C301*(Exposition!$E301/60))</f>
        <v>0</v>
      </c>
      <c r="O293" s="78" t="b">
        <f>IF(Exposition!$D301="Unspezifisches Training",Exposition!$C301*(Exposition!$E301/60))</f>
        <v>0</v>
      </c>
      <c r="AD293" s="78" t="e">
        <f>IF(Monitoring!D301=0,AA=0,TEXT(Monitoring!D301,"TTTT"))</f>
        <v>#NAME?</v>
      </c>
      <c r="AE293" s="78" t="e">
        <f>IF(Monitoring!D301=0,AA=0,TEXT(Monitoring!D301,"MMMM"))</f>
        <v>#NAME?</v>
      </c>
      <c r="AF293" s="78">
        <f>Monitoring!L301</f>
        <v>0</v>
      </c>
      <c r="BE293" s="78" t="e">
        <f>IF(Exposition!$J300="Januar",Exposition!$G300)</f>
        <v>#NAME?</v>
      </c>
      <c r="BF293" s="78" t="e">
        <f>IF(Exposition!$J300="Februar",Exposition!$G300)</f>
        <v>#NAME?</v>
      </c>
      <c r="BG293" s="78" t="e">
        <f>IF(Exposition!$J300="März",Exposition!$G300)</f>
        <v>#NAME?</v>
      </c>
      <c r="BH293" s="78" t="e">
        <f>IF(Exposition!$J300="April",Exposition!$G300)</f>
        <v>#NAME?</v>
      </c>
      <c r="BI293" s="78" t="e">
        <f>IF(Exposition!$J300="Mai",Exposition!$G300)</f>
        <v>#NAME?</v>
      </c>
      <c r="BJ293" s="78" t="e">
        <f>IF(Exposition!$J300="Juni",Exposition!$G300)</f>
        <v>#NAME?</v>
      </c>
      <c r="BK293" s="78" t="e">
        <f>IF(Exposition!$J300="Juli",Exposition!$G300)</f>
        <v>#NAME?</v>
      </c>
      <c r="BL293" s="78" t="e">
        <f>IF(Exposition!$J300="August",Exposition!$G300)</f>
        <v>#NAME?</v>
      </c>
      <c r="BM293" s="78" t="e">
        <f>IF(Exposition!$J300="September",Exposition!$G300)</f>
        <v>#NAME?</v>
      </c>
      <c r="BN293" s="78" t="e">
        <f>IF(Exposition!$J300="Oktober",Exposition!$G300)</f>
        <v>#NAME?</v>
      </c>
      <c r="BO293" s="78" t="e">
        <f>IF(Exposition!$J300="November",Exposition!$G300)</f>
        <v>#NAME?</v>
      </c>
      <c r="BP293" s="78" t="e">
        <f>IF(Exposition!$J300="Dezember",Exposition!$G300)</f>
        <v>#NAME?</v>
      </c>
    </row>
    <row r="294" spans="14:68" x14ac:dyDescent="0.2">
      <c r="N294" s="78" t="b">
        <f>IF(Exposition!$D302="Fußballspez. Training",Exposition!$C302*(Exposition!$E302/60))</f>
        <v>0</v>
      </c>
      <c r="O294" s="78" t="b">
        <f>IF(Exposition!$D302="Unspezifisches Training",Exposition!$C302*(Exposition!$E302/60))</f>
        <v>0</v>
      </c>
      <c r="AD294" s="78" t="e">
        <f>IF(Monitoring!D302=0,AA=0,TEXT(Monitoring!D302,"TTTT"))</f>
        <v>#NAME?</v>
      </c>
      <c r="AE294" s="78" t="e">
        <f>IF(Monitoring!D302=0,AA=0,TEXT(Monitoring!D302,"MMMM"))</f>
        <v>#NAME?</v>
      </c>
      <c r="AF294" s="78">
        <f>Monitoring!L302</f>
        <v>0</v>
      </c>
      <c r="BE294" s="78" t="e">
        <f>IF(Exposition!$J301="Januar",Exposition!$G301)</f>
        <v>#NAME?</v>
      </c>
      <c r="BF294" s="78" t="e">
        <f>IF(Exposition!$J301="Februar",Exposition!$G301)</f>
        <v>#NAME?</v>
      </c>
      <c r="BG294" s="78" t="e">
        <f>IF(Exposition!$J301="März",Exposition!$G301)</f>
        <v>#NAME?</v>
      </c>
      <c r="BH294" s="78" t="e">
        <f>IF(Exposition!$J301="April",Exposition!$G301)</f>
        <v>#NAME?</v>
      </c>
      <c r="BI294" s="78" t="e">
        <f>IF(Exposition!$J301="Mai",Exposition!$G301)</f>
        <v>#NAME?</v>
      </c>
      <c r="BJ294" s="78" t="e">
        <f>IF(Exposition!$J301="Juni",Exposition!$G301)</f>
        <v>#NAME?</v>
      </c>
      <c r="BK294" s="78" t="e">
        <f>IF(Exposition!$J301="Juli",Exposition!$G301)</f>
        <v>#NAME?</v>
      </c>
      <c r="BL294" s="78" t="e">
        <f>IF(Exposition!$J301="August",Exposition!$G301)</f>
        <v>#NAME?</v>
      </c>
      <c r="BM294" s="78" t="e">
        <f>IF(Exposition!$J301="September",Exposition!$G301)</f>
        <v>#NAME?</v>
      </c>
      <c r="BN294" s="78" t="e">
        <f>IF(Exposition!$J301="Oktober",Exposition!$G301)</f>
        <v>#NAME?</v>
      </c>
      <c r="BO294" s="78" t="e">
        <f>IF(Exposition!$J301="November",Exposition!$G301)</f>
        <v>#NAME?</v>
      </c>
      <c r="BP294" s="78" t="e">
        <f>IF(Exposition!$J301="Dezember",Exposition!$G301)</f>
        <v>#NAME?</v>
      </c>
    </row>
    <row r="295" spans="14:68" x14ac:dyDescent="0.2">
      <c r="N295" s="78" t="b">
        <f>IF(Exposition!$D303="Fußballspez. Training",Exposition!$C303*(Exposition!$E303/60))</f>
        <v>0</v>
      </c>
      <c r="O295" s="78" t="b">
        <f>IF(Exposition!$D303="Unspezifisches Training",Exposition!$C303*(Exposition!$E303/60))</f>
        <v>0</v>
      </c>
      <c r="AD295" s="78" t="e">
        <f>IF(Monitoring!D303=0,AA=0,TEXT(Monitoring!D303,"TTTT"))</f>
        <v>#NAME?</v>
      </c>
      <c r="AE295" s="78" t="e">
        <f>IF(Monitoring!D303=0,AA=0,TEXT(Monitoring!D303,"MMMM"))</f>
        <v>#NAME?</v>
      </c>
      <c r="AF295" s="78">
        <f>Monitoring!L303</f>
        <v>0</v>
      </c>
      <c r="BE295" s="78" t="e">
        <f>IF(Exposition!$J302="Januar",Exposition!$G302)</f>
        <v>#NAME?</v>
      </c>
      <c r="BF295" s="78" t="e">
        <f>IF(Exposition!$J302="Februar",Exposition!$G302)</f>
        <v>#NAME?</v>
      </c>
      <c r="BG295" s="78" t="e">
        <f>IF(Exposition!$J302="März",Exposition!$G302)</f>
        <v>#NAME?</v>
      </c>
      <c r="BH295" s="78" t="e">
        <f>IF(Exposition!$J302="April",Exposition!$G302)</f>
        <v>#NAME?</v>
      </c>
      <c r="BI295" s="78" t="e">
        <f>IF(Exposition!$J302="Mai",Exposition!$G302)</f>
        <v>#NAME?</v>
      </c>
      <c r="BJ295" s="78" t="e">
        <f>IF(Exposition!$J302="Juni",Exposition!$G302)</f>
        <v>#NAME?</v>
      </c>
      <c r="BK295" s="78" t="e">
        <f>IF(Exposition!$J302="Juli",Exposition!$G302)</f>
        <v>#NAME?</v>
      </c>
      <c r="BL295" s="78" t="e">
        <f>IF(Exposition!$J302="August",Exposition!$G302)</f>
        <v>#NAME?</v>
      </c>
      <c r="BM295" s="78" t="e">
        <f>IF(Exposition!$J302="September",Exposition!$G302)</f>
        <v>#NAME?</v>
      </c>
      <c r="BN295" s="78" t="e">
        <f>IF(Exposition!$J302="Oktober",Exposition!$G302)</f>
        <v>#NAME?</v>
      </c>
      <c r="BO295" s="78" t="e">
        <f>IF(Exposition!$J302="November",Exposition!$G302)</f>
        <v>#NAME?</v>
      </c>
      <c r="BP295" s="78" t="e">
        <f>IF(Exposition!$J302="Dezember",Exposition!$G302)</f>
        <v>#NAME?</v>
      </c>
    </row>
    <row r="296" spans="14:68" x14ac:dyDescent="0.2">
      <c r="N296" s="78" t="b">
        <f>IF(Exposition!$D304="Fußballspez. Training",Exposition!$C304*(Exposition!$E304/60))</f>
        <v>0</v>
      </c>
      <c r="O296" s="78" t="b">
        <f>IF(Exposition!$D304="Unspezifisches Training",Exposition!$C304*(Exposition!$E304/60))</f>
        <v>0</v>
      </c>
      <c r="AD296" s="78" t="e">
        <f>IF(Monitoring!D304=0,AA=0,TEXT(Monitoring!D304,"TTTT"))</f>
        <v>#NAME?</v>
      </c>
      <c r="AE296" s="78" t="e">
        <f>IF(Monitoring!D304=0,AA=0,TEXT(Monitoring!D304,"MMMM"))</f>
        <v>#NAME?</v>
      </c>
      <c r="AF296" s="78">
        <f>Monitoring!L304</f>
        <v>0</v>
      </c>
      <c r="BE296" s="78" t="e">
        <f>IF(Exposition!$J303="Januar",Exposition!$G303)</f>
        <v>#NAME?</v>
      </c>
      <c r="BF296" s="78" t="e">
        <f>IF(Exposition!$J303="Februar",Exposition!$G303)</f>
        <v>#NAME?</v>
      </c>
      <c r="BG296" s="78" t="e">
        <f>IF(Exposition!$J303="März",Exposition!$G303)</f>
        <v>#NAME?</v>
      </c>
      <c r="BH296" s="78" t="e">
        <f>IF(Exposition!$J303="April",Exposition!$G303)</f>
        <v>#NAME?</v>
      </c>
      <c r="BI296" s="78" t="e">
        <f>IF(Exposition!$J303="Mai",Exposition!$G303)</f>
        <v>#NAME?</v>
      </c>
      <c r="BJ296" s="78" t="e">
        <f>IF(Exposition!$J303="Juni",Exposition!$G303)</f>
        <v>#NAME?</v>
      </c>
      <c r="BK296" s="78" t="e">
        <f>IF(Exposition!$J303="Juli",Exposition!$G303)</f>
        <v>#NAME?</v>
      </c>
      <c r="BL296" s="78" t="e">
        <f>IF(Exposition!$J303="August",Exposition!$G303)</f>
        <v>#NAME?</v>
      </c>
      <c r="BM296" s="78" t="e">
        <f>IF(Exposition!$J303="September",Exposition!$G303)</f>
        <v>#NAME?</v>
      </c>
      <c r="BN296" s="78" t="e">
        <f>IF(Exposition!$J303="Oktober",Exposition!$G303)</f>
        <v>#NAME?</v>
      </c>
      <c r="BO296" s="78" t="e">
        <f>IF(Exposition!$J303="November",Exposition!$G303)</f>
        <v>#NAME?</v>
      </c>
      <c r="BP296" s="78" t="e">
        <f>IF(Exposition!$J303="Dezember",Exposition!$G303)</f>
        <v>#NAME?</v>
      </c>
    </row>
    <row r="297" spans="14:68" x14ac:dyDescent="0.2">
      <c r="N297" s="78" t="b">
        <f>IF(Exposition!$D305="Fußballspez. Training",Exposition!$C305*(Exposition!$E305/60))</f>
        <v>0</v>
      </c>
      <c r="O297" s="78" t="b">
        <f>IF(Exposition!$D305="Unspezifisches Training",Exposition!$C305*(Exposition!$E305/60))</f>
        <v>0</v>
      </c>
      <c r="AD297" s="78" t="e">
        <f>IF(Monitoring!D305=0,AA=0,TEXT(Monitoring!D305,"TTTT"))</f>
        <v>#NAME?</v>
      </c>
      <c r="AE297" s="78" t="e">
        <f>IF(Monitoring!D305=0,AA=0,TEXT(Monitoring!D305,"MMMM"))</f>
        <v>#NAME?</v>
      </c>
      <c r="AF297" s="78">
        <f>Monitoring!L305</f>
        <v>0</v>
      </c>
      <c r="BE297" s="78" t="e">
        <f>IF(Exposition!$J304="Januar",Exposition!$G304)</f>
        <v>#NAME?</v>
      </c>
      <c r="BF297" s="78" t="e">
        <f>IF(Exposition!$J304="Februar",Exposition!$G304)</f>
        <v>#NAME?</v>
      </c>
      <c r="BG297" s="78" t="e">
        <f>IF(Exposition!$J304="März",Exposition!$G304)</f>
        <v>#NAME?</v>
      </c>
      <c r="BH297" s="78" t="e">
        <f>IF(Exposition!$J304="April",Exposition!$G304)</f>
        <v>#NAME?</v>
      </c>
      <c r="BI297" s="78" t="e">
        <f>IF(Exposition!$J304="Mai",Exposition!$G304)</f>
        <v>#NAME?</v>
      </c>
      <c r="BJ297" s="78" t="e">
        <f>IF(Exposition!$J304="Juni",Exposition!$G304)</f>
        <v>#NAME?</v>
      </c>
      <c r="BK297" s="78" t="e">
        <f>IF(Exposition!$J304="Juli",Exposition!$G304)</f>
        <v>#NAME?</v>
      </c>
      <c r="BL297" s="78" t="e">
        <f>IF(Exposition!$J304="August",Exposition!$G304)</f>
        <v>#NAME?</v>
      </c>
      <c r="BM297" s="78" t="e">
        <f>IF(Exposition!$J304="September",Exposition!$G304)</f>
        <v>#NAME?</v>
      </c>
      <c r="BN297" s="78" t="e">
        <f>IF(Exposition!$J304="Oktober",Exposition!$G304)</f>
        <v>#NAME?</v>
      </c>
      <c r="BO297" s="78" t="e">
        <f>IF(Exposition!$J304="November",Exposition!$G304)</f>
        <v>#NAME?</v>
      </c>
      <c r="BP297" s="78" t="e">
        <f>IF(Exposition!$J304="Dezember",Exposition!$G304)</f>
        <v>#NAME?</v>
      </c>
    </row>
    <row r="298" spans="14:68" x14ac:dyDescent="0.2">
      <c r="N298" s="78" t="b">
        <f>IF(Exposition!$D306="Fußballspez. Training",Exposition!$C306*(Exposition!$E306/60))</f>
        <v>0</v>
      </c>
      <c r="O298" s="78" t="b">
        <f>IF(Exposition!$D306="Unspezifisches Training",Exposition!$C306*(Exposition!$E306/60))</f>
        <v>0</v>
      </c>
      <c r="AD298" s="78" t="e">
        <f>IF(Monitoring!D306=0,AA=0,TEXT(Monitoring!D306,"TTTT"))</f>
        <v>#NAME?</v>
      </c>
      <c r="AE298" s="78" t="e">
        <f>IF(Monitoring!D306=0,AA=0,TEXT(Monitoring!D306,"MMMM"))</f>
        <v>#NAME?</v>
      </c>
      <c r="AF298" s="78">
        <f>Monitoring!L306</f>
        <v>0</v>
      </c>
      <c r="BE298" s="78" t="e">
        <f>IF(Exposition!$J305="Januar",Exposition!$G305)</f>
        <v>#NAME?</v>
      </c>
      <c r="BF298" s="78" t="e">
        <f>IF(Exposition!$J305="Februar",Exposition!$G305)</f>
        <v>#NAME?</v>
      </c>
      <c r="BG298" s="78" t="e">
        <f>IF(Exposition!$J305="März",Exposition!$G305)</f>
        <v>#NAME?</v>
      </c>
      <c r="BH298" s="78" t="e">
        <f>IF(Exposition!$J305="April",Exposition!$G305)</f>
        <v>#NAME?</v>
      </c>
      <c r="BI298" s="78" t="e">
        <f>IF(Exposition!$J305="Mai",Exposition!$G305)</f>
        <v>#NAME?</v>
      </c>
      <c r="BJ298" s="78" t="e">
        <f>IF(Exposition!$J305="Juni",Exposition!$G305)</f>
        <v>#NAME?</v>
      </c>
      <c r="BK298" s="78" t="e">
        <f>IF(Exposition!$J305="Juli",Exposition!$G305)</f>
        <v>#NAME?</v>
      </c>
      <c r="BL298" s="78" t="e">
        <f>IF(Exposition!$J305="August",Exposition!$G305)</f>
        <v>#NAME?</v>
      </c>
      <c r="BM298" s="78" t="e">
        <f>IF(Exposition!$J305="September",Exposition!$G305)</f>
        <v>#NAME?</v>
      </c>
      <c r="BN298" s="78" t="e">
        <f>IF(Exposition!$J305="Oktober",Exposition!$G305)</f>
        <v>#NAME?</v>
      </c>
      <c r="BO298" s="78" t="e">
        <f>IF(Exposition!$J305="November",Exposition!$G305)</f>
        <v>#NAME?</v>
      </c>
      <c r="BP298" s="78" t="e">
        <f>IF(Exposition!$J305="Dezember",Exposition!$G305)</f>
        <v>#NAME?</v>
      </c>
    </row>
    <row r="299" spans="14:68" x14ac:dyDescent="0.2">
      <c r="N299" s="78" t="b">
        <f>IF(Exposition!$D307="Fußballspez. Training",Exposition!$C307*(Exposition!$E307/60))</f>
        <v>0</v>
      </c>
      <c r="O299" s="78" t="b">
        <f>IF(Exposition!$D307="Unspezifisches Training",Exposition!$C307*(Exposition!$E307/60))</f>
        <v>0</v>
      </c>
      <c r="AD299" s="78" t="e">
        <f>IF(Monitoring!D307=0,AA=0,TEXT(Monitoring!D307,"TTTT"))</f>
        <v>#NAME?</v>
      </c>
      <c r="AE299" s="78" t="e">
        <f>IF(Monitoring!D307=0,AA=0,TEXT(Monitoring!D307,"MMMM"))</f>
        <v>#NAME?</v>
      </c>
      <c r="AF299" s="78">
        <f>Monitoring!L307</f>
        <v>0</v>
      </c>
      <c r="BE299" s="78" t="e">
        <f>IF(Exposition!$J306="Januar",Exposition!$G306)</f>
        <v>#NAME?</v>
      </c>
      <c r="BF299" s="78" t="e">
        <f>IF(Exposition!$J306="Februar",Exposition!$G306)</f>
        <v>#NAME?</v>
      </c>
      <c r="BG299" s="78" t="e">
        <f>IF(Exposition!$J306="März",Exposition!$G306)</f>
        <v>#NAME?</v>
      </c>
      <c r="BH299" s="78" t="e">
        <f>IF(Exposition!$J306="April",Exposition!$G306)</f>
        <v>#NAME?</v>
      </c>
      <c r="BI299" s="78" t="e">
        <f>IF(Exposition!$J306="Mai",Exposition!$G306)</f>
        <v>#NAME?</v>
      </c>
      <c r="BJ299" s="78" t="e">
        <f>IF(Exposition!$J306="Juni",Exposition!$G306)</f>
        <v>#NAME?</v>
      </c>
      <c r="BK299" s="78" t="e">
        <f>IF(Exposition!$J306="Juli",Exposition!$G306)</f>
        <v>#NAME?</v>
      </c>
      <c r="BL299" s="78" t="e">
        <f>IF(Exposition!$J306="August",Exposition!$G306)</f>
        <v>#NAME?</v>
      </c>
      <c r="BM299" s="78" t="e">
        <f>IF(Exposition!$J306="September",Exposition!$G306)</f>
        <v>#NAME?</v>
      </c>
      <c r="BN299" s="78" t="e">
        <f>IF(Exposition!$J306="Oktober",Exposition!$G306)</f>
        <v>#NAME?</v>
      </c>
      <c r="BO299" s="78" t="e">
        <f>IF(Exposition!$J306="November",Exposition!$G306)</f>
        <v>#NAME?</v>
      </c>
      <c r="BP299" s="78" t="e">
        <f>IF(Exposition!$J306="Dezember",Exposition!$G306)</f>
        <v>#NAME?</v>
      </c>
    </row>
    <row r="300" spans="14:68" x14ac:dyDescent="0.2">
      <c r="N300" s="78" t="b">
        <f>IF(Exposition!$D308="Fußballspez. Training",Exposition!$C308*(Exposition!$E308/60))</f>
        <v>0</v>
      </c>
      <c r="O300" s="78" t="b">
        <f>IF(Exposition!$D308="Unspezifisches Training",Exposition!$C308*(Exposition!$E308/60))</f>
        <v>0</v>
      </c>
      <c r="AD300" s="78" t="e">
        <f>IF(Monitoring!D308=0,AA=0,TEXT(Monitoring!D308,"TTTT"))</f>
        <v>#NAME?</v>
      </c>
      <c r="AE300" s="78" t="e">
        <f>IF(Monitoring!D308=0,AA=0,TEXT(Monitoring!D308,"MMMM"))</f>
        <v>#NAME?</v>
      </c>
      <c r="AF300" s="78">
        <f>Monitoring!L308</f>
        <v>0</v>
      </c>
      <c r="BE300" s="78" t="e">
        <f>IF(Exposition!$J307="Januar",Exposition!$G307)</f>
        <v>#NAME?</v>
      </c>
      <c r="BF300" s="78" t="e">
        <f>IF(Exposition!$J307="Februar",Exposition!$G307)</f>
        <v>#NAME?</v>
      </c>
      <c r="BG300" s="78" t="e">
        <f>IF(Exposition!$J307="März",Exposition!$G307)</f>
        <v>#NAME?</v>
      </c>
      <c r="BH300" s="78" t="e">
        <f>IF(Exposition!$J307="April",Exposition!$G307)</f>
        <v>#NAME?</v>
      </c>
      <c r="BI300" s="78" t="e">
        <f>IF(Exposition!$J307="Mai",Exposition!$G307)</f>
        <v>#NAME?</v>
      </c>
      <c r="BJ300" s="78" t="e">
        <f>IF(Exposition!$J307="Juni",Exposition!$G307)</f>
        <v>#NAME?</v>
      </c>
      <c r="BK300" s="78" t="e">
        <f>IF(Exposition!$J307="Juli",Exposition!$G307)</f>
        <v>#NAME?</v>
      </c>
      <c r="BL300" s="78" t="e">
        <f>IF(Exposition!$J307="August",Exposition!$G307)</f>
        <v>#NAME?</v>
      </c>
      <c r="BM300" s="78" t="e">
        <f>IF(Exposition!$J307="September",Exposition!$G307)</f>
        <v>#NAME?</v>
      </c>
      <c r="BN300" s="78" t="e">
        <f>IF(Exposition!$J307="Oktober",Exposition!$G307)</f>
        <v>#NAME?</v>
      </c>
      <c r="BO300" s="78" t="e">
        <f>IF(Exposition!$J307="November",Exposition!$G307)</f>
        <v>#NAME?</v>
      </c>
      <c r="BP300" s="78" t="e">
        <f>IF(Exposition!$J307="Dezember",Exposition!$G307)</f>
        <v>#NAME?</v>
      </c>
    </row>
    <row r="301" spans="14:68" x14ac:dyDescent="0.2">
      <c r="N301" s="78" t="b">
        <f>IF(Exposition!$D309="Fußballspez. Training",Exposition!$C309*(Exposition!$E309/60))</f>
        <v>0</v>
      </c>
      <c r="O301" s="78" t="b">
        <f>IF(Exposition!$D309="Unspezifisches Training",Exposition!$C309*(Exposition!$E309/60))</f>
        <v>0</v>
      </c>
      <c r="AD301" s="78" t="e">
        <f>IF(Monitoring!D309=0,AA=0,TEXT(Monitoring!D309,"TTTT"))</f>
        <v>#NAME?</v>
      </c>
      <c r="AE301" s="78" t="e">
        <f>IF(Monitoring!D309=0,AA=0,TEXT(Monitoring!D309,"MMMM"))</f>
        <v>#NAME?</v>
      </c>
      <c r="AF301" s="78">
        <f>Monitoring!L309</f>
        <v>0</v>
      </c>
      <c r="BE301" s="78" t="e">
        <f>IF(Exposition!$J308="Januar",Exposition!$G308)</f>
        <v>#NAME?</v>
      </c>
      <c r="BF301" s="78" t="e">
        <f>IF(Exposition!$J308="Februar",Exposition!$G308)</f>
        <v>#NAME?</v>
      </c>
      <c r="BG301" s="78" t="e">
        <f>IF(Exposition!$J308="März",Exposition!$G308)</f>
        <v>#NAME?</v>
      </c>
      <c r="BH301" s="78" t="e">
        <f>IF(Exposition!$J308="April",Exposition!$G308)</f>
        <v>#NAME?</v>
      </c>
      <c r="BI301" s="78" t="e">
        <f>IF(Exposition!$J308="Mai",Exposition!$G308)</f>
        <v>#NAME?</v>
      </c>
      <c r="BJ301" s="78" t="e">
        <f>IF(Exposition!$J308="Juni",Exposition!$G308)</f>
        <v>#NAME?</v>
      </c>
      <c r="BK301" s="78" t="e">
        <f>IF(Exposition!$J308="Juli",Exposition!$G308)</f>
        <v>#NAME?</v>
      </c>
      <c r="BL301" s="78" t="e">
        <f>IF(Exposition!$J308="August",Exposition!$G308)</f>
        <v>#NAME?</v>
      </c>
      <c r="BM301" s="78" t="e">
        <f>IF(Exposition!$J308="September",Exposition!$G308)</f>
        <v>#NAME?</v>
      </c>
      <c r="BN301" s="78" t="e">
        <f>IF(Exposition!$J308="Oktober",Exposition!$G308)</f>
        <v>#NAME?</v>
      </c>
      <c r="BO301" s="78" t="e">
        <f>IF(Exposition!$J308="November",Exposition!$G308)</f>
        <v>#NAME?</v>
      </c>
      <c r="BP301" s="78" t="e">
        <f>IF(Exposition!$J308="Dezember",Exposition!$G308)</f>
        <v>#NAME?</v>
      </c>
    </row>
    <row r="302" spans="14:68" x14ac:dyDescent="0.2">
      <c r="N302" s="78" t="b">
        <f>IF(Exposition!$D310="Fußballspez. Training",Exposition!$C310*(Exposition!$E310/60))</f>
        <v>0</v>
      </c>
      <c r="O302" s="78" t="b">
        <f>IF(Exposition!$D310="Unspezifisches Training",Exposition!$C310*(Exposition!$E310/60))</f>
        <v>0</v>
      </c>
      <c r="AD302" s="78" t="e">
        <f>IF(Monitoring!D310=0,AA=0,TEXT(Monitoring!D310,"TTTT"))</f>
        <v>#NAME?</v>
      </c>
      <c r="AE302" s="78" t="e">
        <f>IF(Monitoring!D310=0,AA=0,TEXT(Monitoring!D310,"MMMM"))</f>
        <v>#NAME?</v>
      </c>
      <c r="AF302" s="78">
        <f>Monitoring!L310</f>
        <v>0</v>
      </c>
      <c r="BE302" s="78" t="e">
        <f>IF(Exposition!$J309="Januar",Exposition!$G309)</f>
        <v>#NAME?</v>
      </c>
      <c r="BF302" s="78" t="e">
        <f>IF(Exposition!$J309="Februar",Exposition!$G309)</f>
        <v>#NAME?</v>
      </c>
      <c r="BG302" s="78" t="e">
        <f>IF(Exposition!$J309="März",Exposition!$G309)</f>
        <v>#NAME?</v>
      </c>
      <c r="BH302" s="78" t="e">
        <f>IF(Exposition!$J309="April",Exposition!$G309)</f>
        <v>#NAME?</v>
      </c>
      <c r="BI302" s="78" t="e">
        <f>IF(Exposition!$J309="Mai",Exposition!$G309)</f>
        <v>#NAME?</v>
      </c>
      <c r="BJ302" s="78" t="e">
        <f>IF(Exposition!$J309="Juni",Exposition!$G309)</f>
        <v>#NAME?</v>
      </c>
      <c r="BK302" s="78" t="e">
        <f>IF(Exposition!$J309="Juli",Exposition!$G309)</f>
        <v>#NAME?</v>
      </c>
      <c r="BL302" s="78" t="e">
        <f>IF(Exposition!$J309="August",Exposition!$G309)</f>
        <v>#NAME?</v>
      </c>
      <c r="BM302" s="78" t="e">
        <f>IF(Exposition!$J309="September",Exposition!$G309)</f>
        <v>#NAME?</v>
      </c>
      <c r="BN302" s="78" t="e">
        <f>IF(Exposition!$J309="Oktober",Exposition!$G309)</f>
        <v>#NAME?</v>
      </c>
      <c r="BO302" s="78" t="e">
        <f>IF(Exposition!$J309="November",Exposition!$G309)</f>
        <v>#NAME?</v>
      </c>
      <c r="BP302" s="78" t="e">
        <f>IF(Exposition!$J309="Dezember",Exposition!$G309)</f>
        <v>#NAME?</v>
      </c>
    </row>
    <row r="303" spans="14:68" x14ac:dyDescent="0.2">
      <c r="N303" s="78" t="b">
        <f>IF(Exposition!$D311="Fußballspez. Training",Exposition!$C311*(Exposition!$E311/60))</f>
        <v>0</v>
      </c>
      <c r="O303" s="78" t="b">
        <f>IF(Exposition!$D311="Unspezifisches Training",Exposition!$C311*(Exposition!$E311/60))</f>
        <v>0</v>
      </c>
      <c r="AD303" s="78" t="e">
        <f>IF(Monitoring!D311=0,AA=0,TEXT(Monitoring!D311,"TTTT"))</f>
        <v>#NAME?</v>
      </c>
      <c r="AE303" s="78" t="e">
        <f>IF(Monitoring!D311=0,AA=0,TEXT(Monitoring!D311,"MMMM"))</f>
        <v>#NAME?</v>
      </c>
      <c r="AF303" s="78">
        <f>Monitoring!L311</f>
        <v>0</v>
      </c>
      <c r="BE303" s="78" t="e">
        <f>IF(Exposition!$J310="Januar",Exposition!$G310)</f>
        <v>#NAME?</v>
      </c>
      <c r="BF303" s="78" t="e">
        <f>IF(Exposition!$J310="Februar",Exposition!$G310)</f>
        <v>#NAME?</v>
      </c>
      <c r="BG303" s="78" t="e">
        <f>IF(Exposition!$J310="März",Exposition!$G310)</f>
        <v>#NAME?</v>
      </c>
      <c r="BH303" s="78" t="e">
        <f>IF(Exposition!$J310="April",Exposition!$G310)</f>
        <v>#NAME?</v>
      </c>
      <c r="BI303" s="78" t="e">
        <f>IF(Exposition!$J310="Mai",Exposition!$G310)</f>
        <v>#NAME?</v>
      </c>
      <c r="BJ303" s="78" t="e">
        <f>IF(Exposition!$J310="Juni",Exposition!$G310)</f>
        <v>#NAME?</v>
      </c>
      <c r="BK303" s="78" t="e">
        <f>IF(Exposition!$J310="Juli",Exposition!$G310)</f>
        <v>#NAME?</v>
      </c>
      <c r="BL303" s="78" t="e">
        <f>IF(Exposition!$J310="August",Exposition!$G310)</f>
        <v>#NAME?</v>
      </c>
      <c r="BM303" s="78" t="e">
        <f>IF(Exposition!$J310="September",Exposition!$G310)</f>
        <v>#NAME?</v>
      </c>
      <c r="BN303" s="78" t="e">
        <f>IF(Exposition!$J310="Oktober",Exposition!$G310)</f>
        <v>#NAME?</v>
      </c>
      <c r="BO303" s="78" t="e">
        <f>IF(Exposition!$J310="November",Exposition!$G310)</f>
        <v>#NAME?</v>
      </c>
      <c r="BP303" s="78" t="e">
        <f>IF(Exposition!$J310="Dezember",Exposition!$G310)</f>
        <v>#NAME?</v>
      </c>
    </row>
    <row r="304" spans="14:68" x14ac:dyDescent="0.2">
      <c r="N304" s="78" t="b">
        <f>IF(Exposition!$D312="Fußballspez. Training",Exposition!$C312*(Exposition!$E312/60))</f>
        <v>0</v>
      </c>
      <c r="O304" s="78" t="b">
        <f>IF(Exposition!$D312="Unspezifisches Training",Exposition!$C312*(Exposition!$E312/60))</f>
        <v>0</v>
      </c>
      <c r="AD304" s="78" t="e">
        <f>IF(Monitoring!D312=0,AA=0,TEXT(Monitoring!D312,"TTTT"))</f>
        <v>#NAME?</v>
      </c>
      <c r="AE304" s="78" t="e">
        <f>IF(Monitoring!D312=0,AA=0,TEXT(Monitoring!D312,"MMMM"))</f>
        <v>#NAME?</v>
      </c>
      <c r="AF304" s="78">
        <f>Monitoring!L312</f>
        <v>0</v>
      </c>
      <c r="BE304" s="78" t="e">
        <f>IF(Exposition!$J311="Januar",Exposition!$G311)</f>
        <v>#NAME?</v>
      </c>
      <c r="BF304" s="78" t="e">
        <f>IF(Exposition!$J311="Februar",Exposition!$G311)</f>
        <v>#NAME?</v>
      </c>
      <c r="BG304" s="78" t="e">
        <f>IF(Exposition!$J311="März",Exposition!$G311)</f>
        <v>#NAME?</v>
      </c>
      <c r="BH304" s="78" t="e">
        <f>IF(Exposition!$J311="April",Exposition!$G311)</f>
        <v>#NAME?</v>
      </c>
      <c r="BI304" s="78" t="e">
        <f>IF(Exposition!$J311="Mai",Exposition!$G311)</f>
        <v>#NAME?</v>
      </c>
      <c r="BJ304" s="78" t="e">
        <f>IF(Exposition!$J311="Juni",Exposition!$G311)</f>
        <v>#NAME?</v>
      </c>
      <c r="BK304" s="78" t="e">
        <f>IF(Exposition!$J311="Juli",Exposition!$G311)</f>
        <v>#NAME?</v>
      </c>
      <c r="BL304" s="78" t="e">
        <f>IF(Exposition!$J311="August",Exposition!$G311)</f>
        <v>#NAME?</v>
      </c>
      <c r="BM304" s="78" t="e">
        <f>IF(Exposition!$J311="September",Exposition!$G311)</f>
        <v>#NAME?</v>
      </c>
      <c r="BN304" s="78" t="e">
        <f>IF(Exposition!$J311="Oktober",Exposition!$G311)</f>
        <v>#NAME?</v>
      </c>
      <c r="BO304" s="78" t="e">
        <f>IF(Exposition!$J311="November",Exposition!$G311)</f>
        <v>#NAME?</v>
      </c>
      <c r="BP304" s="78" t="e">
        <f>IF(Exposition!$J311="Dezember",Exposition!$G311)</f>
        <v>#NAME?</v>
      </c>
    </row>
    <row r="305" spans="14:68" x14ac:dyDescent="0.2">
      <c r="N305" s="78" t="b">
        <f>IF(Exposition!$D313="Fußballspez. Training",Exposition!$C313*(Exposition!$E313/60))</f>
        <v>0</v>
      </c>
      <c r="O305" s="78" t="b">
        <f>IF(Exposition!$D313="Unspezifisches Training",Exposition!$C313*(Exposition!$E313/60))</f>
        <v>0</v>
      </c>
      <c r="AD305" s="78" t="e">
        <f>IF(Monitoring!D313=0,AA=0,TEXT(Monitoring!D313,"TTTT"))</f>
        <v>#NAME?</v>
      </c>
      <c r="AE305" s="78" t="e">
        <f>IF(Monitoring!D313=0,AA=0,TEXT(Monitoring!D313,"MMMM"))</f>
        <v>#NAME?</v>
      </c>
      <c r="AF305" s="78">
        <f>Monitoring!L313</f>
        <v>0</v>
      </c>
      <c r="BE305" s="78" t="e">
        <f>IF(Exposition!$J312="Januar",Exposition!$G312)</f>
        <v>#NAME?</v>
      </c>
      <c r="BF305" s="78" t="e">
        <f>IF(Exposition!$J312="Februar",Exposition!$G312)</f>
        <v>#NAME?</v>
      </c>
      <c r="BG305" s="78" t="e">
        <f>IF(Exposition!$J312="März",Exposition!$G312)</f>
        <v>#NAME?</v>
      </c>
      <c r="BH305" s="78" t="e">
        <f>IF(Exposition!$J312="April",Exposition!$G312)</f>
        <v>#NAME?</v>
      </c>
      <c r="BI305" s="78" t="e">
        <f>IF(Exposition!$J312="Mai",Exposition!$G312)</f>
        <v>#NAME?</v>
      </c>
      <c r="BJ305" s="78" t="e">
        <f>IF(Exposition!$J312="Juni",Exposition!$G312)</f>
        <v>#NAME?</v>
      </c>
      <c r="BK305" s="78" t="e">
        <f>IF(Exposition!$J312="Juli",Exposition!$G312)</f>
        <v>#NAME?</v>
      </c>
      <c r="BL305" s="78" t="e">
        <f>IF(Exposition!$J312="August",Exposition!$G312)</f>
        <v>#NAME?</v>
      </c>
      <c r="BM305" s="78" t="e">
        <f>IF(Exposition!$J312="September",Exposition!$G312)</f>
        <v>#NAME?</v>
      </c>
      <c r="BN305" s="78" t="e">
        <f>IF(Exposition!$J312="Oktober",Exposition!$G312)</f>
        <v>#NAME?</v>
      </c>
      <c r="BO305" s="78" t="e">
        <f>IF(Exposition!$J312="November",Exposition!$G312)</f>
        <v>#NAME?</v>
      </c>
      <c r="BP305" s="78" t="e">
        <f>IF(Exposition!$J312="Dezember",Exposition!$G312)</f>
        <v>#NAME?</v>
      </c>
    </row>
    <row r="306" spans="14:68" x14ac:dyDescent="0.2">
      <c r="N306" s="78" t="b">
        <f>IF(Exposition!$D314="Fußballspez. Training",Exposition!$C314*(Exposition!$E314/60))</f>
        <v>0</v>
      </c>
      <c r="O306" s="78" t="b">
        <f>IF(Exposition!$D314="Unspezifisches Training",Exposition!$C314*(Exposition!$E314/60))</f>
        <v>0</v>
      </c>
      <c r="AD306" s="78" t="e">
        <f>IF(Monitoring!D314=0,AA=0,TEXT(Monitoring!D314,"TTTT"))</f>
        <v>#NAME?</v>
      </c>
      <c r="AE306" s="78" t="e">
        <f>IF(Monitoring!D314=0,AA=0,TEXT(Monitoring!D314,"MMMM"))</f>
        <v>#NAME?</v>
      </c>
      <c r="AF306" s="78">
        <f>Monitoring!L314</f>
        <v>0</v>
      </c>
      <c r="BE306" s="78" t="e">
        <f>IF(Exposition!$J313="Januar",Exposition!$G313)</f>
        <v>#NAME?</v>
      </c>
      <c r="BF306" s="78" t="e">
        <f>IF(Exposition!$J313="Februar",Exposition!$G313)</f>
        <v>#NAME?</v>
      </c>
      <c r="BG306" s="78" t="e">
        <f>IF(Exposition!$J313="März",Exposition!$G313)</f>
        <v>#NAME?</v>
      </c>
      <c r="BH306" s="78" t="e">
        <f>IF(Exposition!$J313="April",Exposition!$G313)</f>
        <v>#NAME?</v>
      </c>
      <c r="BI306" s="78" t="e">
        <f>IF(Exposition!$J313="Mai",Exposition!$G313)</f>
        <v>#NAME?</v>
      </c>
      <c r="BJ306" s="78" t="e">
        <f>IF(Exposition!$J313="Juni",Exposition!$G313)</f>
        <v>#NAME?</v>
      </c>
      <c r="BK306" s="78" t="e">
        <f>IF(Exposition!$J313="Juli",Exposition!$G313)</f>
        <v>#NAME?</v>
      </c>
      <c r="BL306" s="78" t="e">
        <f>IF(Exposition!$J313="August",Exposition!$G313)</f>
        <v>#NAME?</v>
      </c>
      <c r="BM306" s="78" t="e">
        <f>IF(Exposition!$J313="September",Exposition!$G313)</f>
        <v>#NAME?</v>
      </c>
      <c r="BN306" s="78" t="e">
        <f>IF(Exposition!$J313="Oktober",Exposition!$G313)</f>
        <v>#NAME?</v>
      </c>
      <c r="BO306" s="78" t="e">
        <f>IF(Exposition!$J313="November",Exposition!$G313)</f>
        <v>#NAME?</v>
      </c>
      <c r="BP306" s="78" t="e">
        <f>IF(Exposition!$J313="Dezember",Exposition!$G313)</f>
        <v>#NAME?</v>
      </c>
    </row>
    <row r="307" spans="14:68" x14ac:dyDescent="0.2">
      <c r="N307" s="78" t="b">
        <f>IF(Exposition!$D315="Fußballspez. Training",Exposition!$C315*(Exposition!$E315/60))</f>
        <v>0</v>
      </c>
      <c r="O307" s="78" t="b">
        <f>IF(Exposition!$D315="Unspezifisches Training",Exposition!$C315*(Exposition!$E315/60))</f>
        <v>0</v>
      </c>
      <c r="AD307" s="78" t="e">
        <f>IF(Monitoring!D315=0,AA=0,TEXT(Monitoring!D315,"TTTT"))</f>
        <v>#NAME?</v>
      </c>
      <c r="AE307" s="78" t="e">
        <f>IF(Monitoring!D315=0,AA=0,TEXT(Monitoring!D315,"MMMM"))</f>
        <v>#NAME?</v>
      </c>
      <c r="AF307" s="78">
        <f>Monitoring!L315</f>
        <v>0</v>
      </c>
      <c r="BE307" s="78" t="e">
        <f>IF(Exposition!$J314="Januar",Exposition!$G314)</f>
        <v>#NAME?</v>
      </c>
      <c r="BF307" s="78" t="e">
        <f>IF(Exposition!$J314="Februar",Exposition!$G314)</f>
        <v>#NAME?</v>
      </c>
      <c r="BG307" s="78" t="e">
        <f>IF(Exposition!$J314="März",Exposition!$G314)</f>
        <v>#NAME?</v>
      </c>
      <c r="BH307" s="78" t="e">
        <f>IF(Exposition!$J314="April",Exposition!$G314)</f>
        <v>#NAME?</v>
      </c>
      <c r="BI307" s="78" t="e">
        <f>IF(Exposition!$J314="Mai",Exposition!$G314)</f>
        <v>#NAME?</v>
      </c>
      <c r="BJ307" s="78" t="e">
        <f>IF(Exposition!$J314="Juni",Exposition!$G314)</f>
        <v>#NAME?</v>
      </c>
      <c r="BK307" s="78" t="e">
        <f>IF(Exposition!$J314="Juli",Exposition!$G314)</f>
        <v>#NAME?</v>
      </c>
      <c r="BL307" s="78" t="e">
        <f>IF(Exposition!$J314="August",Exposition!$G314)</f>
        <v>#NAME?</v>
      </c>
      <c r="BM307" s="78" t="e">
        <f>IF(Exposition!$J314="September",Exposition!$G314)</f>
        <v>#NAME?</v>
      </c>
      <c r="BN307" s="78" t="e">
        <f>IF(Exposition!$J314="Oktober",Exposition!$G314)</f>
        <v>#NAME?</v>
      </c>
      <c r="BO307" s="78" t="e">
        <f>IF(Exposition!$J314="November",Exposition!$G314)</f>
        <v>#NAME?</v>
      </c>
      <c r="BP307" s="78" t="e">
        <f>IF(Exposition!$J314="Dezember",Exposition!$G314)</f>
        <v>#NAME?</v>
      </c>
    </row>
    <row r="308" spans="14:68" x14ac:dyDescent="0.2">
      <c r="N308" s="78" t="b">
        <f>IF(Exposition!$D316="Fußballspez. Training",Exposition!$C316*(Exposition!$E316/60))</f>
        <v>0</v>
      </c>
      <c r="O308" s="78" t="b">
        <f>IF(Exposition!$D316="Unspezifisches Training",Exposition!$C316*(Exposition!$E316/60))</f>
        <v>0</v>
      </c>
      <c r="AD308" s="78" t="e">
        <f>IF(Monitoring!D316=0,AA=0,TEXT(Monitoring!D316,"TTTT"))</f>
        <v>#NAME?</v>
      </c>
      <c r="AE308" s="78" t="e">
        <f>IF(Monitoring!D316=0,AA=0,TEXT(Monitoring!D316,"MMMM"))</f>
        <v>#NAME?</v>
      </c>
      <c r="AF308" s="78">
        <f>Monitoring!L316</f>
        <v>0</v>
      </c>
      <c r="BE308" s="78" t="e">
        <f>IF(Exposition!$J315="Januar",Exposition!$G315)</f>
        <v>#NAME?</v>
      </c>
      <c r="BF308" s="78" t="e">
        <f>IF(Exposition!$J315="Februar",Exposition!$G315)</f>
        <v>#NAME?</v>
      </c>
      <c r="BG308" s="78" t="e">
        <f>IF(Exposition!$J315="März",Exposition!$G315)</f>
        <v>#NAME?</v>
      </c>
      <c r="BH308" s="78" t="e">
        <f>IF(Exposition!$J315="April",Exposition!$G315)</f>
        <v>#NAME?</v>
      </c>
      <c r="BI308" s="78" t="e">
        <f>IF(Exposition!$J315="Mai",Exposition!$G315)</f>
        <v>#NAME?</v>
      </c>
      <c r="BJ308" s="78" t="e">
        <f>IF(Exposition!$J315="Juni",Exposition!$G315)</f>
        <v>#NAME?</v>
      </c>
      <c r="BK308" s="78" t="e">
        <f>IF(Exposition!$J315="Juli",Exposition!$G315)</f>
        <v>#NAME?</v>
      </c>
      <c r="BL308" s="78" t="e">
        <f>IF(Exposition!$J315="August",Exposition!$G315)</f>
        <v>#NAME?</v>
      </c>
      <c r="BM308" s="78" t="e">
        <f>IF(Exposition!$J315="September",Exposition!$G315)</f>
        <v>#NAME?</v>
      </c>
      <c r="BN308" s="78" t="e">
        <f>IF(Exposition!$J315="Oktober",Exposition!$G315)</f>
        <v>#NAME?</v>
      </c>
      <c r="BO308" s="78" t="e">
        <f>IF(Exposition!$J315="November",Exposition!$G315)</f>
        <v>#NAME?</v>
      </c>
      <c r="BP308" s="78" t="e">
        <f>IF(Exposition!$J315="Dezember",Exposition!$G315)</f>
        <v>#NAME?</v>
      </c>
    </row>
    <row r="309" spans="14:68" x14ac:dyDescent="0.2">
      <c r="N309" s="78" t="b">
        <f>IF(Exposition!$D317="Fußballspez. Training",Exposition!$C317*(Exposition!$E317/60))</f>
        <v>0</v>
      </c>
      <c r="O309" s="78" t="b">
        <f>IF(Exposition!$D317="Unspezifisches Training",Exposition!$C317*(Exposition!$E317/60))</f>
        <v>0</v>
      </c>
      <c r="AD309" s="78" t="e">
        <f>IF(Monitoring!D317=0,AA=0,TEXT(Monitoring!D317,"TTTT"))</f>
        <v>#NAME?</v>
      </c>
      <c r="AE309" s="78" t="e">
        <f>IF(Monitoring!D317=0,AA=0,TEXT(Monitoring!D317,"MMMM"))</f>
        <v>#NAME?</v>
      </c>
      <c r="AF309" s="78">
        <f>Monitoring!L317</f>
        <v>0</v>
      </c>
      <c r="BE309" s="78" t="e">
        <f>IF(Exposition!$J316="Januar",Exposition!$G316)</f>
        <v>#NAME?</v>
      </c>
      <c r="BF309" s="78" t="e">
        <f>IF(Exposition!$J316="Februar",Exposition!$G316)</f>
        <v>#NAME?</v>
      </c>
      <c r="BG309" s="78" t="e">
        <f>IF(Exposition!$J316="März",Exposition!$G316)</f>
        <v>#NAME?</v>
      </c>
      <c r="BH309" s="78" t="e">
        <f>IF(Exposition!$J316="April",Exposition!$G316)</f>
        <v>#NAME?</v>
      </c>
      <c r="BI309" s="78" t="e">
        <f>IF(Exposition!$J316="Mai",Exposition!$G316)</f>
        <v>#NAME?</v>
      </c>
      <c r="BJ309" s="78" t="e">
        <f>IF(Exposition!$J316="Juni",Exposition!$G316)</f>
        <v>#NAME?</v>
      </c>
      <c r="BK309" s="78" t="e">
        <f>IF(Exposition!$J316="Juli",Exposition!$G316)</f>
        <v>#NAME?</v>
      </c>
      <c r="BL309" s="78" t="e">
        <f>IF(Exposition!$J316="August",Exposition!$G316)</f>
        <v>#NAME?</v>
      </c>
      <c r="BM309" s="78" t="e">
        <f>IF(Exposition!$J316="September",Exposition!$G316)</f>
        <v>#NAME?</v>
      </c>
      <c r="BN309" s="78" t="e">
        <f>IF(Exposition!$J316="Oktober",Exposition!$G316)</f>
        <v>#NAME?</v>
      </c>
      <c r="BO309" s="78" t="e">
        <f>IF(Exposition!$J316="November",Exposition!$G316)</f>
        <v>#NAME?</v>
      </c>
      <c r="BP309" s="78" t="e">
        <f>IF(Exposition!$J316="Dezember",Exposition!$G316)</f>
        <v>#NAME?</v>
      </c>
    </row>
    <row r="310" spans="14:68" x14ac:dyDescent="0.2">
      <c r="N310" s="78" t="b">
        <f>IF(Exposition!$D318="Fußballspez. Training",Exposition!$C318*(Exposition!$E318/60))</f>
        <v>0</v>
      </c>
      <c r="O310" s="78" t="b">
        <f>IF(Exposition!$D318="Unspezifisches Training",Exposition!$C318*(Exposition!$E318/60))</f>
        <v>0</v>
      </c>
      <c r="AD310" s="78" t="e">
        <f>IF(Monitoring!D318=0,AA=0,TEXT(Monitoring!D318,"TTTT"))</f>
        <v>#NAME?</v>
      </c>
      <c r="AE310" s="78" t="e">
        <f>IF(Monitoring!D318=0,AA=0,TEXT(Monitoring!D318,"MMMM"))</f>
        <v>#NAME?</v>
      </c>
      <c r="AF310" s="78">
        <f>Monitoring!L318</f>
        <v>0</v>
      </c>
      <c r="BE310" s="78" t="e">
        <f>IF(Exposition!$J317="Januar",Exposition!$G317)</f>
        <v>#NAME?</v>
      </c>
      <c r="BF310" s="78" t="e">
        <f>IF(Exposition!$J317="Februar",Exposition!$G317)</f>
        <v>#NAME?</v>
      </c>
      <c r="BG310" s="78" t="e">
        <f>IF(Exposition!$J317="März",Exposition!$G317)</f>
        <v>#NAME?</v>
      </c>
      <c r="BH310" s="78" t="e">
        <f>IF(Exposition!$J317="April",Exposition!$G317)</f>
        <v>#NAME?</v>
      </c>
      <c r="BI310" s="78" t="e">
        <f>IF(Exposition!$J317="Mai",Exposition!$G317)</f>
        <v>#NAME?</v>
      </c>
      <c r="BJ310" s="78" t="e">
        <f>IF(Exposition!$J317="Juni",Exposition!$G317)</f>
        <v>#NAME?</v>
      </c>
      <c r="BK310" s="78" t="e">
        <f>IF(Exposition!$J317="Juli",Exposition!$G317)</f>
        <v>#NAME?</v>
      </c>
      <c r="BL310" s="78" t="e">
        <f>IF(Exposition!$J317="August",Exposition!$G317)</f>
        <v>#NAME?</v>
      </c>
      <c r="BM310" s="78" t="e">
        <f>IF(Exposition!$J317="September",Exposition!$G317)</f>
        <v>#NAME?</v>
      </c>
      <c r="BN310" s="78" t="e">
        <f>IF(Exposition!$J317="Oktober",Exposition!$G317)</f>
        <v>#NAME?</v>
      </c>
      <c r="BO310" s="78" t="e">
        <f>IF(Exposition!$J317="November",Exposition!$G317)</f>
        <v>#NAME?</v>
      </c>
      <c r="BP310" s="78" t="e">
        <f>IF(Exposition!$J317="Dezember",Exposition!$G317)</f>
        <v>#NAME?</v>
      </c>
    </row>
    <row r="311" spans="14:68" x14ac:dyDescent="0.2">
      <c r="N311" s="78" t="b">
        <f>IF(Exposition!$D319="Fußballspez. Training",Exposition!$C319*(Exposition!$E319/60))</f>
        <v>0</v>
      </c>
      <c r="O311" s="78" t="b">
        <f>IF(Exposition!$D319="Unspezifisches Training",Exposition!$C319*(Exposition!$E319/60))</f>
        <v>0</v>
      </c>
      <c r="AD311" s="78" t="e">
        <f>IF(Monitoring!D319=0,AA=0,TEXT(Monitoring!D319,"TTTT"))</f>
        <v>#NAME?</v>
      </c>
      <c r="AE311" s="78" t="e">
        <f>IF(Monitoring!D319=0,AA=0,TEXT(Monitoring!D319,"MMMM"))</f>
        <v>#NAME?</v>
      </c>
      <c r="AF311" s="78">
        <f>Monitoring!L319</f>
        <v>0</v>
      </c>
      <c r="BE311" s="78" t="e">
        <f>IF(Exposition!$J318="Januar",Exposition!$G318)</f>
        <v>#NAME?</v>
      </c>
      <c r="BF311" s="78" t="e">
        <f>IF(Exposition!$J318="Februar",Exposition!$G318)</f>
        <v>#NAME?</v>
      </c>
      <c r="BG311" s="78" t="e">
        <f>IF(Exposition!$J318="März",Exposition!$G318)</f>
        <v>#NAME?</v>
      </c>
      <c r="BH311" s="78" t="e">
        <f>IF(Exposition!$J318="April",Exposition!$G318)</f>
        <v>#NAME?</v>
      </c>
      <c r="BI311" s="78" t="e">
        <f>IF(Exposition!$J318="Mai",Exposition!$G318)</f>
        <v>#NAME?</v>
      </c>
      <c r="BJ311" s="78" t="e">
        <f>IF(Exposition!$J318="Juni",Exposition!$G318)</f>
        <v>#NAME?</v>
      </c>
      <c r="BK311" s="78" t="e">
        <f>IF(Exposition!$J318="Juli",Exposition!$G318)</f>
        <v>#NAME?</v>
      </c>
      <c r="BL311" s="78" t="e">
        <f>IF(Exposition!$J318="August",Exposition!$G318)</f>
        <v>#NAME?</v>
      </c>
      <c r="BM311" s="78" t="e">
        <f>IF(Exposition!$J318="September",Exposition!$G318)</f>
        <v>#NAME?</v>
      </c>
      <c r="BN311" s="78" t="e">
        <f>IF(Exposition!$J318="Oktober",Exposition!$G318)</f>
        <v>#NAME?</v>
      </c>
      <c r="BO311" s="78" t="e">
        <f>IF(Exposition!$J318="November",Exposition!$G318)</f>
        <v>#NAME?</v>
      </c>
      <c r="BP311" s="78" t="e">
        <f>IF(Exposition!$J318="Dezember",Exposition!$G318)</f>
        <v>#NAME?</v>
      </c>
    </row>
    <row r="312" spans="14:68" x14ac:dyDescent="0.2">
      <c r="N312" s="78" t="b">
        <f>IF(Exposition!$D320="Fußballspez. Training",Exposition!$C320*(Exposition!$E320/60))</f>
        <v>0</v>
      </c>
      <c r="O312" s="78" t="b">
        <f>IF(Exposition!$D320="Unspezifisches Training",Exposition!$C320*(Exposition!$E320/60))</f>
        <v>0</v>
      </c>
      <c r="AD312" s="78" t="e">
        <f>IF(Monitoring!D320=0,AA=0,TEXT(Monitoring!D320,"TTTT"))</f>
        <v>#NAME?</v>
      </c>
      <c r="AE312" s="78" t="e">
        <f>IF(Monitoring!D320=0,AA=0,TEXT(Monitoring!D320,"MMMM"))</f>
        <v>#NAME?</v>
      </c>
      <c r="AF312" s="78">
        <f>Monitoring!L320</f>
        <v>0</v>
      </c>
      <c r="BE312" s="78" t="e">
        <f>IF(Exposition!$J319="Januar",Exposition!$G319)</f>
        <v>#NAME?</v>
      </c>
      <c r="BF312" s="78" t="e">
        <f>IF(Exposition!$J319="Februar",Exposition!$G319)</f>
        <v>#NAME?</v>
      </c>
      <c r="BG312" s="78" t="e">
        <f>IF(Exposition!$J319="März",Exposition!$G319)</f>
        <v>#NAME?</v>
      </c>
      <c r="BH312" s="78" t="e">
        <f>IF(Exposition!$J319="April",Exposition!$G319)</f>
        <v>#NAME?</v>
      </c>
      <c r="BI312" s="78" t="e">
        <f>IF(Exposition!$J319="Mai",Exposition!$G319)</f>
        <v>#NAME?</v>
      </c>
      <c r="BJ312" s="78" t="e">
        <f>IF(Exposition!$J319="Juni",Exposition!$G319)</f>
        <v>#NAME?</v>
      </c>
      <c r="BK312" s="78" t="e">
        <f>IF(Exposition!$J319="Juli",Exposition!$G319)</f>
        <v>#NAME?</v>
      </c>
      <c r="BL312" s="78" t="e">
        <f>IF(Exposition!$J319="August",Exposition!$G319)</f>
        <v>#NAME?</v>
      </c>
      <c r="BM312" s="78" t="e">
        <f>IF(Exposition!$J319="September",Exposition!$G319)</f>
        <v>#NAME?</v>
      </c>
      <c r="BN312" s="78" t="e">
        <f>IF(Exposition!$J319="Oktober",Exposition!$G319)</f>
        <v>#NAME?</v>
      </c>
      <c r="BO312" s="78" t="e">
        <f>IF(Exposition!$J319="November",Exposition!$G319)</f>
        <v>#NAME?</v>
      </c>
      <c r="BP312" s="78" t="e">
        <f>IF(Exposition!$J319="Dezember",Exposition!$G319)</f>
        <v>#NAME?</v>
      </c>
    </row>
    <row r="313" spans="14:68" x14ac:dyDescent="0.2">
      <c r="N313" s="78" t="b">
        <f>IF(Exposition!$D321="Fußballspez. Training",Exposition!$C321*(Exposition!$E321/60))</f>
        <v>0</v>
      </c>
      <c r="O313" s="78" t="b">
        <f>IF(Exposition!$D321="Unspezifisches Training",Exposition!$C321*(Exposition!$E321/60))</f>
        <v>0</v>
      </c>
      <c r="AD313" s="78" t="e">
        <f>IF(Monitoring!D321=0,AA=0,TEXT(Monitoring!D321,"TTTT"))</f>
        <v>#NAME?</v>
      </c>
      <c r="AE313" s="78" t="e">
        <f>IF(Monitoring!D321=0,AA=0,TEXT(Monitoring!D321,"MMMM"))</f>
        <v>#NAME?</v>
      </c>
      <c r="AF313" s="78">
        <f>Monitoring!L321</f>
        <v>0</v>
      </c>
      <c r="BE313" s="78" t="e">
        <f>IF(Exposition!$J320="Januar",Exposition!$G320)</f>
        <v>#NAME?</v>
      </c>
      <c r="BF313" s="78" t="e">
        <f>IF(Exposition!$J320="Februar",Exposition!$G320)</f>
        <v>#NAME?</v>
      </c>
      <c r="BG313" s="78" t="e">
        <f>IF(Exposition!$J320="März",Exposition!$G320)</f>
        <v>#NAME?</v>
      </c>
      <c r="BH313" s="78" t="e">
        <f>IF(Exposition!$J320="April",Exposition!$G320)</f>
        <v>#NAME?</v>
      </c>
      <c r="BI313" s="78" t="e">
        <f>IF(Exposition!$J320="Mai",Exposition!$G320)</f>
        <v>#NAME?</v>
      </c>
      <c r="BJ313" s="78" t="e">
        <f>IF(Exposition!$J320="Juni",Exposition!$G320)</f>
        <v>#NAME?</v>
      </c>
      <c r="BK313" s="78" t="e">
        <f>IF(Exposition!$J320="Juli",Exposition!$G320)</f>
        <v>#NAME?</v>
      </c>
      <c r="BL313" s="78" t="e">
        <f>IF(Exposition!$J320="August",Exposition!$G320)</f>
        <v>#NAME?</v>
      </c>
      <c r="BM313" s="78" t="e">
        <f>IF(Exposition!$J320="September",Exposition!$G320)</f>
        <v>#NAME?</v>
      </c>
      <c r="BN313" s="78" t="e">
        <f>IF(Exposition!$J320="Oktober",Exposition!$G320)</f>
        <v>#NAME?</v>
      </c>
      <c r="BO313" s="78" t="e">
        <f>IF(Exposition!$J320="November",Exposition!$G320)</f>
        <v>#NAME?</v>
      </c>
      <c r="BP313" s="78" t="e">
        <f>IF(Exposition!$J320="Dezember",Exposition!$G320)</f>
        <v>#NAME?</v>
      </c>
    </row>
    <row r="314" spans="14:68" x14ac:dyDescent="0.2">
      <c r="N314" s="78" t="b">
        <f>IF(Exposition!$D322="Fußballspez. Training",Exposition!$C322*(Exposition!$E322/60))</f>
        <v>0</v>
      </c>
      <c r="O314" s="78" t="b">
        <f>IF(Exposition!$D322="Unspezifisches Training",Exposition!$C322*(Exposition!$E322/60))</f>
        <v>0</v>
      </c>
      <c r="AD314" s="78" t="e">
        <f>IF(Monitoring!D322=0,AA=0,TEXT(Monitoring!D322,"TTTT"))</f>
        <v>#NAME?</v>
      </c>
      <c r="AE314" s="78" t="e">
        <f>IF(Monitoring!D322=0,AA=0,TEXT(Monitoring!D322,"MMMM"))</f>
        <v>#NAME?</v>
      </c>
      <c r="AF314" s="78">
        <f>Monitoring!L322</f>
        <v>0</v>
      </c>
      <c r="BE314" s="78" t="e">
        <f>IF(Exposition!$J321="Januar",Exposition!$G321)</f>
        <v>#NAME?</v>
      </c>
      <c r="BF314" s="78" t="e">
        <f>IF(Exposition!$J321="Februar",Exposition!$G321)</f>
        <v>#NAME?</v>
      </c>
      <c r="BG314" s="78" t="e">
        <f>IF(Exposition!$J321="März",Exposition!$G321)</f>
        <v>#NAME?</v>
      </c>
      <c r="BH314" s="78" t="e">
        <f>IF(Exposition!$J321="April",Exposition!$G321)</f>
        <v>#NAME?</v>
      </c>
      <c r="BI314" s="78" t="e">
        <f>IF(Exposition!$J321="Mai",Exposition!$G321)</f>
        <v>#NAME?</v>
      </c>
      <c r="BJ314" s="78" t="e">
        <f>IF(Exposition!$J321="Juni",Exposition!$G321)</f>
        <v>#NAME?</v>
      </c>
      <c r="BK314" s="78" t="e">
        <f>IF(Exposition!$J321="Juli",Exposition!$G321)</f>
        <v>#NAME?</v>
      </c>
      <c r="BL314" s="78" t="e">
        <f>IF(Exposition!$J321="August",Exposition!$G321)</f>
        <v>#NAME?</v>
      </c>
      <c r="BM314" s="78" t="e">
        <f>IF(Exposition!$J321="September",Exposition!$G321)</f>
        <v>#NAME?</v>
      </c>
      <c r="BN314" s="78" t="e">
        <f>IF(Exposition!$J321="Oktober",Exposition!$G321)</f>
        <v>#NAME?</v>
      </c>
      <c r="BO314" s="78" t="e">
        <f>IF(Exposition!$J321="November",Exposition!$G321)</f>
        <v>#NAME?</v>
      </c>
      <c r="BP314" s="78" t="e">
        <f>IF(Exposition!$J321="Dezember",Exposition!$G321)</f>
        <v>#NAME?</v>
      </c>
    </row>
    <row r="315" spans="14:68" x14ac:dyDescent="0.2">
      <c r="N315" s="78" t="b">
        <f>IF(Exposition!$D323="Fußballspez. Training",Exposition!$C323*(Exposition!$E323/60))</f>
        <v>0</v>
      </c>
      <c r="O315" s="78" t="b">
        <f>IF(Exposition!$D323="Unspezifisches Training",Exposition!$C323*(Exposition!$E323/60))</f>
        <v>0</v>
      </c>
      <c r="AD315" s="78" t="e">
        <f>IF(Monitoring!D323=0,AA=0,TEXT(Monitoring!D323,"TTTT"))</f>
        <v>#NAME?</v>
      </c>
      <c r="AE315" s="78" t="e">
        <f>IF(Monitoring!D323=0,AA=0,TEXT(Monitoring!D323,"MMMM"))</f>
        <v>#NAME?</v>
      </c>
      <c r="AF315" s="78">
        <f>Monitoring!L323</f>
        <v>0</v>
      </c>
      <c r="BE315" s="78" t="e">
        <f>IF(Exposition!$J322="Januar",Exposition!$G322)</f>
        <v>#NAME?</v>
      </c>
      <c r="BF315" s="78" t="e">
        <f>IF(Exposition!$J322="Februar",Exposition!$G322)</f>
        <v>#NAME?</v>
      </c>
      <c r="BG315" s="78" t="e">
        <f>IF(Exposition!$J322="März",Exposition!$G322)</f>
        <v>#NAME?</v>
      </c>
      <c r="BH315" s="78" t="e">
        <f>IF(Exposition!$J322="April",Exposition!$G322)</f>
        <v>#NAME?</v>
      </c>
      <c r="BI315" s="78" t="e">
        <f>IF(Exposition!$J322="Mai",Exposition!$G322)</f>
        <v>#NAME?</v>
      </c>
      <c r="BJ315" s="78" t="e">
        <f>IF(Exposition!$J322="Juni",Exposition!$G322)</f>
        <v>#NAME?</v>
      </c>
      <c r="BK315" s="78" t="e">
        <f>IF(Exposition!$J322="Juli",Exposition!$G322)</f>
        <v>#NAME?</v>
      </c>
      <c r="BL315" s="78" t="e">
        <f>IF(Exposition!$J322="August",Exposition!$G322)</f>
        <v>#NAME?</v>
      </c>
      <c r="BM315" s="78" t="e">
        <f>IF(Exposition!$J322="September",Exposition!$G322)</f>
        <v>#NAME?</v>
      </c>
      <c r="BN315" s="78" t="e">
        <f>IF(Exposition!$J322="Oktober",Exposition!$G322)</f>
        <v>#NAME?</v>
      </c>
      <c r="BO315" s="78" t="e">
        <f>IF(Exposition!$J322="November",Exposition!$G322)</f>
        <v>#NAME?</v>
      </c>
      <c r="BP315" s="78" t="e">
        <f>IF(Exposition!$J322="Dezember",Exposition!$G322)</f>
        <v>#NAME?</v>
      </c>
    </row>
    <row r="316" spans="14:68" x14ac:dyDescent="0.2">
      <c r="N316" s="78" t="b">
        <f>IF(Exposition!$D324="Fußballspez. Training",Exposition!$C324*(Exposition!$E324/60))</f>
        <v>0</v>
      </c>
      <c r="O316" s="78" t="b">
        <f>IF(Exposition!$D324="Unspezifisches Training",Exposition!$C324*(Exposition!$E324/60))</f>
        <v>0</v>
      </c>
      <c r="AD316" s="78" t="e">
        <f>IF(Monitoring!D324=0,AA=0,TEXT(Monitoring!D324,"TTTT"))</f>
        <v>#NAME?</v>
      </c>
      <c r="AE316" s="78" t="e">
        <f>IF(Monitoring!D324=0,AA=0,TEXT(Monitoring!D324,"MMMM"))</f>
        <v>#NAME?</v>
      </c>
      <c r="AF316" s="78">
        <f>Monitoring!L324</f>
        <v>0</v>
      </c>
      <c r="BE316" s="78" t="e">
        <f>IF(Exposition!$J323="Januar",Exposition!$G323)</f>
        <v>#NAME?</v>
      </c>
      <c r="BF316" s="78" t="e">
        <f>IF(Exposition!$J323="Februar",Exposition!$G323)</f>
        <v>#NAME?</v>
      </c>
      <c r="BG316" s="78" t="e">
        <f>IF(Exposition!$J323="März",Exposition!$G323)</f>
        <v>#NAME?</v>
      </c>
      <c r="BH316" s="78" t="e">
        <f>IF(Exposition!$J323="April",Exposition!$G323)</f>
        <v>#NAME?</v>
      </c>
      <c r="BI316" s="78" t="e">
        <f>IF(Exposition!$J323="Mai",Exposition!$G323)</f>
        <v>#NAME?</v>
      </c>
      <c r="BJ316" s="78" t="e">
        <f>IF(Exposition!$J323="Juni",Exposition!$G323)</f>
        <v>#NAME?</v>
      </c>
      <c r="BK316" s="78" t="e">
        <f>IF(Exposition!$J323="Juli",Exposition!$G323)</f>
        <v>#NAME?</v>
      </c>
      <c r="BL316" s="78" t="e">
        <f>IF(Exposition!$J323="August",Exposition!$G323)</f>
        <v>#NAME?</v>
      </c>
      <c r="BM316" s="78" t="e">
        <f>IF(Exposition!$J323="September",Exposition!$G323)</f>
        <v>#NAME?</v>
      </c>
      <c r="BN316" s="78" t="e">
        <f>IF(Exposition!$J323="Oktober",Exposition!$G323)</f>
        <v>#NAME?</v>
      </c>
      <c r="BO316" s="78" t="e">
        <f>IF(Exposition!$J323="November",Exposition!$G323)</f>
        <v>#NAME?</v>
      </c>
      <c r="BP316" s="78" t="e">
        <f>IF(Exposition!$J323="Dezember",Exposition!$G323)</f>
        <v>#NAME?</v>
      </c>
    </row>
    <row r="317" spans="14:68" x14ac:dyDescent="0.2">
      <c r="N317" s="78" t="b">
        <f>IF(Exposition!$D325="Fußballspez. Training",Exposition!$C325*(Exposition!$E325/60))</f>
        <v>0</v>
      </c>
      <c r="O317" s="78" t="b">
        <f>IF(Exposition!$D325="Unspezifisches Training",Exposition!$C325*(Exposition!$E325/60))</f>
        <v>0</v>
      </c>
      <c r="AD317" s="78" t="e">
        <f>IF(Monitoring!D325=0,AA=0,TEXT(Monitoring!D325,"TTTT"))</f>
        <v>#NAME?</v>
      </c>
      <c r="AE317" s="78" t="e">
        <f>IF(Monitoring!D325=0,AA=0,TEXT(Monitoring!D325,"MMMM"))</f>
        <v>#NAME?</v>
      </c>
      <c r="AF317" s="78">
        <f>Monitoring!L325</f>
        <v>0</v>
      </c>
      <c r="BE317" s="78" t="e">
        <f>IF(Exposition!$J324="Januar",Exposition!$G324)</f>
        <v>#NAME?</v>
      </c>
      <c r="BF317" s="78" t="e">
        <f>IF(Exposition!$J324="Februar",Exposition!$G324)</f>
        <v>#NAME?</v>
      </c>
      <c r="BG317" s="78" t="e">
        <f>IF(Exposition!$J324="März",Exposition!$G324)</f>
        <v>#NAME?</v>
      </c>
      <c r="BH317" s="78" t="e">
        <f>IF(Exposition!$J324="April",Exposition!$G324)</f>
        <v>#NAME?</v>
      </c>
      <c r="BI317" s="78" t="e">
        <f>IF(Exposition!$J324="Mai",Exposition!$G324)</f>
        <v>#NAME?</v>
      </c>
      <c r="BJ317" s="78" t="e">
        <f>IF(Exposition!$J324="Juni",Exposition!$G324)</f>
        <v>#NAME?</v>
      </c>
      <c r="BK317" s="78" t="e">
        <f>IF(Exposition!$J324="Juli",Exposition!$G324)</f>
        <v>#NAME?</v>
      </c>
      <c r="BL317" s="78" t="e">
        <f>IF(Exposition!$J324="August",Exposition!$G324)</f>
        <v>#NAME?</v>
      </c>
      <c r="BM317" s="78" t="e">
        <f>IF(Exposition!$J324="September",Exposition!$G324)</f>
        <v>#NAME?</v>
      </c>
      <c r="BN317" s="78" t="e">
        <f>IF(Exposition!$J324="Oktober",Exposition!$G324)</f>
        <v>#NAME?</v>
      </c>
      <c r="BO317" s="78" t="e">
        <f>IF(Exposition!$J324="November",Exposition!$G324)</f>
        <v>#NAME?</v>
      </c>
      <c r="BP317" s="78" t="e">
        <f>IF(Exposition!$J324="Dezember",Exposition!$G324)</f>
        <v>#NAME?</v>
      </c>
    </row>
    <row r="318" spans="14:68" x14ac:dyDescent="0.2">
      <c r="N318" s="78" t="b">
        <f>IF(Exposition!$D326="Fußballspez. Training",Exposition!$C326*(Exposition!$E326/60))</f>
        <v>0</v>
      </c>
      <c r="O318" s="78" t="b">
        <f>IF(Exposition!$D326="Unspezifisches Training",Exposition!$C326*(Exposition!$E326/60))</f>
        <v>0</v>
      </c>
      <c r="AD318" s="78" t="e">
        <f>IF(Monitoring!D326=0,AA=0,TEXT(Monitoring!D326,"TTTT"))</f>
        <v>#NAME?</v>
      </c>
      <c r="AE318" s="78" t="e">
        <f>IF(Monitoring!D326=0,AA=0,TEXT(Monitoring!D326,"MMMM"))</f>
        <v>#NAME?</v>
      </c>
      <c r="AF318" s="78">
        <f>Monitoring!L326</f>
        <v>0</v>
      </c>
      <c r="BE318" s="78" t="e">
        <f>IF(Exposition!$J325="Januar",Exposition!$G325)</f>
        <v>#NAME?</v>
      </c>
      <c r="BF318" s="78" t="e">
        <f>IF(Exposition!$J325="Februar",Exposition!$G325)</f>
        <v>#NAME?</v>
      </c>
      <c r="BG318" s="78" t="e">
        <f>IF(Exposition!$J325="März",Exposition!$G325)</f>
        <v>#NAME?</v>
      </c>
      <c r="BH318" s="78" t="e">
        <f>IF(Exposition!$J325="April",Exposition!$G325)</f>
        <v>#NAME?</v>
      </c>
      <c r="BI318" s="78" t="e">
        <f>IF(Exposition!$J325="Mai",Exposition!$G325)</f>
        <v>#NAME?</v>
      </c>
      <c r="BJ318" s="78" t="e">
        <f>IF(Exposition!$J325="Juni",Exposition!$G325)</f>
        <v>#NAME?</v>
      </c>
      <c r="BK318" s="78" t="e">
        <f>IF(Exposition!$J325="Juli",Exposition!$G325)</f>
        <v>#NAME?</v>
      </c>
      <c r="BL318" s="78" t="e">
        <f>IF(Exposition!$J325="August",Exposition!$G325)</f>
        <v>#NAME?</v>
      </c>
      <c r="BM318" s="78" t="e">
        <f>IF(Exposition!$J325="September",Exposition!$G325)</f>
        <v>#NAME?</v>
      </c>
      <c r="BN318" s="78" t="e">
        <f>IF(Exposition!$J325="Oktober",Exposition!$G325)</f>
        <v>#NAME?</v>
      </c>
      <c r="BO318" s="78" t="e">
        <f>IF(Exposition!$J325="November",Exposition!$G325)</f>
        <v>#NAME?</v>
      </c>
      <c r="BP318" s="78" t="e">
        <f>IF(Exposition!$J325="Dezember",Exposition!$G325)</f>
        <v>#NAME?</v>
      </c>
    </row>
    <row r="319" spans="14:68" x14ac:dyDescent="0.2">
      <c r="N319" s="78" t="b">
        <f>IF(Exposition!$D327="Fußballspez. Training",Exposition!$C327*(Exposition!$E327/60))</f>
        <v>0</v>
      </c>
      <c r="O319" s="78" t="b">
        <f>IF(Exposition!$D327="Unspezifisches Training",Exposition!$C327*(Exposition!$E327/60))</f>
        <v>0</v>
      </c>
      <c r="AD319" s="78" t="e">
        <f>IF(Monitoring!D327=0,AA=0,TEXT(Monitoring!D327,"TTTT"))</f>
        <v>#NAME?</v>
      </c>
      <c r="AE319" s="78" t="e">
        <f>IF(Monitoring!D327=0,AA=0,TEXT(Monitoring!D327,"MMMM"))</f>
        <v>#NAME?</v>
      </c>
      <c r="AF319" s="78">
        <f>Monitoring!L327</f>
        <v>0</v>
      </c>
      <c r="BE319" s="78" t="e">
        <f>IF(Exposition!$J326="Januar",Exposition!$G326)</f>
        <v>#NAME?</v>
      </c>
      <c r="BF319" s="78" t="e">
        <f>IF(Exposition!$J326="Februar",Exposition!$G326)</f>
        <v>#NAME?</v>
      </c>
      <c r="BG319" s="78" t="e">
        <f>IF(Exposition!$J326="März",Exposition!$G326)</f>
        <v>#NAME?</v>
      </c>
      <c r="BH319" s="78" t="e">
        <f>IF(Exposition!$J326="April",Exposition!$G326)</f>
        <v>#NAME?</v>
      </c>
      <c r="BI319" s="78" t="e">
        <f>IF(Exposition!$J326="Mai",Exposition!$G326)</f>
        <v>#NAME?</v>
      </c>
      <c r="BJ319" s="78" t="e">
        <f>IF(Exposition!$J326="Juni",Exposition!$G326)</f>
        <v>#NAME?</v>
      </c>
      <c r="BK319" s="78" t="e">
        <f>IF(Exposition!$J326="Juli",Exposition!$G326)</f>
        <v>#NAME?</v>
      </c>
      <c r="BL319" s="78" t="e">
        <f>IF(Exposition!$J326="August",Exposition!$G326)</f>
        <v>#NAME?</v>
      </c>
      <c r="BM319" s="78" t="e">
        <f>IF(Exposition!$J326="September",Exposition!$G326)</f>
        <v>#NAME?</v>
      </c>
      <c r="BN319" s="78" t="e">
        <f>IF(Exposition!$J326="Oktober",Exposition!$G326)</f>
        <v>#NAME?</v>
      </c>
      <c r="BO319" s="78" t="e">
        <f>IF(Exposition!$J326="November",Exposition!$G326)</f>
        <v>#NAME?</v>
      </c>
      <c r="BP319" s="78" t="e">
        <f>IF(Exposition!$J326="Dezember",Exposition!$G326)</f>
        <v>#NAME?</v>
      </c>
    </row>
    <row r="320" spans="14:68" x14ac:dyDescent="0.2">
      <c r="N320" s="78" t="b">
        <f>IF(Exposition!$D328="Fußballspez. Training",Exposition!$C328*(Exposition!$E328/60))</f>
        <v>0</v>
      </c>
      <c r="O320" s="78" t="b">
        <f>IF(Exposition!$D328="Unspezifisches Training",Exposition!$C328*(Exposition!$E328/60))</f>
        <v>0</v>
      </c>
      <c r="AD320" s="78" t="e">
        <f>IF(Monitoring!D328=0,AA=0,TEXT(Monitoring!D328,"TTTT"))</f>
        <v>#NAME?</v>
      </c>
      <c r="AE320" s="78" t="e">
        <f>IF(Monitoring!D328=0,AA=0,TEXT(Monitoring!D328,"MMMM"))</f>
        <v>#NAME?</v>
      </c>
      <c r="AF320" s="78">
        <f>Monitoring!L328</f>
        <v>0</v>
      </c>
      <c r="BE320" s="78" t="e">
        <f>IF(Exposition!$J327="Januar",Exposition!$G327)</f>
        <v>#NAME?</v>
      </c>
      <c r="BF320" s="78" t="e">
        <f>IF(Exposition!$J327="Februar",Exposition!$G327)</f>
        <v>#NAME?</v>
      </c>
      <c r="BG320" s="78" t="e">
        <f>IF(Exposition!$J327="März",Exposition!$G327)</f>
        <v>#NAME?</v>
      </c>
      <c r="BH320" s="78" t="e">
        <f>IF(Exposition!$J327="April",Exposition!$G327)</f>
        <v>#NAME?</v>
      </c>
      <c r="BI320" s="78" t="e">
        <f>IF(Exposition!$J327="Mai",Exposition!$G327)</f>
        <v>#NAME?</v>
      </c>
      <c r="BJ320" s="78" t="e">
        <f>IF(Exposition!$J327="Juni",Exposition!$G327)</f>
        <v>#NAME?</v>
      </c>
      <c r="BK320" s="78" t="e">
        <f>IF(Exposition!$J327="Juli",Exposition!$G327)</f>
        <v>#NAME?</v>
      </c>
      <c r="BL320" s="78" t="e">
        <f>IF(Exposition!$J327="August",Exposition!$G327)</f>
        <v>#NAME?</v>
      </c>
      <c r="BM320" s="78" t="e">
        <f>IF(Exposition!$J327="September",Exposition!$G327)</f>
        <v>#NAME?</v>
      </c>
      <c r="BN320" s="78" t="e">
        <f>IF(Exposition!$J327="Oktober",Exposition!$G327)</f>
        <v>#NAME?</v>
      </c>
      <c r="BO320" s="78" t="e">
        <f>IF(Exposition!$J327="November",Exposition!$G327)</f>
        <v>#NAME?</v>
      </c>
      <c r="BP320" s="78" t="e">
        <f>IF(Exposition!$J327="Dezember",Exposition!$G327)</f>
        <v>#NAME?</v>
      </c>
    </row>
    <row r="321" spans="14:68" x14ac:dyDescent="0.2">
      <c r="N321" s="78" t="b">
        <f>IF(Exposition!$D329="Fußballspez. Training",Exposition!$C329*(Exposition!$E329/60))</f>
        <v>0</v>
      </c>
      <c r="O321" s="78" t="b">
        <f>IF(Exposition!$D329="Unspezifisches Training",Exposition!$C329*(Exposition!$E329/60))</f>
        <v>0</v>
      </c>
      <c r="AD321" s="78" t="e">
        <f>IF(Monitoring!D329=0,AA=0,TEXT(Monitoring!D329,"TTTT"))</f>
        <v>#NAME?</v>
      </c>
      <c r="AE321" s="78" t="e">
        <f>IF(Monitoring!D329=0,AA=0,TEXT(Monitoring!D329,"MMMM"))</f>
        <v>#NAME?</v>
      </c>
      <c r="AF321" s="78">
        <f>Monitoring!L329</f>
        <v>0</v>
      </c>
      <c r="BE321" s="78" t="e">
        <f>IF(Exposition!$J328="Januar",Exposition!$G328)</f>
        <v>#NAME?</v>
      </c>
      <c r="BF321" s="78" t="e">
        <f>IF(Exposition!$J328="Februar",Exposition!$G328)</f>
        <v>#NAME?</v>
      </c>
      <c r="BG321" s="78" t="e">
        <f>IF(Exposition!$J328="März",Exposition!$G328)</f>
        <v>#NAME?</v>
      </c>
      <c r="BH321" s="78" t="e">
        <f>IF(Exposition!$J328="April",Exposition!$G328)</f>
        <v>#NAME?</v>
      </c>
      <c r="BI321" s="78" t="e">
        <f>IF(Exposition!$J328="Mai",Exposition!$G328)</f>
        <v>#NAME?</v>
      </c>
      <c r="BJ321" s="78" t="e">
        <f>IF(Exposition!$J328="Juni",Exposition!$G328)</f>
        <v>#NAME?</v>
      </c>
      <c r="BK321" s="78" t="e">
        <f>IF(Exposition!$J328="Juli",Exposition!$G328)</f>
        <v>#NAME?</v>
      </c>
      <c r="BL321" s="78" t="e">
        <f>IF(Exposition!$J328="August",Exposition!$G328)</f>
        <v>#NAME?</v>
      </c>
      <c r="BM321" s="78" t="e">
        <f>IF(Exposition!$J328="September",Exposition!$G328)</f>
        <v>#NAME?</v>
      </c>
      <c r="BN321" s="78" t="e">
        <f>IF(Exposition!$J328="Oktober",Exposition!$G328)</f>
        <v>#NAME?</v>
      </c>
      <c r="BO321" s="78" t="e">
        <f>IF(Exposition!$J328="November",Exposition!$G328)</f>
        <v>#NAME?</v>
      </c>
      <c r="BP321" s="78" t="e">
        <f>IF(Exposition!$J328="Dezember",Exposition!$G328)</f>
        <v>#NAME?</v>
      </c>
    </row>
    <row r="322" spans="14:68" x14ac:dyDescent="0.2">
      <c r="N322" s="78" t="b">
        <f>IF(Exposition!$D330="Fußballspez. Training",Exposition!$C330*(Exposition!$E330/60))</f>
        <v>0</v>
      </c>
      <c r="O322" s="78" t="b">
        <f>IF(Exposition!$D330="Unspezifisches Training",Exposition!$C330*(Exposition!$E330/60))</f>
        <v>0</v>
      </c>
      <c r="AD322" s="78" t="e">
        <f>IF(Monitoring!D330=0,AA=0,TEXT(Monitoring!D330,"TTTT"))</f>
        <v>#NAME?</v>
      </c>
      <c r="AE322" s="78" t="e">
        <f>IF(Monitoring!D330=0,AA=0,TEXT(Monitoring!D330,"MMMM"))</f>
        <v>#NAME?</v>
      </c>
      <c r="AF322" s="78">
        <f>Monitoring!L330</f>
        <v>0</v>
      </c>
      <c r="BE322" s="78" t="e">
        <f>IF(Exposition!$J329="Januar",Exposition!$G329)</f>
        <v>#NAME?</v>
      </c>
      <c r="BF322" s="78" t="e">
        <f>IF(Exposition!$J329="Februar",Exposition!$G329)</f>
        <v>#NAME?</v>
      </c>
      <c r="BG322" s="78" t="e">
        <f>IF(Exposition!$J329="März",Exposition!$G329)</f>
        <v>#NAME?</v>
      </c>
      <c r="BH322" s="78" t="e">
        <f>IF(Exposition!$J329="April",Exposition!$G329)</f>
        <v>#NAME?</v>
      </c>
      <c r="BI322" s="78" t="e">
        <f>IF(Exposition!$J329="Mai",Exposition!$G329)</f>
        <v>#NAME?</v>
      </c>
      <c r="BJ322" s="78" t="e">
        <f>IF(Exposition!$J329="Juni",Exposition!$G329)</f>
        <v>#NAME?</v>
      </c>
      <c r="BK322" s="78" t="e">
        <f>IF(Exposition!$J329="Juli",Exposition!$G329)</f>
        <v>#NAME?</v>
      </c>
      <c r="BL322" s="78" t="e">
        <f>IF(Exposition!$J329="August",Exposition!$G329)</f>
        <v>#NAME?</v>
      </c>
      <c r="BM322" s="78" t="e">
        <f>IF(Exposition!$J329="September",Exposition!$G329)</f>
        <v>#NAME?</v>
      </c>
      <c r="BN322" s="78" t="e">
        <f>IF(Exposition!$J329="Oktober",Exposition!$G329)</f>
        <v>#NAME?</v>
      </c>
      <c r="BO322" s="78" t="e">
        <f>IF(Exposition!$J329="November",Exposition!$G329)</f>
        <v>#NAME?</v>
      </c>
      <c r="BP322" s="78" t="e">
        <f>IF(Exposition!$J329="Dezember",Exposition!$G329)</f>
        <v>#NAME?</v>
      </c>
    </row>
    <row r="323" spans="14:68" x14ac:dyDescent="0.2">
      <c r="N323" s="78" t="b">
        <f>IF(Exposition!$D331="Fußballspez. Training",Exposition!$C331*(Exposition!$E331/60))</f>
        <v>0</v>
      </c>
      <c r="O323" s="78" t="b">
        <f>IF(Exposition!$D331="Unspezifisches Training",Exposition!$C331*(Exposition!$E331/60))</f>
        <v>0</v>
      </c>
      <c r="AD323" s="78" t="e">
        <f>IF(Monitoring!D331=0,AA=0,TEXT(Monitoring!D331,"TTTT"))</f>
        <v>#NAME?</v>
      </c>
      <c r="AE323" s="78" t="e">
        <f>IF(Monitoring!D331=0,AA=0,TEXT(Monitoring!D331,"MMMM"))</f>
        <v>#NAME?</v>
      </c>
      <c r="AF323" s="78">
        <f>Monitoring!L331</f>
        <v>0</v>
      </c>
      <c r="BE323" s="78" t="e">
        <f>IF(Exposition!$J330="Januar",Exposition!$G330)</f>
        <v>#NAME?</v>
      </c>
      <c r="BF323" s="78" t="e">
        <f>IF(Exposition!$J330="Februar",Exposition!$G330)</f>
        <v>#NAME?</v>
      </c>
      <c r="BG323" s="78" t="e">
        <f>IF(Exposition!$J330="März",Exposition!$G330)</f>
        <v>#NAME?</v>
      </c>
      <c r="BH323" s="78" t="e">
        <f>IF(Exposition!$J330="April",Exposition!$G330)</f>
        <v>#NAME?</v>
      </c>
      <c r="BI323" s="78" t="e">
        <f>IF(Exposition!$J330="Mai",Exposition!$G330)</f>
        <v>#NAME?</v>
      </c>
      <c r="BJ323" s="78" t="e">
        <f>IF(Exposition!$J330="Juni",Exposition!$G330)</f>
        <v>#NAME?</v>
      </c>
      <c r="BK323" s="78" t="e">
        <f>IF(Exposition!$J330="Juli",Exposition!$G330)</f>
        <v>#NAME?</v>
      </c>
      <c r="BL323" s="78" t="e">
        <f>IF(Exposition!$J330="August",Exposition!$G330)</f>
        <v>#NAME?</v>
      </c>
      <c r="BM323" s="78" t="e">
        <f>IF(Exposition!$J330="September",Exposition!$G330)</f>
        <v>#NAME?</v>
      </c>
      <c r="BN323" s="78" t="e">
        <f>IF(Exposition!$J330="Oktober",Exposition!$G330)</f>
        <v>#NAME?</v>
      </c>
      <c r="BO323" s="78" t="e">
        <f>IF(Exposition!$J330="November",Exposition!$G330)</f>
        <v>#NAME?</v>
      </c>
      <c r="BP323" s="78" t="e">
        <f>IF(Exposition!$J330="Dezember",Exposition!$G330)</f>
        <v>#NAME?</v>
      </c>
    </row>
    <row r="324" spans="14:68" x14ac:dyDescent="0.2">
      <c r="N324" s="78" t="b">
        <f>IF(Exposition!$D332="Fußballspez. Training",Exposition!$C332*(Exposition!$E332/60))</f>
        <v>0</v>
      </c>
      <c r="O324" s="78" t="b">
        <f>IF(Exposition!$D332="Unspezifisches Training",Exposition!$C332*(Exposition!$E332/60))</f>
        <v>0</v>
      </c>
      <c r="AD324" s="78" t="e">
        <f>IF(Monitoring!D332=0,AA=0,TEXT(Monitoring!D332,"TTTT"))</f>
        <v>#NAME?</v>
      </c>
      <c r="AE324" s="78" t="e">
        <f>IF(Monitoring!D332=0,AA=0,TEXT(Monitoring!D332,"MMMM"))</f>
        <v>#NAME?</v>
      </c>
      <c r="AF324" s="78">
        <f>Monitoring!L332</f>
        <v>0</v>
      </c>
      <c r="BE324" s="78" t="e">
        <f>IF(Exposition!$J331="Januar",Exposition!$G331)</f>
        <v>#NAME?</v>
      </c>
      <c r="BF324" s="78" t="e">
        <f>IF(Exposition!$J331="Februar",Exposition!$G331)</f>
        <v>#NAME?</v>
      </c>
      <c r="BG324" s="78" t="e">
        <f>IF(Exposition!$J331="März",Exposition!$G331)</f>
        <v>#NAME?</v>
      </c>
      <c r="BH324" s="78" t="e">
        <f>IF(Exposition!$J331="April",Exposition!$G331)</f>
        <v>#NAME?</v>
      </c>
      <c r="BI324" s="78" t="e">
        <f>IF(Exposition!$J331="Mai",Exposition!$G331)</f>
        <v>#NAME?</v>
      </c>
      <c r="BJ324" s="78" t="e">
        <f>IF(Exposition!$J331="Juni",Exposition!$G331)</f>
        <v>#NAME?</v>
      </c>
      <c r="BK324" s="78" t="e">
        <f>IF(Exposition!$J331="Juli",Exposition!$G331)</f>
        <v>#NAME?</v>
      </c>
      <c r="BL324" s="78" t="e">
        <f>IF(Exposition!$J331="August",Exposition!$G331)</f>
        <v>#NAME?</v>
      </c>
      <c r="BM324" s="78" t="e">
        <f>IF(Exposition!$J331="September",Exposition!$G331)</f>
        <v>#NAME?</v>
      </c>
      <c r="BN324" s="78" t="e">
        <f>IF(Exposition!$J331="Oktober",Exposition!$G331)</f>
        <v>#NAME?</v>
      </c>
      <c r="BO324" s="78" t="e">
        <f>IF(Exposition!$J331="November",Exposition!$G331)</f>
        <v>#NAME?</v>
      </c>
      <c r="BP324" s="78" t="e">
        <f>IF(Exposition!$J331="Dezember",Exposition!$G331)</f>
        <v>#NAME?</v>
      </c>
    </row>
    <row r="325" spans="14:68" x14ac:dyDescent="0.2">
      <c r="N325" s="78" t="b">
        <f>IF(Exposition!$D333="Fußballspez. Training",Exposition!$C333*(Exposition!$E333/60))</f>
        <v>0</v>
      </c>
      <c r="O325" s="78" t="b">
        <f>IF(Exposition!$D333="Unspezifisches Training",Exposition!$C333*(Exposition!$E333/60))</f>
        <v>0</v>
      </c>
      <c r="AD325" s="78" t="e">
        <f>IF(Monitoring!D333=0,AA=0,TEXT(Monitoring!D333,"TTTT"))</f>
        <v>#NAME?</v>
      </c>
      <c r="AE325" s="78" t="e">
        <f>IF(Monitoring!D333=0,AA=0,TEXT(Monitoring!D333,"MMMM"))</f>
        <v>#NAME?</v>
      </c>
      <c r="AF325" s="78">
        <f>Monitoring!L333</f>
        <v>0</v>
      </c>
      <c r="BE325" s="78" t="e">
        <f>IF(Exposition!$J332="Januar",Exposition!$G332)</f>
        <v>#NAME?</v>
      </c>
      <c r="BF325" s="78" t="e">
        <f>IF(Exposition!$J332="Februar",Exposition!$G332)</f>
        <v>#NAME?</v>
      </c>
      <c r="BG325" s="78" t="e">
        <f>IF(Exposition!$J332="März",Exposition!$G332)</f>
        <v>#NAME?</v>
      </c>
      <c r="BH325" s="78" t="e">
        <f>IF(Exposition!$J332="April",Exposition!$G332)</f>
        <v>#NAME?</v>
      </c>
      <c r="BI325" s="78" t="e">
        <f>IF(Exposition!$J332="Mai",Exposition!$G332)</f>
        <v>#NAME?</v>
      </c>
      <c r="BJ325" s="78" t="e">
        <f>IF(Exposition!$J332="Juni",Exposition!$G332)</f>
        <v>#NAME?</v>
      </c>
      <c r="BK325" s="78" t="e">
        <f>IF(Exposition!$J332="Juli",Exposition!$G332)</f>
        <v>#NAME?</v>
      </c>
      <c r="BL325" s="78" t="e">
        <f>IF(Exposition!$J332="August",Exposition!$G332)</f>
        <v>#NAME?</v>
      </c>
      <c r="BM325" s="78" t="e">
        <f>IF(Exposition!$J332="September",Exposition!$G332)</f>
        <v>#NAME?</v>
      </c>
      <c r="BN325" s="78" t="e">
        <f>IF(Exposition!$J332="Oktober",Exposition!$G332)</f>
        <v>#NAME?</v>
      </c>
      <c r="BO325" s="78" t="e">
        <f>IF(Exposition!$J332="November",Exposition!$G332)</f>
        <v>#NAME?</v>
      </c>
      <c r="BP325" s="78" t="e">
        <f>IF(Exposition!$J332="Dezember",Exposition!$G332)</f>
        <v>#NAME?</v>
      </c>
    </row>
    <row r="326" spans="14:68" x14ac:dyDescent="0.2">
      <c r="N326" s="78" t="b">
        <f>IF(Exposition!$D334="Fußballspez. Training",Exposition!$C334*(Exposition!$E334/60))</f>
        <v>0</v>
      </c>
      <c r="O326" s="78" t="b">
        <f>IF(Exposition!$D334="Unspezifisches Training",Exposition!$C334*(Exposition!$E334/60))</f>
        <v>0</v>
      </c>
      <c r="AD326" s="78" t="e">
        <f>IF(Monitoring!D334=0,AA=0,TEXT(Monitoring!D334,"TTTT"))</f>
        <v>#NAME?</v>
      </c>
      <c r="AE326" s="78" t="e">
        <f>IF(Monitoring!D334=0,AA=0,TEXT(Monitoring!D334,"MMMM"))</f>
        <v>#NAME?</v>
      </c>
      <c r="AF326" s="78">
        <f>Monitoring!L334</f>
        <v>0</v>
      </c>
      <c r="BE326" s="78" t="e">
        <f>IF(Exposition!$J333="Januar",Exposition!$G333)</f>
        <v>#NAME?</v>
      </c>
      <c r="BF326" s="78" t="e">
        <f>IF(Exposition!$J333="Februar",Exposition!$G333)</f>
        <v>#NAME?</v>
      </c>
      <c r="BG326" s="78" t="e">
        <f>IF(Exposition!$J333="März",Exposition!$G333)</f>
        <v>#NAME?</v>
      </c>
      <c r="BH326" s="78" t="e">
        <f>IF(Exposition!$J333="April",Exposition!$G333)</f>
        <v>#NAME?</v>
      </c>
      <c r="BI326" s="78" t="e">
        <f>IF(Exposition!$J333="Mai",Exposition!$G333)</f>
        <v>#NAME?</v>
      </c>
      <c r="BJ326" s="78" t="e">
        <f>IF(Exposition!$J333="Juni",Exposition!$G333)</f>
        <v>#NAME?</v>
      </c>
      <c r="BK326" s="78" t="e">
        <f>IF(Exposition!$J333="Juli",Exposition!$G333)</f>
        <v>#NAME?</v>
      </c>
      <c r="BL326" s="78" t="e">
        <f>IF(Exposition!$J333="August",Exposition!$G333)</f>
        <v>#NAME?</v>
      </c>
      <c r="BM326" s="78" t="e">
        <f>IF(Exposition!$J333="September",Exposition!$G333)</f>
        <v>#NAME?</v>
      </c>
      <c r="BN326" s="78" t="e">
        <f>IF(Exposition!$J333="Oktober",Exposition!$G333)</f>
        <v>#NAME?</v>
      </c>
      <c r="BO326" s="78" t="e">
        <f>IF(Exposition!$J333="November",Exposition!$G333)</f>
        <v>#NAME?</v>
      </c>
      <c r="BP326" s="78" t="e">
        <f>IF(Exposition!$J333="Dezember",Exposition!$G333)</f>
        <v>#NAME?</v>
      </c>
    </row>
    <row r="327" spans="14:68" x14ac:dyDescent="0.2">
      <c r="N327" s="78" t="b">
        <f>IF(Exposition!$D335="Fußballspez. Training",Exposition!$C335*(Exposition!$E335/60))</f>
        <v>0</v>
      </c>
      <c r="O327" s="78" t="b">
        <f>IF(Exposition!$D335="Unspezifisches Training",Exposition!$C335*(Exposition!$E335/60))</f>
        <v>0</v>
      </c>
      <c r="AD327" s="78" t="e">
        <f>IF(Monitoring!D335=0,AA=0,TEXT(Monitoring!D335,"TTTT"))</f>
        <v>#NAME?</v>
      </c>
      <c r="AE327" s="78" t="e">
        <f>IF(Monitoring!D335=0,AA=0,TEXT(Monitoring!D335,"MMMM"))</f>
        <v>#NAME?</v>
      </c>
      <c r="AF327" s="78">
        <f>Monitoring!L335</f>
        <v>0</v>
      </c>
      <c r="BE327" s="78" t="e">
        <f>IF(Exposition!$J334="Januar",Exposition!$G334)</f>
        <v>#NAME?</v>
      </c>
      <c r="BF327" s="78" t="e">
        <f>IF(Exposition!$J334="Februar",Exposition!$G334)</f>
        <v>#NAME?</v>
      </c>
      <c r="BG327" s="78" t="e">
        <f>IF(Exposition!$J334="März",Exposition!$G334)</f>
        <v>#NAME?</v>
      </c>
      <c r="BH327" s="78" t="e">
        <f>IF(Exposition!$J334="April",Exposition!$G334)</f>
        <v>#NAME?</v>
      </c>
      <c r="BI327" s="78" t="e">
        <f>IF(Exposition!$J334="Mai",Exposition!$G334)</f>
        <v>#NAME?</v>
      </c>
      <c r="BJ327" s="78" t="e">
        <f>IF(Exposition!$J334="Juni",Exposition!$G334)</f>
        <v>#NAME?</v>
      </c>
      <c r="BK327" s="78" t="e">
        <f>IF(Exposition!$J334="Juli",Exposition!$G334)</f>
        <v>#NAME?</v>
      </c>
      <c r="BL327" s="78" t="e">
        <f>IF(Exposition!$J334="August",Exposition!$G334)</f>
        <v>#NAME?</v>
      </c>
      <c r="BM327" s="78" t="e">
        <f>IF(Exposition!$J334="September",Exposition!$G334)</f>
        <v>#NAME?</v>
      </c>
      <c r="BN327" s="78" t="e">
        <f>IF(Exposition!$J334="Oktober",Exposition!$G334)</f>
        <v>#NAME?</v>
      </c>
      <c r="BO327" s="78" t="e">
        <f>IF(Exposition!$J334="November",Exposition!$G334)</f>
        <v>#NAME?</v>
      </c>
      <c r="BP327" s="78" t="e">
        <f>IF(Exposition!$J334="Dezember",Exposition!$G334)</f>
        <v>#NAME?</v>
      </c>
    </row>
    <row r="328" spans="14:68" x14ac:dyDescent="0.2">
      <c r="N328" s="78" t="b">
        <f>IF(Exposition!$D336="Fußballspez. Training",Exposition!$C336*(Exposition!$E336/60))</f>
        <v>0</v>
      </c>
      <c r="O328" s="78" t="b">
        <f>IF(Exposition!$D336="Unspezifisches Training",Exposition!$C336*(Exposition!$E336/60))</f>
        <v>0</v>
      </c>
      <c r="AD328" s="78" t="e">
        <f>IF(Monitoring!D336=0,AA=0,TEXT(Monitoring!D336,"TTTT"))</f>
        <v>#NAME?</v>
      </c>
      <c r="AE328" s="78" t="e">
        <f>IF(Monitoring!D336=0,AA=0,TEXT(Monitoring!D336,"MMMM"))</f>
        <v>#NAME?</v>
      </c>
      <c r="AF328" s="78">
        <f>Monitoring!L336</f>
        <v>0</v>
      </c>
      <c r="BE328" s="78" t="e">
        <f>IF(Exposition!$J335="Januar",Exposition!$G335)</f>
        <v>#NAME?</v>
      </c>
      <c r="BF328" s="78" t="e">
        <f>IF(Exposition!$J335="Februar",Exposition!$G335)</f>
        <v>#NAME?</v>
      </c>
      <c r="BG328" s="78" t="e">
        <f>IF(Exposition!$J335="März",Exposition!$G335)</f>
        <v>#NAME?</v>
      </c>
      <c r="BH328" s="78" t="e">
        <f>IF(Exposition!$J335="April",Exposition!$G335)</f>
        <v>#NAME?</v>
      </c>
      <c r="BI328" s="78" t="e">
        <f>IF(Exposition!$J335="Mai",Exposition!$G335)</f>
        <v>#NAME?</v>
      </c>
      <c r="BJ328" s="78" t="e">
        <f>IF(Exposition!$J335="Juni",Exposition!$G335)</f>
        <v>#NAME?</v>
      </c>
      <c r="BK328" s="78" t="e">
        <f>IF(Exposition!$J335="Juli",Exposition!$G335)</f>
        <v>#NAME?</v>
      </c>
      <c r="BL328" s="78" t="e">
        <f>IF(Exposition!$J335="August",Exposition!$G335)</f>
        <v>#NAME?</v>
      </c>
      <c r="BM328" s="78" t="e">
        <f>IF(Exposition!$J335="September",Exposition!$G335)</f>
        <v>#NAME?</v>
      </c>
      <c r="BN328" s="78" t="e">
        <f>IF(Exposition!$J335="Oktober",Exposition!$G335)</f>
        <v>#NAME?</v>
      </c>
      <c r="BO328" s="78" t="e">
        <f>IF(Exposition!$J335="November",Exposition!$G335)</f>
        <v>#NAME?</v>
      </c>
      <c r="BP328" s="78" t="e">
        <f>IF(Exposition!$J335="Dezember",Exposition!$G335)</f>
        <v>#NAME?</v>
      </c>
    </row>
    <row r="329" spans="14:68" x14ac:dyDescent="0.2">
      <c r="N329" s="78" t="b">
        <f>IF(Exposition!$D337="Fußballspez. Training",Exposition!$C337*(Exposition!$E337/60))</f>
        <v>0</v>
      </c>
      <c r="O329" s="78" t="b">
        <f>IF(Exposition!$D337="Unspezifisches Training",Exposition!$C337*(Exposition!$E337/60))</f>
        <v>0</v>
      </c>
      <c r="AD329" s="78" t="e">
        <f>IF(Monitoring!D337=0,AA=0,TEXT(Monitoring!D337,"TTTT"))</f>
        <v>#NAME?</v>
      </c>
      <c r="AE329" s="78" t="e">
        <f>IF(Monitoring!D337=0,AA=0,TEXT(Monitoring!D337,"MMMM"))</f>
        <v>#NAME?</v>
      </c>
      <c r="AF329" s="78">
        <f>Monitoring!L337</f>
        <v>0</v>
      </c>
      <c r="BE329" s="78" t="e">
        <f>IF(Exposition!$J336="Januar",Exposition!$G336)</f>
        <v>#NAME?</v>
      </c>
      <c r="BF329" s="78" t="e">
        <f>IF(Exposition!$J336="Februar",Exposition!$G336)</f>
        <v>#NAME?</v>
      </c>
      <c r="BG329" s="78" t="e">
        <f>IF(Exposition!$J336="März",Exposition!$G336)</f>
        <v>#NAME?</v>
      </c>
      <c r="BH329" s="78" t="e">
        <f>IF(Exposition!$J336="April",Exposition!$G336)</f>
        <v>#NAME?</v>
      </c>
      <c r="BI329" s="78" t="e">
        <f>IF(Exposition!$J336="Mai",Exposition!$G336)</f>
        <v>#NAME?</v>
      </c>
      <c r="BJ329" s="78" t="e">
        <f>IF(Exposition!$J336="Juni",Exposition!$G336)</f>
        <v>#NAME?</v>
      </c>
      <c r="BK329" s="78" t="e">
        <f>IF(Exposition!$J336="Juli",Exposition!$G336)</f>
        <v>#NAME?</v>
      </c>
      <c r="BL329" s="78" t="e">
        <f>IF(Exposition!$J336="August",Exposition!$G336)</f>
        <v>#NAME?</v>
      </c>
      <c r="BM329" s="78" t="e">
        <f>IF(Exposition!$J336="September",Exposition!$G336)</f>
        <v>#NAME?</v>
      </c>
      <c r="BN329" s="78" t="e">
        <f>IF(Exposition!$J336="Oktober",Exposition!$G336)</f>
        <v>#NAME?</v>
      </c>
      <c r="BO329" s="78" t="e">
        <f>IF(Exposition!$J336="November",Exposition!$G336)</f>
        <v>#NAME?</v>
      </c>
      <c r="BP329" s="78" t="e">
        <f>IF(Exposition!$J336="Dezember",Exposition!$G336)</f>
        <v>#NAME?</v>
      </c>
    </row>
    <row r="330" spans="14:68" x14ac:dyDescent="0.2">
      <c r="N330" s="78" t="b">
        <f>IF(Exposition!$D338="Fußballspez. Training",Exposition!$C338*(Exposition!$E338/60))</f>
        <v>0</v>
      </c>
      <c r="O330" s="78" t="b">
        <f>IF(Exposition!$D338="Unspezifisches Training",Exposition!$C338*(Exposition!$E338/60))</f>
        <v>0</v>
      </c>
      <c r="AD330" s="78" t="e">
        <f>IF(Monitoring!D338=0,AA=0,TEXT(Monitoring!D338,"TTTT"))</f>
        <v>#NAME?</v>
      </c>
      <c r="AE330" s="78" t="e">
        <f>IF(Monitoring!D338=0,AA=0,TEXT(Monitoring!D338,"MMMM"))</f>
        <v>#NAME?</v>
      </c>
      <c r="AF330" s="78">
        <f>Monitoring!L338</f>
        <v>0</v>
      </c>
      <c r="BE330" s="78" t="e">
        <f>IF(Exposition!$J337="Januar",Exposition!$G337)</f>
        <v>#NAME?</v>
      </c>
      <c r="BF330" s="78" t="e">
        <f>IF(Exposition!$J337="Februar",Exposition!$G337)</f>
        <v>#NAME?</v>
      </c>
      <c r="BG330" s="78" t="e">
        <f>IF(Exposition!$J337="März",Exposition!$G337)</f>
        <v>#NAME?</v>
      </c>
      <c r="BH330" s="78" t="e">
        <f>IF(Exposition!$J337="April",Exposition!$G337)</f>
        <v>#NAME?</v>
      </c>
      <c r="BI330" s="78" t="e">
        <f>IF(Exposition!$J337="Mai",Exposition!$G337)</f>
        <v>#NAME?</v>
      </c>
      <c r="BJ330" s="78" t="e">
        <f>IF(Exposition!$J337="Juni",Exposition!$G337)</f>
        <v>#NAME?</v>
      </c>
      <c r="BK330" s="78" t="e">
        <f>IF(Exposition!$J337="Juli",Exposition!$G337)</f>
        <v>#NAME?</v>
      </c>
      <c r="BL330" s="78" t="e">
        <f>IF(Exposition!$J337="August",Exposition!$G337)</f>
        <v>#NAME?</v>
      </c>
      <c r="BM330" s="78" t="e">
        <f>IF(Exposition!$J337="September",Exposition!$G337)</f>
        <v>#NAME?</v>
      </c>
      <c r="BN330" s="78" t="e">
        <f>IF(Exposition!$J337="Oktober",Exposition!$G337)</f>
        <v>#NAME?</v>
      </c>
      <c r="BO330" s="78" t="e">
        <f>IF(Exposition!$J337="November",Exposition!$G337)</f>
        <v>#NAME?</v>
      </c>
      <c r="BP330" s="78" t="e">
        <f>IF(Exposition!$J337="Dezember",Exposition!$G337)</f>
        <v>#NAME?</v>
      </c>
    </row>
    <row r="331" spans="14:68" x14ac:dyDescent="0.2">
      <c r="N331" s="78" t="b">
        <f>IF(Exposition!$D339="Fußballspez. Training",Exposition!$C339*(Exposition!$E339/60))</f>
        <v>0</v>
      </c>
      <c r="O331" s="78" t="b">
        <f>IF(Exposition!$D339="Unspezifisches Training",Exposition!$C339*(Exposition!$E339/60))</f>
        <v>0</v>
      </c>
      <c r="AD331" s="78" t="e">
        <f>IF(Monitoring!D339=0,AA=0,TEXT(Monitoring!D339,"TTTT"))</f>
        <v>#NAME?</v>
      </c>
      <c r="AE331" s="78" t="e">
        <f>IF(Monitoring!D339=0,AA=0,TEXT(Monitoring!D339,"MMMM"))</f>
        <v>#NAME?</v>
      </c>
      <c r="AF331" s="78">
        <f>Monitoring!L339</f>
        <v>0</v>
      </c>
      <c r="BE331" s="78" t="e">
        <f>IF(Exposition!$J338="Januar",Exposition!$G338)</f>
        <v>#NAME?</v>
      </c>
      <c r="BF331" s="78" t="e">
        <f>IF(Exposition!$J338="Februar",Exposition!$G338)</f>
        <v>#NAME?</v>
      </c>
      <c r="BG331" s="78" t="e">
        <f>IF(Exposition!$J338="März",Exposition!$G338)</f>
        <v>#NAME?</v>
      </c>
      <c r="BH331" s="78" t="e">
        <f>IF(Exposition!$J338="April",Exposition!$G338)</f>
        <v>#NAME?</v>
      </c>
      <c r="BI331" s="78" t="e">
        <f>IF(Exposition!$J338="Mai",Exposition!$G338)</f>
        <v>#NAME?</v>
      </c>
      <c r="BJ331" s="78" t="e">
        <f>IF(Exposition!$J338="Juni",Exposition!$G338)</f>
        <v>#NAME?</v>
      </c>
      <c r="BK331" s="78" t="e">
        <f>IF(Exposition!$J338="Juli",Exposition!$G338)</f>
        <v>#NAME?</v>
      </c>
      <c r="BL331" s="78" t="e">
        <f>IF(Exposition!$J338="August",Exposition!$G338)</f>
        <v>#NAME?</v>
      </c>
      <c r="BM331" s="78" t="e">
        <f>IF(Exposition!$J338="September",Exposition!$G338)</f>
        <v>#NAME?</v>
      </c>
      <c r="BN331" s="78" t="e">
        <f>IF(Exposition!$J338="Oktober",Exposition!$G338)</f>
        <v>#NAME?</v>
      </c>
      <c r="BO331" s="78" t="e">
        <f>IF(Exposition!$J338="November",Exposition!$G338)</f>
        <v>#NAME?</v>
      </c>
      <c r="BP331" s="78" t="e">
        <f>IF(Exposition!$J338="Dezember",Exposition!$G338)</f>
        <v>#NAME?</v>
      </c>
    </row>
    <row r="332" spans="14:68" x14ac:dyDescent="0.2">
      <c r="N332" s="78" t="b">
        <f>IF(Exposition!$D340="Fußballspez. Training",Exposition!$C340*(Exposition!$E340/60))</f>
        <v>0</v>
      </c>
      <c r="O332" s="78" t="b">
        <f>IF(Exposition!$D340="Unspezifisches Training",Exposition!$C340*(Exposition!$E340/60))</f>
        <v>0</v>
      </c>
      <c r="AD332" s="78" t="e">
        <f>IF(Monitoring!D340=0,AA=0,TEXT(Monitoring!D340,"TTTT"))</f>
        <v>#NAME?</v>
      </c>
      <c r="AE332" s="78" t="e">
        <f>IF(Monitoring!D340=0,AA=0,TEXT(Monitoring!D340,"MMMM"))</f>
        <v>#NAME?</v>
      </c>
      <c r="AF332" s="78">
        <f>Monitoring!L340</f>
        <v>0</v>
      </c>
      <c r="BE332" s="78" t="e">
        <f>IF(Exposition!$J339="Januar",Exposition!$G339)</f>
        <v>#NAME?</v>
      </c>
      <c r="BF332" s="78" t="e">
        <f>IF(Exposition!$J339="Februar",Exposition!$G339)</f>
        <v>#NAME?</v>
      </c>
      <c r="BG332" s="78" t="e">
        <f>IF(Exposition!$J339="März",Exposition!$G339)</f>
        <v>#NAME?</v>
      </c>
      <c r="BH332" s="78" t="e">
        <f>IF(Exposition!$J339="April",Exposition!$G339)</f>
        <v>#NAME?</v>
      </c>
      <c r="BI332" s="78" t="e">
        <f>IF(Exposition!$J339="Mai",Exposition!$G339)</f>
        <v>#NAME?</v>
      </c>
      <c r="BJ332" s="78" t="e">
        <f>IF(Exposition!$J339="Juni",Exposition!$G339)</f>
        <v>#NAME?</v>
      </c>
      <c r="BK332" s="78" t="e">
        <f>IF(Exposition!$J339="Juli",Exposition!$G339)</f>
        <v>#NAME?</v>
      </c>
      <c r="BL332" s="78" t="e">
        <f>IF(Exposition!$J339="August",Exposition!$G339)</f>
        <v>#NAME?</v>
      </c>
      <c r="BM332" s="78" t="e">
        <f>IF(Exposition!$J339="September",Exposition!$G339)</f>
        <v>#NAME?</v>
      </c>
      <c r="BN332" s="78" t="e">
        <f>IF(Exposition!$J339="Oktober",Exposition!$G339)</f>
        <v>#NAME?</v>
      </c>
      <c r="BO332" s="78" t="e">
        <f>IF(Exposition!$J339="November",Exposition!$G339)</f>
        <v>#NAME?</v>
      </c>
      <c r="BP332" s="78" t="e">
        <f>IF(Exposition!$J339="Dezember",Exposition!$G339)</f>
        <v>#NAME?</v>
      </c>
    </row>
    <row r="333" spans="14:68" x14ac:dyDescent="0.2">
      <c r="N333" s="78" t="b">
        <f>IF(Exposition!$D341="Fußballspez. Training",Exposition!$C341*(Exposition!$E341/60))</f>
        <v>0</v>
      </c>
      <c r="O333" s="78" t="b">
        <f>IF(Exposition!$D341="Unspezifisches Training",Exposition!$C341*(Exposition!$E341/60))</f>
        <v>0</v>
      </c>
      <c r="AD333" s="78" t="e">
        <f>IF(Monitoring!D341=0,AA=0,TEXT(Monitoring!D341,"TTTT"))</f>
        <v>#NAME?</v>
      </c>
      <c r="AE333" s="78" t="e">
        <f>IF(Monitoring!D341=0,AA=0,TEXT(Monitoring!D341,"MMMM"))</f>
        <v>#NAME?</v>
      </c>
      <c r="AF333" s="78">
        <f>Monitoring!L341</f>
        <v>0</v>
      </c>
      <c r="BE333" s="78" t="e">
        <f>IF(Exposition!$J340="Januar",Exposition!$G340)</f>
        <v>#NAME?</v>
      </c>
      <c r="BF333" s="78" t="e">
        <f>IF(Exposition!$J340="Februar",Exposition!$G340)</f>
        <v>#NAME?</v>
      </c>
      <c r="BG333" s="78" t="e">
        <f>IF(Exposition!$J340="März",Exposition!$G340)</f>
        <v>#NAME?</v>
      </c>
      <c r="BH333" s="78" t="e">
        <f>IF(Exposition!$J340="April",Exposition!$G340)</f>
        <v>#NAME?</v>
      </c>
      <c r="BI333" s="78" t="e">
        <f>IF(Exposition!$J340="Mai",Exposition!$G340)</f>
        <v>#NAME?</v>
      </c>
      <c r="BJ333" s="78" t="e">
        <f>IF(Exposition!$J340="Juni",Exposition!$G340)</f>
        <v>#NAME?</v>
      </c>
      <c r="BK333" s="78" t="e">
        <f>IF(Exposition!$J340="Juli",Exposition!$G340)</f>
        <v>#NAME?</v>
      </c>
      <c r="BL333" s="78" t="e">
        <f>IF(Exposition!$J340="August",Exposition!$G340)</f>
        <v>#NAME?</v>
      </c>
      <c r="BM333" s="78" t="e">
        <f>IF(Exposition!$J340="September",Exposition!$G340)</f>
        <v>#NAME?</v>
      </c>
      <c r="BN333" s="78" t="e">
        <f>IF(Exposition!$J340="Oktober",Exposition!$G340)</f>
        <v>#NAME?</v>
      </c>
      <c r="BO333" s="78" t="e">
        <f>IF(Exposition!$J340="November",Exposition!$G340)</f>
        <v>#NAME?</v>
      </c>
      <c r="BP333" s="78" t="e">
        <f>IF(Exposition!$J340="Dezember",Exposition!$G340)</f>
        <v>#NAME?</v>
      </c>
    </row>
    <row r="334" spans="14:68" x14ac:dyDescent="0.2">
      <c r="N334" s="78" t="b">
        <f>IF(Exposition!$D342="Fußballspez. Training",Exposition!$C342*(Exposition!$E342/60))</f>
        <v>0</v>
      </c>
      <c r="O334" s="78" t="b">
        <f>IF(Exposition!$D342="Unspezifisches Training",Exposition!$C342*(Exposition!$E342/60))</f>
        <v>0</v>
      </c>
      <c r="AD334" s="78" t="e">
        <f>IF(Monitoring!D342=0,AA=0,TEXT(Monitoring!D342,"TTTT"))</f>
        <v>#NAME?</v>
      </c>
      <c r="AE334" s="78" t="e">
        <f>IF(Monitoring!D342=0,AA=0,TEXT(Monitoring!D342,"MMMM"))</f>
        <v>#NAME?</v>
      </c>
      <c r="AF334" s="78">
        <f>Monitoring!L342</f>
        <v>0</v>
      </c>
      <c r="BE334" s="78" t="e">
        <f>IF(Exposition!$J341="Januar",Exposition!$G341)</f>
        <v>#NAME?</v>
      </c>
      <c r="BF334" s="78" t="e">
        <f>IF(Exposition!$J341="Februar",Exposition!$G341)</f>
        <v>#NAME?</v>
      </c>
      <c r="BG334" s="78" t="e">
        <f>IF(Exposition!$J341="März",Exposition!$G341)</f>
        <v>#NAME?</v>
      </c>
      <c r="BH334" s="78" t="e">
        <f>IF(Exposition!$J341="April",Exposition!$G341)</f>
        <v>#NAME?</v>
      </c>
      <c r="BI334" s="78" t="e">
        <f>IF(Exposition!$J341="Mai",Exposition!$G341)</f>
        <v>#NAME?</v>
      </c>
      <c r="BJ334" s="78" t="e">
        <f>IF(Exposition!$J341="Juni",Exposition!$G341)</f>
        <v>#NAME?</v>
      </c>
      <c r="BK334" s="78" t="e">
        <f>IF(Exposition!$J341="Juli",Exposition!$G341)</f>
        <v>#NAME?</v>
      </c>
      <c r="BL334" s="78" t="e">
        <f>IF(Exposition!$J341="August",Exposition!$G341)</f>
        <v>#NAME?</v>
      </c>
      <c r="BM334" s="78" t="e">
        <f>IF(Exposition!$J341="September",Exposition!$G341)</f>
        <v>#NAME?</v>
      </c>
      <c r="BN334" s="78" t="e">
        <f>IF(Exposition!$J341="Oktober",Exposition!$G341)</f>
        <v>#NAME?</v>
      </c>
      <c r="BO334" s="78" t="e">
        <f>IF(Exposition!$J341="November",Exposition!$G341)</f>
        <v>#NAME?</v>
      </c>
      <c r="BP334" s="78" t="e">
        <f>IF(Exposition!$J341="Dezember",Exposition!$G341)</f>
        <v>#NAME?</v>
      </c>
    </row>
    <row r="335" spans="14:68" x14ac:dyDescent="0.2">
      <c r="N335" s="78" t="b">
        <f>IF(Exposition!$D343="Fußballspez. Training",Exposition!$C343*(Exposition!$E343/60))</f>
        <v>0</v>
      </c>
      <c r="O335" s="78" t="b">
        <f>IF(Exposition!$D343="Unspezifisches Training",Exposition!$C343*(Exposition!$E343/60))</f>
        <v>0</v>
      </c>
      <c r="AD335" s="78" t="e">
        <f>IF(Monitoring!D343=0,AA=0,TEXT(Monitoring!D343,"TTTT"))</f>
        <v>#NAME?</v>
      </c>
      <c r="AE335" s="78" t="e">
        <f>IF(Monitoring!D343=0,AA=0,TEXT(Monitoring!D343,"MMMM"))</f>
        <v>#NAME?</v>
      </c>
      <c r="AF335" s="78">
        <f>Monitoring!L343</f>
        <v>0</v>
      </c>
      <c r="BE335" s="78" t="e">
        <f>IF(Exposition!$J342="Januar",Exposition!$G342)</f>
        <v>#NAME?</v>
      </c>
      <c r="BF335" s="78" t="e">
        <f>IF(Exposition!$J342="Februar",Exposition!$G342)</f>
        <v>#NAME?</v>
      </c>
      <c r="BG335" s="78" t="e">
        <f>IF(Exposition!$J342="März",Exposition!$G342)</f>
        <v>#NAME?</v>
      </c>
      <c r="BH335" s="78" t="e">
        <f>IF(Exposition!$J342="April",Exposition!$G342)</f>
        <v>#NAME?</v>
      </c>
      <c r="BI335" s="78" t="e">
        <f>IF(Exposition!$J342="Mai",Exposition!$G342)</f>
        <v>#NAME?</v>
      </c>
      <c r="BJ335" s="78" t="e">
        <f>IF(Exposition!$J342="Juni",Exposition!$G342)</f>
        <v>#NAME?</v>
      </c>
      <c r="BK335" s="78" t="e">
        <f>IF(Exposition!$J342="Juli",Exposition!$G342)</f>
        <v>#NAME?</v>
      </c>
      <c r="BL335" s="78" t="e">
        <f>IF(Exposition!$J342="August",Exposition!$G342)</f>
        <v>#NAME?</v>
      </c>
      <c r="BM335" s="78" t="e">
        <f>IF(Exposition!$J342="September",Exposition!$G342)</f>
        <v>#NAME?</v>
      </c>
      <c r="BN335" s="78" t="e">
        <f>IF(Exposition!$J342="Oktober",Exposition!$G342)</f>
        <v>#NAME?</v>
      </c>
      <c r="BO335" s="78" t="e">
        <f>IF(Exposition!$J342="November",Exposition!$G342)</f>
        <v>#NAME?</v>
      </c>
      <c r="BP335" s="78" t="e">
        <f>IF(Exposition!$J342="Dezember",Exposition!$G342)</f>
        <v>#NAME?</v>
      </c>
    </row>
    <row r="336" spans="14:68" x14ac:dyDescent="0.2">
      <c r="N336" s="78" t="b">
        <f>IF(Exposition!$D344="Fußballspez. Training",Exposition!$C344*(Exposition!$E344/60))</f>
        <v>0</v>
      </c>
      <c r="O336" s="78" t="b">
        <f>IF(Exposition!$D344="Unspezifisches Training",Exposition!$C344*(Exposition!$E344/60))</f>
        <v>0</v>
      </c>
      <c r="AD336" s="78" t="e">
        <f>IF(Monitoring!D344=0,AA=0,TEXT(Monitoring!D344,"TTTT"))</f>
        <v>#NAME?</v>
      </c>
      <c r="AE336" s="78" t="e">
        <f>IF(Monitoring!D344=0,AA=0,TEXT(Monitoring!D344,"MMMM"))</f>
        <v>#NAME?</v>
      </c>
      <c r="AF336" s="78">
        <f>Monitoring!L344</f>
        <v>0</v>
      </c>
      <c r="BE336" s="78" t="e">
        <f>IF(Exposition!$J343="Januar",Exposition!$G343)</f>
        <v>#NAME?</v>
      </c>
      <c r="BF336" s="78" t="e">
        <f>IF(Exposition!$J343="Februar",Exposition!$G343)</f>
        <v>#NAME?</v>
      </c>
      <c r="BG336" s="78" t="e">
        <f>IF(Exposition!$J343="März",Exposition!$G343)</f>
        <v>#NAME?</v>
      </c>
      <c r="BH336" s="78" t="e">
        <f>IF(Exposition!$J343="April",Exposition!$G343)</f>
        <v>#NAME?</v>
      </c>
      <c r="BI336" s="78" t="e">
        <f>IF(Exposition!$J343="Mai",Exposition!$G343)</f>
        <v>#NAME?</v>
      </c>
      <c r="BJ336" s="78" t="e">
        <f>IF(Exposition!$J343="Juni",Exposition!$G343)</f>
        <v>#NAME?</v>
      </c>
      <c r="BK336" s="78" t="e">
        <f>IF(Exposition!$J343="Juli",Exposition!$G343)</f>
        <v>#NAME?</v>
      </c>
      <c r="BL336" s="78" t="e">
        <f>IF(Exposition!$J343="August",Exposition!$G343)</f>
        <v>#NAME?</v>
      </c>
      <c r="BM336" s="78" t="e">
        <f>IF(Exposition!$J343="September",Exposition!$G343)</f>
        <v>#NAME?</v>
      </c>
      <c r="BN336" s="78" t="e">
        <f>IF(Exposition!$J343="Oktober",Exposition!$G343)</f>
        <v>#NAME?</v>
      </c>
      <c r="BO336" s="78" t="e">
        <f>IF(Exposition!$J343="November",Exposition!$G343)</f>
        <v>#NAME?</v>
      </c>
      <c r="BP336" s="78" t="e">
        <f>IF(Exposition!$J343="Dezember",Exposition!$G343)</f>
        <v>#NAME?</v>
      </c>
    </row>
    <row r="337" spans="14:68" x14ac:dyDescent="0.2">
      <c r="N337" s="78" t="b">
        <f>IF(Exposition!$D345="Fußballspez. Training",Exposition!$C345*(Exposition!$E345/60))</f>
        <v>0</v>
      </c>
      <c r="O337" s="78" t="b">
        <f>IF(Exposition!$D345="Unspezifisches Training",Exposition!$C345*(Exposition!$E345/60))</f>
        <v>0</v>
      </c>
      <c r="AD337" s="78" t="e">
        <f>IF(Monitoring!D345=0,AA=0,TEXT(Monitoring!D345,"TTTT"))</f>
        <v>#NAME?</v>
      </c>
      <c r="AE337" s="78" t="e">
        <f>IF(Monitoring!D345=0,AA=0,TEXT(Monitoring!D345,"MMMM"))</f>
        <v>#NAME?</v>
      </c>
      <c r="AF337" s="78">
        <f>Monitoring!L345</f>
        <v>0</v>
      </c>
      <c r="BE337" s="78" t="e">
        <f>IF(Exposition!$J344="Januar",Exposition!$G344)</f>
        <v>#NAME?</v>
      </c>
      <c r="BF337" s="78" t="e">
        <f>IF(Exposition!$J344="Februar",Exposition!$G344)</f>
        <v>#NAME?</v>
      </c>
      <c r="BG337" s="78" t="e">
        <f>IF(Exposition!$J344="März",Exposition!$G344)</f>
        <v>#NAME?</v>
      </c>
      <c r="BH337" s="78" t="e">
        <f>IF(Exposition!$J344="April",Exposition!$G344)</f>
        <v>#NAME?</v>
      </c>
      <c r="BI337" s="78" t="e">
        <f>IF(Exposition!$J344="Mai",Exposition!$G344)</f>
        <v>#NAME?</v>
      </c>
      <c r="BJ337" s="78" t="e">
        <f>IF(Exposition!$J344="Juni",Exposition!$G344)</f>
        <v>#NAME?</v>
      </c>
      <c r="BK337" s="78" t="e">
        <f>IF(Exposition!$J344="Juli",Exposition!$G344)</f>
        <v>#NAME?</v>
      </c>
      <c r="BL337" s="78" t="e">
        <f>IF(Exposition!$J344="August",Exposition!$G344)</f>
        <v>#NAME?</v>
      </c>
      <c r="BM337" s="78" t="e">
        <f>IF(Exposition!$J344="September",Exposition!$G344)</f>
        <v>#NAME?</v>
      </c>
      <c r="BN337" s="78" t="e">
        <f>IF(Exposition!$J344="Oktober",Exposition!$G344)</f>
        <v>#NAME?</v>
      </c>
      <c r="BO337" s="78" t="e">
        <f>IF(Exposition!$J344="November",Exposition!$G344)</f>
        <v>#NAME?</v>
      </c>
      <c r="BP337" s="78" t="e">
        <f>IF(Exposition!$J344="Dezember",Exposition!$G344)</f>
        <v>#NAME?</v>
      </c>
    </row>
    <row r="338" spans="14:68" x14ac:dyDescent="0.2">
      <c r="N338" s="78" t="b">
        <f>IF(Exposition!$D346="Fußballspez. Training",Exposition!$C346*(Exposition!$E346/60))</f>
        <v>0</v>
      </c>
      <c r="O338" s="78" t="b">
        <f>IF(Exposition!$D346="Unspezifisches Training",Exposition!$C346*(Exposition!$E346/60))</f>
        <v>0</v>
      </c>
      <c r="AD338" s="78" t="e">
        <f>IF(Monitoring!D346=0,AA=0,TEXT(Monitoring!D346,"TTTT"))</f>
        <v>#NAME?</v>
      </c>
      <c r="AE338" s="78" t="e">
        <f>IF(Monitoring!D346=0,AA=0,TEXT(Monitoring!D346,"MMMM"))</f>
        <v>#NAME?</v>
      </c>
      <c r="AF338" s="78">
        <f>Monitoring!L346</f>
        <v>0</v>
      </c>
      <c r="BE338" s="78" t="e">
        <f>IF(Exposition!$J345="Januar",Exposition!$G345)</f>
        <v>#NAME?</v>
      </c>
      <c r="BF338" s="78" t="e">
        <f>IF(Exposition!$J345="Februar",Exposition!$G345)</f>
        <v>#NAME?</v>
      </c>
      <c r="BG338" s="78" t="e">
        <f>IF(Exposition!$J345="März",Exposition!$G345)</f>
        <v>#NAME?</v>
      </c>
      <c r="BH338" s="78" t="e">
        <f>IF(Exposition!$J345="April",Exposition!$G345)</f>
        <v>#NAME?</v>
      </c>
      <c r="BI338" s="78" t="e">
        <f>IF(Exposition!$J345="Mai",Exposition!$G345)</f>
        <v>#NAME?</v>
      </c>
      <c r="BJ338" s="78" t="e">
        <f>IF(Exposition!$J345="Juni",Exposition!$G345)</f>
        <v>#NAME?</v>
      </c>
      <c r="BK338" s="78" t="e">
        <f>IF(Exposition!$J345="Juli",Exposition!$G345)</f>
        <v>#NAME?</v>
      </c>
      <c r="BL338" s="78" t="e">
        <f>IF(Exposition!$J345="August",Exposition!$G345)</f>
        <v>#NAME?</v>
      </c>
      <c r="BM338" s="78" t="e">
        <f>IF(Exposition!$J345="September",Exposition!$G345)</f>
        <v>#NAME?</v>
      </c>
      <c r="BN338" s="78" t="e">
        <f>IF(Exposition!$J345="Oktober",Exposition!$G345)</f>
        <v>#NAME?</v>
      </c>
      <c r="BO338" s="78" t="e">
        <f>IF(Exposition!$J345="November",Exposition!$G345)</f>
        <v>#NAME?</v>
      </c>
      <c r="BP338" s="78" t="e">
        <f>IF(Exposition!$J345="Dezember",Exposition!$G345)</f>
        <v>#NAME?</v>
      </c>
    </row>
    <row r="339" spans="14:68" x14ac:dyDescent="0.2">
      <c r="N339" s="78" t="b">
        <f>IF(Exposition!$D347="Fußballspez. Training",Exposition!$C347*(Exposition!$E347/60))</f>
        <v>0</v>
      </c>
      <c r="O339" s="78" t="b">
        <f>IF(Exposition!$D347="Unspezifisches Training",Exposition!$C347*(Exposition!$E347/60))</f>
        <v>0</v>
      </c>
      <c r="AD339" s="78" t="e">
        <f>IF(Monitoring!D347=0,AA=0,TEXT(Monitoring!D347,"TTTT"))</f>
        <v>#NAME?</v>
      </c>
      <c r="AE339" s="78" t="e">
        <f>IF(Monitoring!D347=0,AA=0,TEXT(Monitoring!D347,"MMMM"))</f>
        <v>#NAME?</v>
      </c>
      <c r="AF339" s="78">
        <f>Monitoring!L347</f>
        <v>0</v>
      </c>
      <c r="BE339" s="78" t="e">
        <f>IF(Exposition!$J346="Januar",Exposition!$G346)</f>
        <v>#NAME?</v>
      </c>
      <c r="BF339" s="78" t="e">
        <f>IF(Exposition!$J346="Februar",Exposition!$G346)</f>
        <v>#NAME?</v>
      </c>
      <c r="BG339" s="78" t="e">
        <f>IF(Exposition!$J346="März",Exposition!$G346)</f>
        <v>#NAME?</v>
      </c>
      <c r="BH339" s="78" t="e">
        <f>IF(Exposition!$J346="April",Exposition!$G346)</f>
        <v>#NAME?</v>
      </c>
      <c r="BI339" s="78" t="e">
        <f>IF(Exposition!$J346="Mai",Exposition!$G346)</f>
        <v>#NAME?</v>
      </c>
      <c r="BJ339" s="78" t="e">
        <f>IF(Exposition!$J346="Juni",Exposition!$G346)</f>
        <v>#NAME?</v>
      </c>
      <c r="BK339" s="78" t="e">
        <f>IF(Exposition!$J346="Juli",Exposition!$G346)</f>
        <v>#NAME?</v>
      </c>
      <c r="BL339" s="78" t="e">
        <f>IF(Exposition!$J346="August",Exposition!$G346)</f>
        <v>#NAME?</v>
      </c>
      <c r="BM339" s="78" t="e">
        <f>IF(Exposition!$J346="September",Exposition!$G346)</f>
        <v>#NAME?</v>
      </c>
      <c r="BN339" s="78" t="e">
        <f>IF(Exposition!$J346="Oktober",Exposition!$G346)</f>
        <v>#NAME?</v>
      </c>
      <c r="BO339" s="78" t="e">
        <f>IF(Exposition!$J346="November",Exposition!$G346)</f>
        <v>#NAME?</v>
      </c>
      <c r="BP339" s="78" t="e">
        <f>IF(Exposition!$J346="Dezember",Exposition!$G346)</f>
        <v>#NAME?</v>
      </c>
    </row>
    <row r="340" spans="14:68" x14ac:dyDescent="0.2">
      <c r="N340" s="78" t="b">
        <f>IF(Exposition!$D348="Fußballspez. Training",Exposition!$C348*(Exposition!$E348/60))</f>
        <v>0</v>
      </c>
      <c r="O340" s="78" t="b">
        <f>IF(Exposition!$D348="Unspezifisches Training",Exposition!$C348*(Exposition!$E348/60))</f>
        <v>0</v>
      </c>
      <c r="AD340" s="78" t="e">
        <f>IF(Monitoring!D348=0,AA=0,TEXT(Monitoring!D348,"TTTT"))</f>
        <v>#NAME?</v>
      </c>
      <c r="AE340" s="78" t="e">
        <f>IF(Monitoring!D348=0,AA=0,TEXT(Monitoring!D348,"MMMM"))</f>
        <v>#NAME?</v>
      </c>
      <c r="AF340" s="78">
        <f>Monitoring!L348</f>
        <v>0</v>
      </c>
      <c r="BE340" s="78" t="e">
        <f>IF(Exposition!$J347="Januar",Exposition!$G347)</f>
        <v>#NAME?</v>
      </c>
      <c r="BF340" s="78" t="e">
        <f>IF(Exposition!$J347="Februar",Exposition!$G347)</f>
        <v>#NAME?</v>
      </c>
      <c r="BG340" s="78" t="e">
        <f>IF(Exposition!$J347="März",Exposition!$G347)</f>
        <v>#NAME?</v>
      </c>
      <c r="BH340" s="78" t="e">
        <f>IF(Exposition!$J347="April",Exposition!$G347)</f>
        <v>#NAME?</v>
      </c>
      <c r="BI340" s="78" t="e">
        <f>IF(Exposition!$J347="Mai",Exposition!$G347)</f>
        <v>#NAME?</v>
      </c>
      <c r="BJ340" s="78" t="e">
        <f>IF(Exposition!$J347="Juni",Exposition!$G347)</f>
        <v>#NAME?</v>
      </c>
      <c r="BK340" s="78" t="e">
        <f>IF(Exposition!$J347="Juli",Exposition!$G347)</f>
        <v>#NAME?</v>
      </c>
      <c r="BL340" s="78" t="e">
        <f>IF(Exposition!$J347="August",Exposition!$G347)</f>
        <v>#NAME?</v>
      </c>
      <c r="BM340" s="78" t="e">
        <f>IF(Exposition!$J347="September",Exposition!$G347)</f>
        <v>#NAME?</v>
      </c>
      <c r="BN340" s="78" t="e">
        <f>IF(Exposition!$J347="Oktober",Exposition!$G347)</f>
        <v>#NAME?</v>
      </c>
      <c r="BO340" s="78" t="e">
        <f>IF(Exposition!$J347="November",Exposition!$G347)</f>
        <v>#NAME?</v>
      </c>
      <c r="BP340" s="78" t="e">
        <f>IF(Exposition!$J347="Dezember",Exposition!$G347)</f>
        <v>#NAME?</v>
      </c>
    </row>
    <row r="341" spans="14:68" x14ac:dyDescent="0.2">
      <c r="N341" s="78" t="b">
        <f>IF(Exposition!$D349="Fußballspez. Training",Exposition!$C349*(Exposition!$E349/60))</f>
        <v>0</v>
      </c>
      <c r="O341" s="78" t="b">
        <f>IF(Exposition!$D349="Unspezifisches Training",Exposition!$C349*(Exposition!$E349/60))</f>
        <v>0</v>
      </c>
      <c r="AD341" s="78" t="e">
        <f>IF(Monitoring!D349=0,AA=0,TEXT(Monitoring!D349,"TTTT"))</f>
        <v>#NAME?</v>
      </c>
      <c r="AE341" s="78" t="e">
        <f>IF(Monitoring!D349=0,AA=0,TEXT(Monitoring!D349,"MMMM"))</f>
        <v>#NAME?</v>
      </c>
      <c r="AF341" s="78">
        <f>Monitoring!L349</f>
        <v>0</v>
      </c>
      <c r="BE341" s="78" t="e">
        <f>IF(Exposition!$J348="Januar",Exposition!$G348)</f>
        <v>#NAME?</v>
      </c>
      <c r="BF341" s="78" t="e">
        <f>IF(Exposition!$J348="Februar",Exposition!$G348)</f>
        <v>#NAME?</v>
      </c>
      <c r="BG341" s="78" t="e">
        <f>IF(Exposition!$J348="März",Exposition!$G348)</f>
        <v>#NAME?</v>
      </c>
      <c r="BH341" s="78" t="e">
        <f>IF(Exposition!$J348="April",Exposition!$G348)</f>
        <v>#NAME?</v>
      </c>
      <c r="BI341" s="78" t="e">
        <f>IF(Exposition!$J348="Mai",Exposition!$G348)</f>
        <v>#NAME?</v>
      </c>
      <c r="BJ341" s="78" t="e">
        <f>IF(Exposition!$J348="Juni",Exposition!$G348)</f>
        <v>#NAME?</v>
      </c>
      <c r="BK341" s="78" t="e">
        <f>IF(Exposition!$J348="Juli",Exposition!$G348)</f>
        <v>#NAME?</v>
      </c>
      <c r="BL341" s="78" t="e">
        <f>IF(Exposition!$J348="August",Exposition!$G348)</f>
        <v>#NAME?</v>
      </c>
      <c r="BM341" s="78" t="e">
        <f>IF(Exposition!$J348="September",Exposition!$G348)</f>
        <v>#NAME?</v>
      </c>
      <c r="BN341" s="78" t="e">
        <f>IF(Exposition!$J348="Oktober",Exposition!$G348)</f>
        <v>#NAME?</v>
      </c>
      <c r="BO341" s="78" t="e">
        <f>IF(Exposition!$J348="November",Exposition!$G348)</f>
        <v>#NAME?</v>
      </c>
      <c r="BP341" s="78" t="e">
        <f>IF(Exposition!$J348="Dezember",Exposition!$G348)</f>
        <v>#NAME?</v>
      </c>
    </row>
    <row r="342" spans="14:68" x14ac:dyDescent="0.2">
      <c r="N342" s="78" t="b">
        <f>IF(Exposition!$D350="Fußballspez. Training",Exposition!$C350*(Exposition!$E350/60))</f>
        <v>0</v>
      </c>
      <c r="O342" s="78" t="b">
        <f>IF(Exposition!$D350="Unspezifisches Training",Exposition!$C350*(Exposition!$E350/60))</f>
        <v>0</v>
      </c>
      <c r="AD342" s="78" t="e">
        <f>IF(Monitoring!D350=0,AA=0,TEXT(Monitoring!D350,"TTTT"))</f>
        <v>#NAME?</v>
      </c>
      <c r="AE342" s="78" t="e">
        <f>IF(Monitoring!D350=0,AA=0,TEXT(Monitoring!D350,"MMMM"))</f>
        <v>#NAME?</v>
      </c>
      <c r="AF342" s="78">
        <f>Monitoring!L350</f>
        <v>0</v>
      </c>
      <c r="BE342" s="78" t="e">
        <f>IF(Exposition!$J349="Januar",Exposition!$G349)</f>
        <v>#NAME?</v>
      </c>
      <c r="BF342" s="78" t="e">
        <f>IF(Exposition!$J349="Februar",Exposition!$G349)</f>
        <v>#NAME?</v>
      </c>
      <c r="BG342" s="78" t="e">
        <f>IF(Exposition!$J349="März",Exposition!$G349)</f>
        <v>#NAME?</v>
      </c>
      <c r="BH342" s="78" t="e">
        <f>IF(Exposition!$J349="April",Exposition!$G349)</f>
        <v>#NAME?</v>
      </c>
      <c r="BI342" s="78" t="e">
        <f>IF(Exposition!$J349="Mai",Exposition!$G349)</f>
        <v>#NAME?</v>
      </c>
      <c r="BJ342" s="78" t="e">
        <f>IF(Exposition!$J349="Juni",Exposition!$G349)</f>
        <v>#NAME?</v>
      </c>
      <c r="BK342" s="78" t="e">
        <f>IF(Exposition!$J349="Juli",Exposition!$G349)</f>
        <v>#NAME?</v>
      </c>
      <c r="BL342" s="78" t="e">
        <f>IF(Exposition!$J349="August",Exposition!$G349)</f>
        <v>#NAME?</v>
      </c>
      <c r="BM342" s="78" t="e">
        <f>IF(Exposition!$J349="September",Exposition!$G349)</f>
        <v>#NAME?</v>
      </c>
      <c r="BN342" s="78" t="e">
        <f>IF(Exposition!$J349="Oktober",Exposition!$G349)</f>
        <v>#NAME?</v>
      </c>
      <c r="BO342" s="78" t="e">
        <f>IF(Exposition!$J349="November",Exposition!$G349)</f>
        <v>#NAME?</v>
      </c>
      <c r="BP342" s="78" t="e">
        <f>IF(Exposition!$J349="Dezember",Exposition!$G349)</f>
        <v>#NAME?</v>
      </c>
    </row>
    <row r="343" spans="14:68" x14ac:dyDescent="0.2">
      <c r="N343" s="78" t="b">
        <f>IF(Exposition!$D351="Fußballspez. Training",Exposition!$C351*(Exposition!$E351/60))</f>
        <v>0</v>
      </c>
      <c r="O343" s="78" t="b">
        <f>IF(Exposition!$D351="Unspezifisches Training",Exposition!$C351*(Exposition!$E351/60))</f>
        <v>0</v>
      </c>
      <c r="AD343" s="78" t="e">
        <f>IF(Monitoring!D351=0,AA=0,TEXT(Monitoring!D351,"TTTT"))</f>
        <v>#NAME?</v>
      </c>
      <c r="AE343" s="78" t="e">
        <f>IF(Monitoring!D351=0,AA=0,TEXT(Monitoring!D351,"MMMM"))</f>
        <v>#NAME?</v>
      </c>
      <c r="AF343" s="78">
        <f>Monitoring!L351</f>
        <v>0</v>
      </c>
      <c r="BE343" s="78" t="e">
        <f>IF(Exposition!$J350="Januar",Exposition!$G350)</f>
        <v>#NAME?</v>
      </c>
      <c r="BF343" s="78" t="e">
        <f>IF(Exposition!$J350="Februar",Exposition!$G350)</f>
        <v>#NAME?</v>
      </c>
      <c r="BG343" s="78" t="e">
        <f>IF(Exposition!$J350="März",Exposition!$G350)</f>
        <v>#NAME?</v>
      </c>
      <c r="BH343" s="78" t="e">
        <f>IF(Exposition!$J350="April",Exposition!$G350)</f>
        <v>#NAME?</v>
      </c>
      <c r="BI343" s="78" t="e">
        <f>IF(Exposition!$J350="Mai",Exposition!$G350)</f>
        <v>#NAME?</v>
      </c>
      <c r="BJ343" s="78" t="e">
        <f>IF(Exposition!$J350="Juni",Exposition!$G350)</f>
        <v>#NAME?</v>
      </c>
      <c r="BK343" s="78" t="e">
        <f>IF(Exposition!$J350="Juli",Exposition!$G350)</f>
        <v>#NAME?</v>
      </c>
      <c r="BL343" s="78" t="e">
        <f>IF(Exposition!$J350="August",Exposition!$G350)</f>
        <v>#NAME?</v>
      </c>
      <c r="BM343" s="78" t="e">
        <f>IF(Exposition!$J350="September",Exposition!$G350)</f>
        <v>#NAME?</v>
      </c>
      <c r="BN343" s="78" t="e">
        <f>IF(Exposition!$J350="Oktober",Exposition!$G350)</f>
        <v>#NAME?</v>
      </c>
      <c r="BO343" s="78" t="e">
        <f>IF(Exposition!$J350="November",Exposition!$G350)</f>
        <v>#NAME?</v>
      </c>
      <c r="BP343" s="78" t="e">
        <f>IF(Exposition!$J350="Dezember",Exposition!$G350)</f>
        <v>#NAME?</v>
      </c>
    </row>
    <row r="344" spans="14:68" x14ac:dyDescent="0.2">
      <c r="N344" s="78" t="b">
        <f>IF(Exposition!$D352="Fußballspez. Training",Exposition!$C352*(Exposition!$E352/60))</f>
        <v>0</v>
      </c>
      <c r="O344" s="78" t="b">
        <f>IF(Exposition!$D352="Unspezifisches Training",Exposition!$C352*(Exposition!$E352/60))</f>
        <v>0</v>
      </c>
      <c r="AD344" s="78" t="e">
        <f>IF(Monitoring!D352=0,AA=0,TEXT(Monitoring!D352,"TTTT"))</f>
        <v>#NAME?</v>
      </c>
      <c r="AE344" s="78" t="e">
        <f>IF(Monitoring!D352=0,AA=0,TEXT(Monitoring!D352,"MMMM"))</f>
        <v>#NAME?</v>
      </c>
      <c r="AF344" s="78">
        <f>Monitoring!L352</f>
        <v>0</v>
      </c>
      <c r="BE344" s="78" t="e">
        <f>IF(Exposition!$J351="Januar",Exposition!$G351)</f>
        <v>#NAME?</v>
      </c>
      <c r="BF344" s="78" t="e">
        <f>IF(Exposition!$J351="Februar",Exposition!$G351)</f>
        <v>#NAME?</v>
      </c>
      <c r="BG344" s="78" t="e">
        <f>IF(Exposition!$J351="März",Exposition!$G351)</f>
        <v>#NAME?</v>
      </c>
      <c r="BH344" s="78" t="e">
        <f>IF(Exposition!$J351="April",Exposition!$G351)</f>
        <v>#NAME?</v>
      </c>
      <c r="BI344" s="78" t="e">
        <f>IF(Exposition!$J351="Mai",Exposition!$G351)</f>
        <v>#NAME?</v>
      </c>
      <c r="BJ344" s="78" t="e">
        <f>IF(Exposition!$J351="Juni",Exposition!$G351)</f>
        <v>#NAME?</v>
      </c>
      <c r="BK344" s="78" t="e">
        <f>IF(Exposition!$J351="Juli",Exposition!$G351)</f>
        <v>#NAME?</v>
      </c>
      <c r="BL344" s="78" t="e">
        <f>IF(Exposition!$J351="August",Exposition!$G351)</f>
        <v>#NAME?</v>
      </c>
      <c r="BM344" s="78" t="e">
        <f>IF(Exposition!$J351="September",Exposition!$G351)</f>
        <v>#NAME?</v>
      </c>
      <c r="BN344" s="78" t="e">
        <f>IF(Exposition!$J351="Oktober",Exposition!$G351)</f>
        <v>#NAME?</v>
      </c>
      <c r="BO344" s="78" t="e">
        <f>IF(Exposition!$J351="November",Exposition!$G351)</f>
        <v>#NAME?</v>
      </c>
      <c r="BP344" s="78" t="e">
        <f>IF(Exposition!$J351="Dezember",Exposition!$G351)</f>
        <v>#NAME?</v>
      </c>
    </row>
    <row r="345" spans="14:68" x14ac:dyDescent="0.2">
      <c r="N345" s="78" t="b">
        <f>IF(Exposition!$D353="Fußballspez. Training",Exposition!$C353*(Exposition!$E353/60))</f>
        <v>0</v>
      </c>
      <c r="O345" s="78" t="b">
        <f>IF(Exposition!$D353="Unspezifisches Training",Exposition!$C353*(Exposition!$E353/60))</f>
        <v>0</v>
      </c>
      <c r="AD345" s="78" t="e">
        <f>IF(Monitoring!D353=0,AA=0,TEXT(Monitoring!D353,"TTTT"))</f>
        <v>#NAME?</v>
      </c>
      <c r="AE345" s="78" t="e">
        <f>IF(Monitoring!D353=0,AA=0,TEXT(Monitoring!D353,"MMMM"))</f>
        <v>#NAME?</v>
      </c>
      <c r="AF345" s="78">
        <f>Monitoring!L353</f>
        <v>0</v>
      </c>
      <c r="BE345" s="78" t="e">
        <f>IF(Exposition!$J352="Januar",Exposition!$G352)</f>
        <v>#NAME?</v>
      </c>
      <c r="BF345" s="78" t="e">
        <f>IF(Exposition!$J352="Februar",Exposition!$G352)</f>
        <v>#NAME?</v>
      </c>
      <c r="BG345" s="78" t="e">
        <f>IF(Exposition!$J352="März",Exposition!$G352)</f>
        <v>#NAME?</v>
      </c>
      <c r="BH345" s="78" t="e">
        <f>IF(Exposition!$J352="April",Exposition!$G352)</f>
        <v>#NAME?</v>
      </c>
      <c r="BI345" s="78" t="e">
        <f>IF(Exposition!$J352="Mai",Exposition!$G352)</f>
        <v>#NAME?</v>
      </c>
      <c r="BJ345" s="78" t="e">
        <f>IF(Exposition!$J352="Juni",Exposition!$G352)</f>
        <v>#NAME?</v>
      </c>
      <c r="BK345" s="78" t="e">
        <f>IF(Exposition!$J352="Juli",Exposition!$G352)</f>
        <v>#NAME?</v>
      </c>
      <c r="BL345" s="78" t="e">
        <f>IF(Exposition!$J352="August",Exposition!$G352)</f>
        <v>#NAME?</v>
      </c>
      <c r="BM345" s="78" t="e">
        <f>IF(Exposition!$J352="September",Exposition!$G352)</f>
        <v>#NAME?</v>
      </c>
      <c r="BN345" s="78" t="e">
        <f>IF(Exposition!$J352="Oktober",Exposition!$G352)</f>
        <v>#NAME?</v>
      </c>
      <c r="BO345" s="78" t="e">
        <f>IF(Exposition!$J352="November",Exposition!$G352)</f>
        <v>#NAME?</v>
      </c>
      <c r="BP345" s="78" t="e">
        <f>IF(Exposition!$J352="Dezember",Exposition!$G352)</f>
        <v>#NAME?</v>
      </c>
    </row>
    <row r="346" spans="14:68" x14ac:dyDescent="0.2">
      <c r="N346" s="78" t="b">
        <f>IF(Exposition!$D354="Fußballspez. Training",Exposition!$C354*(Exposition!$E354/60))</f>
        <v>0</v>
      </c>
      <c r="O346" s="78" t="b">
        <f>IF(Exposition!$D354="Unspezifisches Training",Exposition!$C354*(Exposition!$E354/60))</f>
        <v>0</v>
      </c>
      <c r="AD346" s="78" t="e">
        <f>IF(Monitoring!D354=0,AA=0,TEXT(Monitoring!D354,"TTTT"))</f>
        <v>#NAME?</v>
      </c>
      <c r="AE346" s="78" t="e">
        <f>IF(Monitoring!D354=0,AA=0,TEXT(Monitoring!D354,"MMMM"))</f>
        <v>#NAME?</v>
      </c>
      <c r="AF346" s="78">
        <f>Monitoring!L354</f>
        <v>0</v>
      </c>
      <c r="BE346" s="78" t="e">
        <f>IF(Exposition!$J353="Januar",Exposition!$G353)</f>
        <v>#NAME?</v>
      </c>
      <c r="BF346" s="78" t="e">
        <f>IF(Exposition!$J353="Februar",Exposition!$G353)</f>
        <v>#NAME?</v>
      </c>
      <c r="BG346" s="78" t="e">
        <f>IF(Exposition!$J353="März",Exposition!$G353)</f>
        <v>#NAME?</v>
      </c>
      <c r="BH346" s="78" t="e">
        <f>IF(Exposition!$J353="April",Exposition!$G353)</f>
        <v>#NAME?</v>
      </c>
      <c r="BI346" s="78" t="e">
        <f>IF(Exposition!$J353="Mai",Exposition!$G353)</f>
        <v>#NAME?</v>
      </c>
      <c r="BJ346" s="78" t="e">
        <f>IF(Exposition!$J353="Juni",Exposition!$G353)</f>
        <v>#NAME?</v>
      </c>
      <c r="BK346" s="78" t="e">
        <f>IF(Exposition!$J353="Juli",Exposition!$G353)</f>
        <v>#NAME?</v>
      </c>
      <c r="BL346" s="78" t="e">
        <f>IF(Exposition!$J353="August",Exposition!$G353)</f>
        <v>#NAME?</v>
      </c>
      <c r="BM346" s="78" t="e">
        <f>IF(Exposition!$J353="September",Exposition!$G353)</f>
        <v>#NAME?</v>
      </c>
      <c r="BN346" s="78" t="e">
        <f>IF(Exposition!$J353="Oktober",Exposition!$G353)</f>
        <v>#NAME?</v>
      </c>
      <c r="BO346" s="78" t="e">
        <f>IF(Exposition!$J353="November",Exposition!$G353)</f>
        <v>#NAME?</v>
      </c>
      <c r="BP346" s="78" t="e">
        <f>IF(Exposition!$J353="Dezember",Exposition!$G353)</f>
        <v>#NAME?</v>
      </c>
    </row>
    <row r="347" spans="14:68" x14ac:dyDescent="0.2">
      <c r="N347" s="78" t="b">
        <f>IF(Exposition!$D355="Fußballspez. Training",Exposition!$C355*(Exposition!$E355/60))</f>
        <v>0</v>
      </c>
      <c r="O347" s="78" t="b">
        <f>IF(Exposition!$D355="Unspezifisches Training",Exposition!$C355*(Exposition!$E355/60))</f>
        <v>0</v>
      </c>
      <c r="AD347" s="78" t="e">
        <f>IF(Monitoring!D355=0,AA=0,TEXT(Monitoring!D355,"TTTT"))</f>
        <v>#NAME?</v>
      </c>
      <c r="AE347" s="78" t="e">
        <f>IF(Monitoring!D355=0,AA=0,TEXT(Monitoring!D355,"MMMM"))</f>
        <v>#NAME?</v>
      </c>
      <c r="AF347" s="78">
        <f>Monitoring!L355</f>
        <v>0</v>
      </c>
      <c r="BE347" s="78" t="e">
        <f>IF(Exposition!$J354="Januar",Exposition!$G354)</f>
        <v>#NAME?</v>
      </c>
      <c r="BF347" s="78" t="e">
        <f>IF(Exposition!$J354="Februar",Exposition!$G354)</f>
        <v>#NAME?</v>
      </c>
      <c r="BG347" s="78" t="e">
        <f>IF(Exposition!$J354="März",Exposition!$G354)</f>
        <v>#NAME?</v>
      </c>
      <c r="BH347" s="78" t="e">
        <f>IF(Exposition!$J354="April",Exposition!$G354)</f>
        <v>#NAME?</v>
      </c>
      <c r="BI347" s="78" t="e">
        <f>IF(Exposition!$J354="Mai",Exposition!$G354)</f>
        <v>#NAME?</v>
      </c>
      <c r="BJ347" s="78" t="e">
        <f>IF(Exposition!$J354="Juni",Exposition!$G354)</f>
        <v>#NAME?</v>
      </c>
      <c r="BK347" s="78" t="e">
        <f>IF(Exposition!$J354="Juli",Exposition!$G354)</f>
        <v>#NAME?</v>
      </c>
      <c r="BL347" s="78" t="e">
        <f>IF(Exposition!$J354="August",Exposition!$G354)</f>
        <v>#NAME?</v>
      </c>
      <c r="BM347" s="78" t="e">
        <f>IF(Exposition!$J354="September",Exposition!$G354)</f>
        <v>#NAME?</v>
      </c>
      <c r="BN347" s="78" t="e">
        <f>IF(Exposition!$J354="Oktober",Exposition!$G354)</f>
        <v>#NAME?</v>
      </c>
      <c r="BO347" s="78" t="e">
        <f>IF(Exposition!$J354="November",Exposition!$G354)</f>
        <v>#NAME?</v>
      </c>
      <c r="BP347" s="78" t="e">
        <f>IF(Exposition!$J354="Dezember",Exposition!$G354)</f>
        <v>#NAME?</v>
      </c>
    </row>
    <row r="348" spans="14:68" x14ac:dyDescent="0.2">
      <c r="N348" s="78" t="b">
        <f>IF(Exposition!$D356="Fußballspez. Training",Exposition!$C356*(Exposition!$E356/60))</f>
        <v>0</v>
      </c>
      <c r="O348" s="78" t="b">
        <f>IF(Exposition!$D356="Unspezifisches Training",Exposition!$C356*(Exposition!$E356/60))</f>
        <v>0</v>
      </c>
      <c r="AD348" s="78" t="e">
        <f>IF(Monitoring!D356=0,AA=0,TEXT(Monitoring!D356,"TTTT"))</f>
        <v>#NAME?</v>
      </c>
      <c r="AE348" s="78" t="e">
        <f>IF(Monitoring!D356=0,AA=0,TEXT(Monitoring!D356,"MMMM"))</f>
        <v>#NAME?</v>
      </c>
      <c r="AF348" s="78">
        <f>Monitoring!L356</f>
        <v>0</v>
      </c>
      <c r="BE348" s="78" t="e">
        <f>IF(Exposition!$J355="Januar",Exposition!$G355)</f>
        <v>#NAME?</v>
      </c>
      <c r="BF348" s="78" t="e">
        <f>IF(Exposition!$J355="Februar",Exposition!$G355)</f>
        <v>#NAME?</v>
      </c>
      <c r="BG348" s="78" t="e">
        <f>IF(Exposition!$J355="März",Exposition!$G355)</f>
        <v>#NAME?</v>
      </c>
      <c r="BH348" s="78" t="e">
        <f>IF(Exposition!$J355="April",Exposition!$G355)</f>
        <v>#NAME?</v>
      </c>
      <c r="BI348" s="78" t="e">
        <f>IF(Exposition!$J355="Mai",Exposition!$G355)</f>
        <v>#NAME?</v>
      </c>
      <c r="BJ348" s="78" t="e">
        <f>IF(Exposition!$J355="Juni",Exposition!$G355)</f>
        <v>#NAME?</v>
      </c>
      <c r="BK348" s="78" t="e">
        <f>IF(Exposition!$J355="Juli",Exposition!$G355)</f>
        <v>#NAME?</v>
      </c>
      <c r="BL348" s="78" t="e">
        <f>IF(Exposition!$J355="August",Exposition!$G355)</f>
        <v>#NAME?</v>
      </c>
      <c r="BM348" s="78" t="e">
        <f>IF(Exposition!$J355="September",Exposition!$G355)</f>
        <v>#NAME?</v>
      </c>
      <c r="BN348" s="78" t="e">
        <f>IF(Exposition!$J355="Oktober",Exposition!$G355)</f>
        <v>#NAME?</v>
      </c>
      <c r="BO348" s="78" t="e">
        <f>IF(Exposition!$J355="November",Exposition!$G355)</f>
        <v>#NAME?</v>
      </c>
      <c r="BP348" s="78" t="e">
        <f>IF(Exposition!$J355="Dezember",Exposition!$G355)</f>
        <v>#NAME?</v>
      </c>
    </row>
    <row r="349" spans="14:68" x14ac:dyDescent="0.2">
      <c r="N349" s="78" t="b">
        <f>IF(Exposition!$D357="Fußballspez. Training",Exposition!$C357*(Exposition!$E357/60))</f>
        <v>0</v>
      </c>
      <c r="O349" s="78" t="b">
        <f>IF(Exposition!$D357="Unspezifisches Training",Exposition!$C357*(Exposition!$E357/60))</f>
        <v>0</v>
      </c>
      <c r="AD349" s="78" t="e">
        <f>IF(Monitoring!D357=0,AA=0,TEXT(Monitoring!D357,"TTTT"))</f>
        <v>#NAME?</v>
      </c>
      <c r="AE349" s="78" t="e">
        <f>IF(Monitoring!D357=0,AA=0,TEXT(Monitoring!D357,"MMMM"))</f>
        <v>#NAME?</v>
      </c>
      <c r="AF349" s="78">
        <f>Monitoring!L357</f>
        <v>0</v>
      </c>
      <c r="BE349" s="78" t="e">
        <f>IF(Exposition!$J356="Januar",Exposition!$G356)</f>
        <v>#NAME?</v>
      </c>
      <c r="BF349" s="78" t="e">
        <f>IF(Exposition!$J356="Februar",Exposition!$G356)</f>
        <v>#NAME?</v>
      </c>
      <c r="BG349" s="78" t="e">
        <f>IF(Exposition!$J356="März",Exposition!$G356)</f>
        <v>#NAME?</v>
      </c>
      <c r="BH349" s="78" t="e">
        <f>IF(Exposition!$J356="April",Exposition!$G356)</f>
        <v>#NAME?</v>
      </c>
      <c r="BI349" s="78" t="e">
        <f>IF(Exposition!$J356="Mai",Exposition!$G356)</f>
        <v>#NAME?</v>
      </c>
      <c r="BJ349" s="78" t="e">
        <f>IF(Exposition!$J356="Juni",Exposition!$G356)</f>
        <v>#NAME?</v>
      </c>
      <c r="BK349" s="78" t="e">
        <f>IF(Exposition!$J356="Juli",Exposition!$G356)</f>
        <v>#NAME?</v>
      </c>
      <c r="BL349" s="78" t="e">
        <f>IF(Exposition!$J356="August",Exposition!$G356)</f>
        <v>#NAME?</v>
      </c>
      <c r="BM349" s="78" t="e">
        <f>IF(Exposition!$J356="September",Exposition!$G356)</f>
        <v>#NAME?</v>
      </c>
      <c r="BN349" s="78" t="e">
        <f>IF(Exposition!$J356="Oktober",Exposition!$G356)</f>
        <v>#NAME?</v>
      </c>
      <c r="BO349" s="78" t="e">
        <f>IF(Exposition!$J356="November",Exposition!$G356)</f>
        <v>#NAME?</v>
      </c>
      <c r="BP349" s="78" t="e">
        <f>IF(Exposition!$J356="Dezember",Exposition!$G356)</f>
        <v>#NAME?</v>
      </c>
    </row>
    <row r="350" spans="14:68" x14ac:dyDescent="0.2">
      <c r="N350" s="78" t="b">
        <f>IF(Exposition!$D358="Fußballspez. Training",Exposition!$C358*(Exposition!$E358/60))</f>
        <v>0</v>
      </c>
      <c r="O350" s="78" t="b">
        <f>IF(Exposition!$D358="Unspezifisches Training",Exposition!$C358*(Exposition!$E358/60))</f>
        <v>0</v>
      </c>
      <c r="AD350" s="78" t="e">
        <f>IF(Monitoring!D358=0,AA=0,TEXT(Monitoring!D358,"TTTT"))</f>
        <v>#NAME?</v>
      </c>
      <c r="AE350" s="78" t="e">
        <f>IF(Monitoring!D358=0,AA=0,TEXT(Monitoring!D358,"MMMM"))</f>
        <v>#NAME?</v>
      </c>
      <c r="AF350" s="78">
        <f>Monitoring!L358</f>
        <v>0</v>
      </c>
      <c r="BE350" s="78" t="e">
        <f>IF(Exposition!$J357="Januar",Exposition!$G357)</f>
        <v>#NAME?</v>
      </c>
      <c r="BF350" s="78" t="e">
        <f>IF(Exposition!$J357="Februar",Exposition!$G357)</f>
        <v>#NAME?</v>
      </c>
      <c r="BG350" s="78" t="e">
        <f>IF(Exposition!$J357="März",Exposition!$G357)</f>
        <v>#NAME?</v>
      </c>
      <c r="BH350" s="78" t="e">
        <f>IF(Exposition!$J357="April",Exposition!$G357)</f>
        <v>#NAME?</v>
      </c>
      <c r="BI350" s="78" t="e">
        <f>IF(Exposition!$J357="Mai",Exposition!$G357)</f>
        <v>#NAME?</v>
      </c>
      <c r="BJ350" s="78" t="e">
        <f>IF(Exposition!$J357="Juni",Exposition!$G357)</f>
        <v>#NAME?</v>
      </c>
      <c r="BK350" s="78" t="e">
        <f>IF(Exposition!$J357="Juli",Exposition!$G357)</f>
        <v>#NAME?</v>
      </c>
      <c r="BL350" s="78" t="e">
        <f>IF(Exposition!$J357="August",Exposition!$G357)</f>
        <v>#NAME?</v>
      </c>
      <c r="BM350" s="78" t="e">
        <f>IF(Exposition!$J357="September",Exposition!$G357)</f>
        <v>#NAME?</v>
      </c>
      <c r="BN350" s="78" t="e">
        <f>IF(Exposition!$J357="Oktober",Exposition!$G357)</f>
        <v>#NAME?</v>
      </c>
      <c r="BO350" s="78" t="e">
        <f>IF(Exposition!$J357="November",Exposition!$G357)</f>
        <v>#NAME?</v>
      </c>
      <c r="BP350" s="78" t="e">
        <f>IF(Exposition!$J357="Dezember",Exposition!$G357)</f>
        <v>#NAME?</v>
      </c>
    </row>
    <row r="351" spans="14:68" x14ac:dyDescent="0.2">
      <c r="N351" s="78" t="b">
        <f>IF(Exposition!$D359="Fußballspez. Training",Exposition!$C359*(Exposition!$E359/60))</f>
        <v>0</v>
      </c>
      <c r="O351" s="78" t="b">
        <f>IF(Exposition!$D359="Unspezifisches Training",Exposition!$C359*(Exposition!$E359/60))</f>
        <v>0</v>
      </c>
      <c r="AD351" s="78" t="e">
        <f>IF(Monitoring!D359=0,AA=0,TEXT(Monitoring!D359,"TTTT"))</f>
        <v>#NAME?</v>
      </c>
      <c r="AE351" s="78" t="e">
        <f>IF(Monitoring!D359=0,AA=0,TEXT(Monitoring!D359,"MMMM"))</f>
        <v>#NAME?</v>
      </c>
      <c r="AF351" s="78">
        <f>Monitoring!L359</f>
        <v>0</v>
      </c>
      <c r="BE351" s="78" t="e">
        <f>IF(Exposition!$J358="Januar",Exposition!$G358)</f>
        <v>#NAME?</v>
      </c>
      <c r="BF351" s="78" t="e">
        <f>IF(Exposition!$J358="Februar",Exposition!$G358)</f>
        <v>#NAME?</v>
      </c>
      <c r="BG351" s="78" t="e">
        <f>IF(Exposition!$J358="März",Exposition!$G358)</f>
        <v>#NAME?</v>
      </c>
      <c r="BH351" s="78" t="e">
        <f>IF(Exposition!$J358="April",Exposition!$G358)</f>
        <v>#NAME?</v>
      </c>
      <c r="BI351" s="78" t="e">
        <f>IF(Exposition!$J358="Mai",Exposition!$G358)</f>
        <v>#NAME?</v>
      </c>
      <c r="BJ351" s="78" t="e">
        <f>IF(Exposition!$J358="Juni",Exposition!$G358)</f>
        <v>#NAME?</v>
      </c>
      <c r="BK351" s="78" t="e">
        <f>IF(Exposition!$J358="Juli",Exposition!$G358)</f>
        <v>#NAME?</v>
      </c>
      <c r="BL351" s="78" t="e">
        <f>IF(Exposition!$J358="August",Exposition!$G358)</f>
        <v>#NAME?</v>
      </c>
      <c r="BM351" s="78" t="e">
        <f>IF(Exposition!$J358="September",Exposition!$G358)</f>
        <v>#NAME?</v>
      </c>
      <c r="BN351" s="78" t="e">
        <f>IF(Exposition!$J358="Oktober",Exposition!$G358)</f>
        <v>#NAME?</v>
      </c>
      <c r="BO351" s="78" t="e">
        <f>IF(Exposition!$J358="November",Exposition!$G358)</f>
        <v>#NAME?</v>
      </c>
      <c r="BP351" s="78" t="e">
        <f>IF(Exposition!$J358="Dezember",Exposition!$G358)</f>
        <v>#NAME?</v>
      </c>
    </row>
    <row r="352" spans="14:68" x14ac:dyDescent="0.2">
      <c r="N352" s="78" t="b">
        <f>IF(Exposition!$D360="Fußballspez. Training",Exposition!$C360*(Exposition!$E360/60))</f>
        <v>0</v>
      </c>
      <c r="O352" s="78" t="b">
        <f>IF(Exposition!$D360="Unspezifisches Training",Exposition!$C360*(Exposition!$E360/60))</f>
        <v>0</v>
      </c>
      <c r="AD352" s="78" t="e">
        <f>IF(Monitoring!D360=0,AA=0,TEXT(Monitoring!D360,"TTTT"))</f>
        <v>#NAME?</v>
      </c>
      <c r="AE352" s="78" t="e">
        <f>IF(Monitoring!D360=0,AA=0,TEXT(Monitoring!D360,"MMMM"))</f>
        <v>#NAME?</v>
      </c>
      <c r="AF352" s="78">
        <f>Monitoring!L360</f>
        <v>0</v>
      </c>
      <c r="BE352" s="78" t="e">
        <f>IF(Exposition!$J359="Januar",Exposition!$G359)</f>
        <v>#NAME?</v>
      </c>
      <c r="BF352" s="78" t="e">
        <f>IF(Exposition!$J359="Februar",Exposition!$G359)</f>
        <v>#NAME?</v>
      </c>
      <c r="BG352" s="78" t="e">
        <f>IF(Exposition!$J359="März",Exposition!$G359)</f>
        <v>#NAME?</v>
      </c>
      <c r="BH352" s="78" t="e">
        <f>IF(Exposition!$J359="April",Exposition!$G359)</f>
        <v>#NAME?</v>
      </c>
      <c r="BI352" s="78" t="e">
        <f>IF(Exposition!$J359="Mai",Exposition!$G359)</f>
        <v>#NAME?</v>
      </c>
      <c r="BJ352" s="78" t="e">
        <f>IF(Exposition!$J359="Juni",Exposition!$G359)</f>
        <v>#NAME?</v>
      </c>
      <c r="BK352" s="78" t="e">
        <f>IF(Exposition!$J359="Juli",Exposition!$G359)</f>
        <v>#NAME?</v>
      </c>
      <c r="BL352" s="78" t="e">
        <f>IF(Exposition!$J359="August",Exposition!$G359)</f>
        <v>#NAME?</v>
      </c>
      <c r="BM352" s="78" t="e">
        <f>IF(Exposition!$J359="September",Exposition!$G359)</f>
        <v>#NAME?</v>
      </c>
      <c r="BN352" s="78" t="e">
        <f>IF(Exposition!$J359="Oktober",Exposition!$G359)</f>
        <v>#NAME?</v>
      </c>
      <c r="BO352" s="78" t="e">
        <f>IF(Exposition!$J359="November",Exposition!$G359)</f>
        <v>#NAME?</v>
      </c>
      <c r="BP352" s="78" t="e">
        <f>IF(Exposition!$J359="Dezember",Exposition!$G359)</f>
        <v>#NAME?</v>
      </c>
    </row>
    <row r="353" spans="14:68" x14ac:dyDescent="0.2">
      <c r="N353" s="78" t="b">
        <f>IF(Exposition!$D361="Fußballspez. Training",Exposition!$C361*(Exposition!$E361/60))</f>
        <v>0</v>
      </c>
      <c r="O353" s="78" t="b">
        <f>IF(Exposition!$D361="Unspezifisches Training",Exposition!$C361*(Exposition!$E361/60))</f>
        <v>0</v>
      </c>
      <c r="AD353" s="78" t="e">
        <f>IF(Monitoring!D361=0,AA=0,TEXT(Monitoring!D361,"TTTT"))</f>
        <v>#NAME?</v>
      </c>
      <c r="AE353" s="78" t="e">
        <f>IF(Monitoring!D361=0,AA=0,TEXT(Monitoring!D361,"MMMM"))</f>
        <v>#NAME?</v>
      </c>
      <c r="AF353" s="78">
        <f>Monitoring!L361</f>
        <v>0</v>
      </c>
      <c r="BE353" s="78" t="e">
        <f>IF(Exposition!$J360="Januar",Exposition!$G360)</f>
        <v>#NAME?</v>
      </c>
      <c r="BF353" s="78" t="e">
        <f>IF(Exposition!$J360="Februar",Exposition!$G360)</f>
        <v>#NAME?</v>
      </c>
      <c r="BG353" s="78" t="e">
        <f>IF(Exposition!$J360="März",Exposition!$G360)</f>
        <v>#NAME?</v>
      </c>
      <c r="BH353" s="78" t="e">
        <f>IF(Exposition!$J360="April",Exposition!$G360)</f>
        <v>#NAME?</v>
      </c>
      <c r="BI353" s="78" t="e">
        <f>IF(Exposition!$J360="Mai",Exposition!$G360)</f>
        <v>#NAME?</v>
      </c>
      <c r="BJ353" s="78" t="e">
        <f>IF(Exposition!$J360="Juni",Exposition!$G360)</f>
        <v>#NAME?</v>
      </c>
      <c r="BK353" s="78" t="e">
        <f>IF(Exposition!$J360="Juli",Exposition!$G360)</f>
        <v>#NAME?</v>
      </c>
      <c r="BL353" s="78" t="e">
        <f>IF(Exposition!$J360="August",Exposition!$G360)</f>
        <v>#NAME?</v>
      </c>
      <c r="BM353" s="78" t="e">
        <f>IF(Exposition!$J360="September",Exposition!$G360)</f>
        <v>#NAME?</v>
      </c>
      <c r="BN353" s="78" t="e">
        <f>IF(Exposition!$J360="Oktober",Exposition!$G360)</f>
        <v>#NAME?</v>
      </c>
      <c r="BO353" s="78" t="e">
        <f>IF(Exposition!$J360="November",Exposition!$G360)</f>
        <v>#NAME?</v>
      </c>
      <c r="BP353" s="78" t="e">
        <f>IF(Exposition!$J360="Dezember",Exposition!$G360)</f>
        <v>#NAME?</v>
      </c>
    </row>
    <row r="354" spans="14:68" x14ac:dyDescent="0.2">
      <c r="N354" s="78" t="b">
        <f>IF(Exposition!$D362="Fußballspez. Training",Exposition!$C362*(Exposition!$E362/60))</f>
        <v>0</v>
      </c>
      <c r="O354" s="78" t="b">
        <f>IF(Exposition!$D362="Unspezifisches Training",Exposition!$C362*(Exposition!$E362/60))</f>
        <v>0</v>
      </c>
      <c r="AD354" s="78" t="e">
        <f>IF(Monitoring!D362=0,AA=0,TEXT(Monitoring!D362,"TTTT"))</f>
        <v>#NAME?</v>
      </c>
      <c r="AE354" s="78" t="e">
        <f>IF(Monitoring!D362=0,AA=0,TEXT(Monitoring!D362,"MMMM"))</f>
        <v>#NAME?</v>
      </c>
      <c r="AF354" s="78">
        <f>Monitoring!L362</f>
        <v>0</v>
      </c>
      <c r="BE354" s="78" t="e">
        <f>IF(Exposition!$J361="Januar",Exposition!$G361)</f>
        <v>#NAME?</v>
      </c>
      <c r="BF354" s="78" t="e">
        <f>IF(Exposition!$J361="Februar",Exposition!$G361)</f>
        <v>#NAME?</v>
      </c>
      <c r="BG354" s="78" t="e">
        <f>IF(Exposition!$J361="März",Exposition!$G361)</f>
        <v>#NAME?</v>
      </c>
      <c r="BH354" s="78" t="e">
        <f>IF(Exposition!$J361="April",Exposition!$G361)</f>
        <v>#NAME?</v>
      </c>
      <c r="BI354" s="78" t="e">
        <f>IF(Exposition!$J361="Mai",Exposition!$G361)</f>
        <v>#NAME?</v>
      </c>
      <c r="BJ354" s="78" t="e">
        <f>IF(Exposition!$J361="Juni",Exposition!$G361)</f>
        <v>#NAME?</v>
      </c>
      <c r="BK354" s="78" t="e">
        <f>IF(Exposition!$J361="Juli",Exposition!$G361)</f>
        <v>#NAME?</v>
      </c>
      <c r="BL354" s="78" t="e">
        <f>IF(Exposition!$J361="August",Exposition!$G361)</f>
        <v>#NAME?</v>
      </c>
      <c r="BM354" s="78" t="e">
        <f>IF(Exposition!$J361="September",Exposition!$G361)</f>
        <v>#NAME?</v>
      </c>
      <c r="BN354" s="78" t="e">
        <f>IF(Exposition!$J361="Oktober",Exposition!$G361)</f>
        <v>#NAME?</v>
      </c>
      <c r="BO354" s="78" t="e">
        <f>IF(Exposition!$J361="November",Exposition!$G361)</f>
        <v>#NAME?</v>
      </c>
      <c r="BP354" s="78" t="e">
        <f>IF(Exposition!$J361="Dezember",Exposition!$G361)</f>
        <v>#NAME?</v>
      </c>
    </row>
    <row r="355" spans="14:68" x14ac:dyDescent="0.2">
      <c r="N355" s="78" t="b">
        <f>IF(Exposition!$D363="Fußballspez. Training",Exposition!$C363*(Exposition!$E363/60))</f>
        <v>0</v>
      </c>
      <c r="O355" s="78" t="b">
        <f>IF(Exposition!$D363="Unspezifisches Training",Exposition!$C363*(Exposition!$E363/60))</f>
        <v>0</v>
      </c>
      <c r="AD355" s="78" t="e">
        <f>IF(Monitoring!D363=0,AA=0,TEXT(Monitoring!D363,"TTTT"))</f>
        <v>#NAME?</v>
      </c>
      <c r="AE355" s="78" t="e">
        <f>IF(Monitoring!D363=0,AA=0,TEXT(Monitoring!D363,"MMMM"))</f>
        <v>#NAME?</v>
      </c>
      <c r="AF355" s="78">
        <f>Monitoring!L363</f>
        <v>0</v>
      </c>
      <c r="BE355" s="78" t="e">
        <f>IF(Exposition!$J362="Januar",Exposition!$G362)</f>
        <v>#NAME?</v>
      </c>
      <c r="BF355" s="78" t="e">
        <f>IF(Exposition!$J362="Februar",Exposition!$G362)</f>
        <v>#NAME?</v>
      </c>
      <c r="BG355" s="78" t="e">
        <f>IF(Exposition!$J362="März",Exposition!$G362)</f>
        <v>#NAME?</v>
      </c>
      <c r="BH355" s="78" t="e">
        <f>IF(Exposition!$J362="April",Exposition!$G362)</f>
        <v>#NAME?</v>
      </c>
      <c r="BI355" s="78" t="e">
        <f>IF(Exposition!$J362="Mai",Exposition!$G362)</f>
        <v>#NAME?</v>
      </c>
      <c r="BJ355" s="78" t="e">
        <f>IF(Exposition!$J362="Juni",Exposition!$G362)</f>
        <v>#NAME?</v>
      </c>
      <c r="BK355" s="78" t="e">
        <f>IF(Exposition!$J362="Juli",Exposition!$G362)</f>
        <v>#NAME?</v>
      </c>
      <c r="BL355" s="78" t="e">
        <f>IF(Exposition!$J362="August",Exposition!$G362)</f>
        <v>#NAME?</v>
      </c>
      <c r="BM355" s="78" t="e">
        <f>IF(Exposition!$J362="September",Exposition!$G362)</f>
        <v>#NAME?</v>
      </c>
      <c r="BN355" s="78" t="e">
        <f>IF(Exposition!$J362="Oktober",Exposition!$G362)</f>
        <v>#NAME?</v>
      </c>
      <c r="BO355" s="78" t="e">
        <f>IF(Exposition!$J362="November",Exposition!$G362)</f>
        <v>#NAME?</v>
      </c>
      <c r="BP355" s="78" t="e">
        <f>IF(Exposition!$J362="Dezember",Exposition!$G362)</f>
        <v>#NAME?</v>
      </c>
    </row>
    <row r="356" spans="14:68" x14ac:dyDescent="0.2">
      <c r="N356" s="78" t="b">
        <f>IF(Exposition!$D364="Fußballspez. Training",Exposition!$C364*(Exposition!$E364/60))</f>
        <v>0</v>
      </c>
      <c r="O356" s="78" t="b">
        <f>IF(Exposition!$D364="Unspezifisches Training",Exposition!$C364*(Exposition!$E364/60))</f>
        <v>0</v>
      </c>
      <c r="AD356" s="78" t="e">
        <f>IF(Monitoring!D364=0,AA=0,TEXT(Monitoring!D364,"TTTT"))</f>
        <v>#NAME?</v>
      </c>
      <c r="AE356" s="78" t="e">
        <f>IF(Monitoring!D364=0,AA=0,TEXT(Monitoring!D364,"MMMM"))</f>
        <v>#NAME?</v>
      </c>
      <c r="AF356" s="78">
        <f>Monitoring!L364</f>
        <v>0</v>
      </c>
      <c r="BE356" s="78" t="e">
        <f>IF(Exposition!$J363="Januar",Exposition!$G363)</f>
        <v>#NAME?</v>
      </c>
      <c r="BF356" s="78" t="e">
        <f>IF(Exposition!$J363="Februar",Exposition!$G363)</f>
        <v>#NAME?</v>
      </c>
      <c r="BG356" s="78" t="e">
        <f>IF(Exposition!$J363="März",Exposition!$G363)</f>
        <v>#NAME?</v>
      </c>
      <c r="BH356" s="78" t="e">
        <f>IF(Exposition!$J363="April",Exposition!$G363)</f>
        <v>#NAME?</v>
      </c>
      <c r="BI356" s="78" t="e">
        <f>IF(Exposition!$J363="Mai",Exposition!$G363)</f>
        <v>#NAME?</v>
      </c>
      <c r="BJ356" s="78" t="e">
        <f>IF(Exposition!$J363="Juni",Exposition!$G363)</f>
        <v>#NAME?</v>
      </c>
      <c r="BK356" s="78" t="e">
        <f>IF(Exposition!$J363="Juli",Exposition!$G363)</f>
        <v>#NAME?</v>
      </c>
      <c r="BL356" s="78" t="e">
        <f>IF(Exposition!$J363="August",Exposition!$G363)</f>
        <v>#NAME?</v>
      </c>
      <c r="BM356" s="78" t="e">
        <f>IF(Exposition!$J363="September",Exposition!$G363)</f>
        <v>#NAME?</v>
      </c>
      <c r="BN356" s="78" t="e">
        <f>IF(Exposition!$J363="Oktober",Exposition!$G363)</f>
        <v>#NAME?</v>
      </c>
      <c r="BO356" s="78" t="e">
        <f>IF(Exposition!$J363="November",Exposition!$G363)</f>
        <v>#NAME?</v>
      </c>
      <c r="BP356" s="78" t="e">
        <f>IF(Exposition!$J363="Dezember",Exposition!$G363)</f>
        <v>#NAME?</v>
      </c>
    </row>
    <row r="357" spans="14:68" x14ac:dyDescent="0.2">
      <c r="N357" s="78" t="b">
        <f>IF(Exposition!$D365="Fußballspez. Training",Exposition!$C365*(Exposition!$E365/60))</f>
        <v>0</v>
      </c>
      <c r="O357" s="78" t="b">
        <f>IF(Exposition!$D365="Unspezifisches Training",Exposition!$C365*(Exposition!$E365/60))</f>
        <v>0</v>
      </c>
      <c r="AD357" s="78" t="e">
        <f>IF(Monitoring!D365=0,AA=0,TEXT(Monitoring!D365,"TTTT"))</f>
        <v>#NAME?</v>
      </c>
      <c r="AE357" s="78" t="e">
        <f>IF(Monitoring!D365=0,AA=0,TEXT(Monitoring!D365,"MMMM"))</f>
        <v>#NAME?</v>
      </c>
      <c r="AF357" s="78">
        <f>Monitoring!L365</f>
        <v>0</v>
      </c>
      <c r="BE357" s="78" t="e">
        <f>IF(Exposition!$J364="Januar",Exposition!$G364)</f>
        <v>#NAME?</v>
      </c>
      <c r="BF357" s="78" t="e">
        <f>IF(Exposition!$J364="Februar",Exposition!$G364)</f>
        <v>#NAME?</v>
      </c>
      <c r="BG357" s="78" t="e">
        <f>IF(Exposition!$J364="März",Exposition!$G364)</f>
        <v>#NAME?</v>
      </c>
      <c r="BH357" s="78" t="e">
        <f>IF(Exposition!$J364="April",Exposition!$G364)</f>
        <v>#NAME?</v>
      </c>
      <c r="BI357" s="78" t="e">
        <f>IF(Exposition!$J364="Mai",Exposition!$G364)</f>
        <v>#NAME?</v>
      </c>
      <c r="BJ357" s="78" t="e">
        <f>IF(Exposition!$J364="Juni",Exposition!$G364)</f>
        <v>#NAME?</v>
      </c>
      <c r="BK357" s="78" t="e">
        <f>IF(Exposition!$J364="Juli",Exposition!$G364)</f>
        <v>#NAME?</v>
      </c>
      <c r="BL357" s="78" t="e">
        <f>IF(Exposition!$J364="August",Exposition!$G364)</f>
        <v>#NAME?</v>
      </c>
      <c r="BM357" s="78" t="e">
        <f>IF(Exposition!$J364="September",Exposition!$G364)</f>
        <v>#NAME?</v>
      </c>
      <c r="BN357" s="78" t="e">
        <f>IF(Exposition!$J364="Oktober",Exposition!$G364)</f>
        <v>#NAME?</v>
      </c>
      <c r="BO357" s="78" t="e">
        <f>IF(Exposition!$J364="November",Exposition!$G364)</f>
        <v>#NAME?</v>
      </c>
      <c r="BP357" s="78" t="e">
        <f>IF(Exposition!$J364="Dezember",Exposition!$G364)</f>
        <v>#NAME?</v>
      </c>
    </row>
    <row r="358" spans="14:68" x14ac:dyDescent="0.2">
      <c r="N358" s="78" t="b">
        <f>IF(Exposition!$D366="Fußballspez. Training",Exposition!$C366*(Exposition!$E366/60))</f>
        <v>0</v>
      </c>
      <c r="O358" s="78" t="b">
        <f>IF(Exposition!$D366="Unspezifisches Training",Exposition!$C366*(Exposition!$E366/60))</f>
        <v>0</v>
      </c>
      <c r="AD358" s="78" t="e">
        <f>IF(Monitoring!D366=0,AA=0,TEXT(Monitoring!D366,"TTTT"))</f>
        <v>#NAME?</v>
      </c>
      <c r="AE358" s="78" t="e">
        <f>IF(Monitoring!D366=0,AA=0,TEXT(Monitoring!D366,"MMMM"))</f>
        <v>#NAME?</v>
      </c>
      <c r="AF358" s="78">
        <f>Monitoring!L366</f>
        <v>0</v>
      </c>
      <c r="BE358" s="78" t="e">
        <f>IF(Exposition!$J365="Januar",Exposition!$G365)</f>
        <v>#NAME?</v>
      </c>
      <c r="BF358" s="78" t="e">
        <f>IF(Exposition!$J365="Februar",Exposition!$G365)</f>
        <v>#NAME?</v>
      </c>
      <c r="BG358" s="78" t="e">
        <f>IF(Exposition!$J365="März",Exposition!$G365)</f>
        <v>#NAME?</v>
      </c>
      <c r="BH358" s="78" t="e">
        <f>IF(Exposition!$J365="April",Exposition!$G365)</f>
        <v>#NAME?</v>
      </c>
      <c r="BI358" s="78" t="e">
        <f>IF(Exposition!$J365="Mai",Exposition!$G365)</f>
        <v>#NAME?</v>
      </c>
      <c r="BJ358" s="78" t="e">
        <f>IF(Exposition!$J365="Juni",Exposition!$G365)</f>
        <v>#NAME?</v>
      </c>
      <c r="BK358" s="78" t="e">
        <f>IF(Exposition!$J365="Juli",Exposition!$G365)</f>
        <v>#NAME?</v>
      </c>
      <c r="BL358" s="78" t="e">
        <f>IF(Exposition!$J365="August",Exposition!$G365)</f>
        <v>#NAME?</v>
      </c>
      <c r="BM358" s="78" t="e">
        <f>IF(Exposition!$J365="September",Exposition!$G365)</f>
        <v>#NAME?</v>
      </c>
      <c r="BN358" s="78" t="e">
        <f>IF(Exposition!$J365="Oktober",Exposition!$G365)</f>
        <v>#NAME?</v>
      </c>
      <c r="BO358" s="78" t="e">
        <f>IF(Exposition!$J365="November",Exposition!$G365)</f>
        <v>#NAME?</v>
      </c>
      <c r="BP358" s="78" t="e">
        <f>IF(Exposition!$J365="Dezember",Exposition!$G365)</f>
        <v>#NAME?</v>
      </c>
    </row>
    <row r="359" spans="14:68" x14ac:dyDescent="0.2">
      <c r="N359" s="78" t="b">
        <f>IF(Exposition!$D367="Fußballspez. Training",Exposition!$C367*(Exposition!$E367/60))</f>
        <v>0</v>
      </c>
      <c r="O359" s="78" t="b">
        <f>IF(Exposition!$D367="Unspezifisches Training",Exposition!$C367*(Exposition!$E367/60))</f>
        <v>0</v>
      </c>
      <c r="AD359" s="78" t="e">
        <f>IF(Monitoring!D367=0,AA=0,TEXT(Monitoring!D367,"TTTT"))</f>
        <v>#NAME?</v>
      </c>
      <c r="AE359" s="78" t="e">
        <f>IF(Monitoring!D367=0,AA=0,TEXT(Monitoring!D367,"MMMM"))</f>
        <v>#NAME?</v>
      </c>
      <c r="AF359" s="78">
        <f>Monitoring!L367</f>
        <v>0</v>
      </c>
      <c r="BE359" s="78" t="e">
        <f>IF(Exposition!$J366="Januar",Exposition!$G366)</f>
        <v>#NAME?</v>
      </c>
      <c r="BF359" s="78" t="e">
        <f>IF(Exposition!$J366="Februar",Exposition!$G366)</f>
        <v>#NAME?</v>
      </c>
      <c r="BG359" s="78" t="e">
        <f>IF(Exposition!$J366="März",Exposition!$G366)</f>
        <v>#NAME?</v>
      </c>
      <c r="BH359" s="78" t="e">
        <f>IF(Exposition!$J366="April",Exposition!$G366)</f>
        <v>#NAME?</v>
      </c>
      <c r="BI359" s="78" t="e">
        <f>IF(Exposition!$J366="Mai",Exposition!$G366)</f>
        <v>#NAME?</v>
      </c>
      <c r="BJ359" s="78" t="e">
        <f>IF(Exposition!$J366="Juni",Exposition!$G366)</f>
        <v>#NAME?</v>
      </c>
      <c r="BK359" s="78" t="e">
        <f>IF(Exposition!$J366="Juli",Exposition!$G366)</f>
        <v>#NAME?</v>
      </c>
      <c r="BL359" s="78" t="e">
        <f>IF(Exposition!$J366="August",Exposition!$G366)</f>
        <v>#NAME?</v>
      </c>
      <c r="BM359" s="78" t="e">
        <f>IF(Exposition!$J366="September",Exposition!$G366)</f>
        <v>#NAME?</v>
      </c>
      <c r="BN359" s="78" t="e">
        <f>IF(Exposition!$J366="Oktober",Exposition!$G366)</f>
        <v>#NAME?</v>
      </c>
      <c r="BO359" s="78" t="e">
        <f>IF(Exposition!$J366="November",Exposition!$G366)</f>
        <v>#NAME?</v>
      </c>
      <c r="BP359" s="78" t="e">
        <f>IF(Exposition!$J366="Dezember",Exposition!$G366)</f>
        <v>#NAME?</v>
      </c>
    </row>
    <row r="360" spans="14:68" x14ac:dyDescent="0.2">
      <c r="N360" s="78" t="b">
        <f>IF(Exposition!$D368="Fußballspez. Training",Exposition!$C368*(Exposition!$E368/60))</f>
        <v>0</v>
      </c>
      <c r="O360" s="78" t="b">
        <f>IF(Exposition!$D368="Unspezifisches Training",Exposition!$C368*(Exposition!$E368/60))</f>
        <v>0</v>
      </c>
      <c r="AD360" s="78" t="e">
        <f>IF(Monitoring!D368=0,AA=0,TEXT(Monitoring!D368,"TTTT"))</f>
        <v>#NAME?</v>
      </c>
      <c r="AE360" s="78" t="e">
        <f>IF(Monitoring!D368=0,AA=0,TEXT(Monitoring!D368,"MMMM"))</f>
        <v>#NAME?</v>
      </c>
      <c r="AF360" s="78">
        <f>Monitoring!L368</f>
        <v>0</v>
      </c>
      <c r="BE360" s="78" t="e">
        <f>IF(Exposition!$J367="Januar",Exposition!$G367)</f>
        <v>#NAME?</v>
      </c>
      <c r="BF360" s="78" t="e">
        <f>IF(Exposition!$J367="Februar",Exposition!$G367)</f>
        <v>#NAME?</v>
      </c>
      <c r="BG360" s="78" t="e">
        <f>IF(Exposition!$J367="März",Exposition!$G367)</f>
        <v>#NAME?</v>
      </c>
      <c r="BH360" s="78" t="e">
        <f>IF(Exposition!$J367="April",Exposition!$G367)</f>
        <v>#NAME?</v>
      </c>
      <c r="BI360" s="78" t="e">
        <f>IF(Exposition!$J367="Mai",Exposition!$G367)</f>
        <v>#NAME?</v>
      </c>
      <c r="BJ360" s="78" t="e">
        <f>IF(Exposition!$J367="Juni",Exposition!$G367)</f>
        <v>#NAME?</v>
      </c>
      <c r="BK360" s="78" t="e">
        <f>IF(Exposition!$J367="Juli",Exposition!$G367)</f>
        <v>#NAME?</v>
      </c>
      <c r="BL360" s="78" t="e">
        <f>IF(Exposition!$J367="August",Exposition!$G367)</f>
        <v>#NAME?</v>
      </c>
      <c r="BM360" s="78" t="e">
        <f>IF(Exposition!$J367="September",Exposition!$G367)</f>
        <v>#NAME?</v>
      </c>
      <c r="BN360" s="78" t="e">
        <f>IF(Exposition!$J367="Oktober",Exposition!$G367)</f>
        <v>#NAME?</v>
      </c>
      <c r="BO360" s="78" t="e">
        <f>IF(Exposition!$J367="November",Exposition!$G367)</f>
        <v>#NAME?</v>
      </c>
      <c r="BP360" s="78" t="e">
        <f>IF(Exposition!$J367="Dezember",Exposition!$G367)</f>
        <v>#NAME?</v>
      </c>
    </row>
    <row r="361" spans="14:68" x14ac:dyDescent="0.2">
      <c r="N361" s="78" t="b">
        <f>IF(Exposition!$D369="Fußballspez. Training",Exposition!$C369*(Exposition!$E369/60))</f>
        <v>0</v>
      </c>
      <c r="O361" s="78" t="b">
        <f>IF(Exposition!$D369="Unspezifisches Training",Exposition!$C369*(Exposition!$E369/60))</f>
        <v>0</v>
      </c>
      <c r="AD361" s="78" t="e">
        <f>IF(Monitoring!D369=0,AA=0,TEXT(Monitoring!D369,"TTTT"))</f>
        <v>#NAME?</v>
      </c>
      <c r="AE361" s="78" t="e">
        <f>IF(Monitoring!D369=0,AA=0,TEXT(Monitoring!D369,"MMMM"))</f>
        <v>#NAME?</v>
      </c>
      <c r="AF361" s="78">
        <f>Monitoring!L369</f>
        <v>0</v>
      </c>
      <c r="BE361" s="78" t="e">
        <f>IF(Exposition!$J368="Januar",Exposition!$G368)</f>
        <v>#NAME?</v>
      </c>
      <c r="BF361" s="78" t="e">
        <f>IF(Exposition!$J368="Februar",Exposition!$G368)</f>
        <v>#NAME?</v>
      </c>
      <c r="BG361" s="78" t="e">
        <f>IF(Exposition!$J368="März",Exposition!$G368)</f>
        <v>#NAME?</v>
      </c>
      <c r="BH361" s="78" t="e">
        <f>IF(Exposition!$J368="April",Exposition!$G368)</f>
        <v>#NAME?</v>
      </c>
      <c r="BI361" s="78" t="e">
        <f>IF(Exposition!$J368="Mai",Exposition!$G368)</f>
        <v>#NAME?</v>
      </c>
      <c r="BJ361" s="78" t="e">
        <f>IF(Exposition!$J368="Juni",Exposition!$G368)</f>
        <v>#NAME?</v>
      </c>
      <c r="BK361" s="78" t="e">
        <f>IF(Exposition!$J368="Juli",Exposition!$G368)</f>
        <v>#NAME?</v>
      </c>
      <c r="BL361" s="78" t="e">
        <f>IF(Exposition!$J368="August",Exposition!$G368)</f>
        <v>#NAME?</v>
      </c>
      <c r="BM361" s="78" t="e">
        <f>IF(Exposition!$J368="September",Exposition!$G368)</f>
        <v>#NAME?</v>
      </c>
      <c r="BN361" s="78" t="e">
        <f>IF(Exposition!$J368="Oktober",Exposition!$G368)</f>
        <v>#NAME?</v>
      </c>
      <c r="BO361" s="78" t="e">
        <f>IF(Exposition!$J368="November",Exposition!$G368)</f>
        <v>#NAME?</v>
      </c>
      <c r="BP361" s="78" t="e">
        <f>IF(Exposition!$J368="Dezember",Exposition!$G368)</f>
        <v>#NAME?</v>
      </c>
    </row>
    <row r="362" spans="14:68" x14ac:dyDescent="0.2">
      <c r="N362" s="78" t="b">
        <f>IF(Exposition!$D370="Fußballspez. Training",Exposition!$C370*(Exposition!$E370/60))</f>
        <v>0</v>
      </c>
      <c r="O362" s="78" t="b">
        <f>IF(Exposition!$D370="Unspezifisches Training",Exposition!$C370*(Exposition!$E370/60))</f>
        <v>0</v>
      </c>
      <c r="AD362" s="78" t="e">
        <f>IF(Monitoring!D370=0,AA=0,TEXT(Monitoring!D370,"TTTT"))</f>
        <v>#NAME?</v>
      </c>
      <c r="AE362" s="78" t="e">
        <f>IF(Monitoring!D370=0,AA=0,TEXT(Monitoring!D370,"MMMM"))</f>
        <v>#NAME?</v>
      </c>
      <c r="AF362" s="78">
        <f>Monitoring!L370</f>
        <v>0</v>
      </c>
      <c r="BE362" s="78" t="e">
        <f>IF(Exposition!$J369="Januar",Exposition!$G369)</f>
        <v>#NAME?</v>
      </c>
      <c r="BF362" s="78" t="e">
        <f>IF(Exposition!$J369="Februar",Exposition!$G369)</f>
        <v>#NAME?</v>
      </c>
      <c r="BG362" s="78" t="e">
        <f>IF(Exposition!$J369="März",Exposition!$G369)</f>
        <v>#NAME?</v>
      </c>
      <c r="BH362" s="78" t="e">
        <f>IF(Exposition!$J369="April",Exposition!$G369)</f>
        <v>#NAME?</v>
      </c>
      <c r="BI362" s="78" t="e">
        <f>IF(Exposition!$J369="Mai",Exposition!$G369)</f>
        <v>#NAME?</v>
      </c>
      <c r="BJ362" s="78" t="e">
        <f>IF(Exposition!$J369="Juni",Exposition!$G369)</f>
        <v>#NAME?</v>
      </c>
      <c r="BK362" s="78" t="e">
        <f>IF(Exposition!$J369="Juli",Exposition!$G369)</f>
        <v>#NAME?</v>
      </c>
      <c r="BL362" s="78" t="e">
        <f>IF(Exposition!$J369="August",Exposition!$G369)</f>
        <v>#NAME?</v>
      </c>
      <c r="BM362" s="78" t="e">
        <f>IF(Exposition!$J369="September",Exposition!$G369)</f>
        <v>#NAME?</v>
      </c>
      <c r="BN362" s="78" t="e">
        <f>IF(Exposition!$J369="Oktober",Exposition!$G369)</f>
        <v>#NAME?</v>
      </c>
      <c r="BO362" s="78" t="e">
        <f>IF(Exposition!$J369="November",Exposition!$G369)</f>
        <v>#NAME?</v>
      </c>
      <c r="BP362" s="78" t="e">
        <f>IF(Exposition!$J369="Dezember",Exposition!$G369)</f>
        <v>#NAME?</v>
      </c>
    </row>
    <row r="363" spans="14:68" x14ac:dyDescent="0.2">
      <c r="N363" s="78" t="b">
        <f>IF(Exposition!$D371="Fußballspez. Training",Exposition!$C371*(Exposition!$E371/60))</f>
        <v>0</v>
      </c>
      <c r="O363" s="78" t="b">
        <f>IF(Exposition!$D371="Unspezifisches Training",Exposition!$C371*(Exposition!$E371/60))</f>
        <v>0</v>
      </c>
      <c r="AD363" s="78" t="e">
        <f>IF(Monitoring!D371=0,AA=0,TEXT(Monitoring!D371,"TTTT"))</f>
        <v>#NAME?</v>
      </c>
      <c r="AE363" s="78" t="e">
        <f>IF(Monitoring!D371=0,AA=0,TEXT(Monitoring!D371,"MMMM"))</f>
        <v>#NAME?</v>
      </c>
      <c r="AF363" s="78">
        <f>Monitoring!L371</f>
        <v>0</v>
      </c>
      <c r="BE363" s="78" t="e">
        <f>IF(Exposition!$J370="Januar",Exposition!$G370)</f>
        <v>#NAME?</v>
      </c>
      <c r="BF363" s="78" t="e">
        <f>IF(Exposition!$J370="Februar",Exposition!$G370)</f>
        <v>#NAME?</v>
      </c>
      <c r="BG363" s="78" t="e">
        <f>IF(Exposition!$J370="März",Exposition!$G370)</f>
        <v>#NAME?</v>
      </c>
      <c r="BH363" s="78" t="e">
        <f>IF(Exposition!$J370="April",Exposition!$G370)</f>
        <v>#NAME?</v>
      </c>
      <c r="BI363" s="78" t="e">
        <f>IF(Exposition!$J370="Mai",Exposition!$G370)</f>
        <v>#NAME?</v>
      </c>
      <c r="BJ363" s="78" t="e">
        <f>IF(Exposition!$J370="Juni",Exposition!$G370)</f>
        <v>#NAME?</v>
      </c>
      <c r="BK363" s="78" t="e">
        <f>IF(Exposition!$J370="Juli",Exposition!$G370)</f>
        <v>#NAME?</v>
      </c>
      <c r="BL363" s="78" t="e">
        <f>IF(Exposition!$J370="August",Exposition!$G370)</f>
        <v>#NAME?</v>
      </c>
      <c r="BM363" s="78" t="e">
        <f>IF(Exposition!$J370="September",Exposition!$G370)</f>
        <v>#NAME?</v>
      </c>
      <c r="BN363" s="78" t="e">
        <f>IF(Exposition!$J370="Oktober",Exposition!$G370)</f>
        <v>#NAME?</v>
      </c>
      <c r="BO363" s="78" t="e">
        <f>IF(Exposition!$J370="November",Exposition!$G370)</f>
        <v>#NAME?</v>
      </c>
      <c r="BP363" s="78" t="e">
        <f>IF(Exposition!$J370="Dezember",Exposition!$G370)</f>
        <v>#NAME?</v>
      </c>
    </row>
    <row r="364" spans="14:68" x14ac:dyDescent="0.2">
      <c r="N364" s="78" t="b">
        <f>IF(Exposition!$D372="Fußballspez. Training",Exposition!$C372*(Exposition!$E372/60))</f>
        <v>0</v>
      </c>
      <c r="O364" s="78" t="b">
        <f>IF(Exposition!$D372="Unspezifisches Training",Exposition!$C372*(Exposition!$E372/60))</f>
        <v>0</v>
      </c>
      <c r="AD364" s="78" t="e">
        <f>IF(Monitoring!D372=0,AA=0,TEXT(Monitoring!D372,"TTTT"))</f>
        <v>#NAME?</v>
      </c>
      <c r="AE364" s="78" t="e">
        <f>IF(Monitoring!D372=0,AA=0,TEXT(Monitoring!D372,"MMMM"))</f>
        <v>#NAME?</v>
      </c>
      <c r="AF364" s="78">
        <f>Monitoring!L372</f>
        <v>0</v>
      </c>
      <c r="BE364" s="78" t="e">
        <f>IF(Exposition!$J371="Januar",Exposition!$G371)</f>
        <v>#NAME?</v>
      </c>
      <c r="BF364" s="78" t="e">
        <f>IF(Exposition!$J371="Februar",Exposition!$G371)</f>
        <v>#NAME?</v>
      </c>
      <c r="BG364" s="78" t="e">
        <f>IF(Exposition!$J371="März",Exposition!$G371)</f>
        <v>#NAME?</v>
      </c>
      <c r="BH364" s="78" t="e">
        <f>IF(Exposition!$J371="April",Exposition!$G371)</f>
        <v>#NAME?</v>
      </c>
      <c r="BI364" s="78" t="e">
        <f>IF(Exposition!$J371="Mai",Exposition!$G371)</f>
        <v>#NAME?</v>
      </c>
      <c r="BJ364" s="78" t="e">
        <f>IF(Exposition!$J371="Juni",Exposition!$G371)</f>
        <v>#NAME?</v>
      </c>
      <c r="BK364" s="78" t="e">
        <f>IF(Exposition!$J371="Juli",Exposition!$G371)</f>
        <v>#NAME?</v>
      </c>
      <c r="BL364" s="78" t="e">
        <f>IF(Exposition!$J371="August",Exposition!$G371)</f>
        <v>#NAME?</v>
      </c>
      <c r="BM364" s="78" t="e">
        <f>IF(Exposition!$J371="September",Exposition!$G371)</f>
        <v>#NAME?</v>
      </c>
      <c r="BN364" s="78" t="e">
        <f>IF(Exposition!$J371="Oktober",Exposition!$G371)</f>
        <v>#NAME?</v>
      </c>
      <c r="BO364" s="78" t="e">
        <f>IF(Exposition!$J371="November",Exposition!$G371)</f>
        <v>#NAME?</v>
      </c>
      <c r="BP364" s="78" t="e">
        <f>IF(Exposition!$J371="Dezember",Exposition!$G371)</f>
        <v>#NAME?</v>
      </c>
    </row>
    <row r="365" spans="14:68" x14ac:dyDescent="0.2">
      <c r="N365" s="78" t="b">
        <f>IF(Exposition!$D373="Fußballspez. Training",Exposition!$C373*(Exposition!$E373/60))</f>
        <v>0</v>
      </c>
      <c r="O365" s="78" t="b">
        <f>IF(Exposition!$D373="Unspezifisches Training",Exposition!$C373*(Exposition!$E373/60))</f>
        <v>0</v>
      </c>
      <c r="AD365" s="78" t="e">
        <f>IF(Monitoring!D373=0,AA=0,TEXT(Monitoring!D373,"TTTT"))</f>
        <v>#NAME?</v>
      </c>
      <c r="AE365" s="78" t="e">
        <f>IF(Monitoring!D373=0,AA=0,TEXT(Monitoring!D373,"MMMM"))</f>
        <v>#NAME?</v>
      </c>
      <c r="AF365" s="78">
        <f>Monitoring!L373</f>
        <v>0</v>
      </c>
      <c r="BE365" s="78" t="e">
        <f>IF(Exposition!$J372="Januar",Exposition!$G372)</f>
        <v>#NAME?</v>
      </c>
      <c r="BF365" s="78" t="e">
        <f>IF(Exposition!$J372="Februar",Exposition!$G372)</f>
        <v>#NAME?</v>
      </c>
      <c r="BG365" s="78" t="e">
        <f>IF(Exposition!$J372="März",Exposition!$G372)</f>
        <v>#NAME?</v>
      </c>
      <c r="BH365" s="78" t="e">
        <f>IF(Exposition!$J372="April",Exposition!$G372)</f>
        <v>#NAME?</v>
      </c>
      <c r="BI365" s="78" t="e">
        <f>IF(Exposition!$J372="Mai",Exposition!$G372)</f>
        <v>#NAME?</v>
      </c>
      <c r="BJ365" s="78" t="e">
        <f>IF(Exposition!$J372="Juni",Exposition!$G372)</f>
        <v>#NAME?</v>
      </c>
      <c r="BK365" s="78" t="e">
        <f>IF(Exposition!$J372="Juli",Exposition!$G372)</f>
        <v>#NAME?</v>
      </c>
      <c r="BL365" s="78" t="e">
        <f>IF(Exposition!$J372="August",Exposition!$G372)</f>
        <v>#NAME?</v>
      </c>
      <c r="BM365" s="78" t="e">
        <f>IF(Exposition!$J372="September",Exposition!$G372)</f>
        <v>#NAME?</v>
      </c>
      <c r="BN365" s="78" t="e">
        <f>IF(Exposition!$J372="Oktober",Exposition!$G372)</f>
        <v>#NAME?</v>
      </c>
      <c r="BO365" s="78" t="e">
        <f>IF(Exposition!$J372="November",Exposition!$G372)</f>
        <v>#NAME?</v>
      </c>
      <c r="BP365" s="78" t="e">
        <f>IF(Exposition!$J372="Dezember",Exposition!$G372)</f>
        <v>#NAME?</v>
      </c>
    </row>
    <row r="366" spans="14:68" x14ac:dyDescent="0.2">
      <c r="N366" s="78" t="b">
        <f>IF(Exposition!$D374="Fußballspez. Training",Exposition!$C374*(Exposition!$E374/60))</f>
        <v>0</v>
      </c>
      <c r="O366" s="78" t="b">
        <f>IF(Exposition!$D374="Unspezifisches Training",Exposition!$C374*(Exposition!$E374/60))</f>
        <v>0</v>
      </c>
      <c r="AD366" s="78" t="e">
        <f>IF(Monitoring!D374=0,AA=0,TEXT(Monitoring!D374,"TTTT"))</f>
        <v>#NAME?</v>
      </c>
      <c r="AE366" s="78" t="e">
        <f>IF(Monitoring!D374=0,AA=0,TEXT(Monitoring!D374,"MMMM"))</f>
        <v>#NAME?</v>
      </c>
      <c r="AF366" s="78">
        <f>Monitoring!L374</f>
        <v>0</v>
      </c>
      <c r="BE366" s="78" t="e">
        <f>IF(Exposition!$J373="Januar",Exposition!$G373)</f>
        <v>#NAME?</v>
      </c>
      <c r="BF366" s="78" t="e">
        <f>IF(Exposition!$J373="Februar",Exposition!$G373)</f>
        <v>#NAME?</v>
      </c>
      <c r="BG366" s="78" t="e">
        <f>IF(Exposition!$J373="März",Exposition!$G373)</f>
        <v>#NAME?</v>
      </c>
      <c r="BH366" s="78" t="e">
        <f>IF(Exposition!$J373="April",Exposition!$G373)</f>
        <v>#NAME?</v>
      </c>
      <c r="BI366" s="78" t="e">
        <f>IF(Exposition!$J373="Mai",Exposition!$G373)</f>
        <v>#NAME?</v>
      </c>
      <c r="BJ366" s="78" t="e">
        <f>IF(Exposition!$J373="Juni",Exposition!$G373)</f>
        <v>#NAME?</v>
      </c>
      <c r="BK366" s="78" t="e">
        <f>IF(Exposition!$J373="Juli",Exposition!$G373)</f>
        <v>#NAME?</v>
      </c>
      <c r="BL366" s="78" t="e">
        <f>IF(Exposition!$J373="August",Exposition!$G373)</f>
        <v>#NAME?</v>
      </c>
      <c r="BM366" s="78" t="e">
        <f>IF(Exposition!$J373="September",Exposition!$G373)</f>
        <v>#NAME?</v>
      </c>
      <c r="BN366" s="78" t="e">
        <f>IF(Exposition!$J373="Oktober",Exposition!$G373)</f>
        <v>#NAME?</v>
      </c>
      <c r="BO366" s="78" t="e">
        <f>IF(Exposition!$J373="November",Exposition!$G373)</f>
        <v>#NAME?</v>
      </c>
      <c r="BP366" s="78" t="e">
        <f>IF(Exposition!$J373="Dezember",Exposition!$G373)</f>
        <v>#NAME?</v>
      </c>
    </row>
    <row r="367" spans="14:68" x14ac:dyDescent="0.2">
      <c r="N367" s="78" t="b">
        <f>IF(Exposition!$D375="Fußballspez. Training",Exposition!$C375*(Exposition!$E375/60))</f>
        <v>0</v>
      </c>
      <c r="O367" s="78" t="b">
        <f>IF(Exposition!$D375="Unspezifisches Training",Exposition!$C375*(Exposition!$E375/60))</f>
        <v>0</v>
      </c>
      <c r="AD367" s="78" t="e">
        <f>IF(Monitoring!D375=0,AA=0,TEXT(Monitoring!D375,"TTTT"))</f>
        <v>#NAME?</v>
      </c>
      <c r="AE367" s="78" t="e">
        <f>IF(Monitoring!D375=0,AA=0,TEXT(Monitoring!D375,"MMMM"))</f>
        <v>#NAME?</v>
      </c>
      <c r="AF367" s="78">
        <f>Monitoring!L375</f>
        <v>0</v>
      </c>
      <c r="BE367" s="78" t="e">
        <f>IF(Exposition!$J374="Januar",Exposition!$G374)</f>
        <v>#NAME?</v>
      </c>
      <c r="BF367" s="78" t="e">
        <f>IF(Exposition!$J374="Februar",Exposition!$G374)</f>
        <v>#NAME?</v>
      </c>
      <c r="BG367" s="78" t="e">
        <f>IF(Exposition!$J374="März",Exposition!$G374)</f>
        <v>#NAME?</v>
      </c>
      <c r="BH367" s="78" t="e">
        <f>IF(Exposition!$J374="April",Exposition!$G374)</f>
        <v>#NAME?</v>
      </c>
      <c r="BI367" s="78" t="e">
        <f>IF(Exposition!$J374="Mai",Exposition!$G374)</f>
        <v>#NAME?</v>
      </c>
      <c r="BJ367" s="78" t="e">
        <f>IF(Exposition!$J374="Juni",Exposition!$G374)</f>
        <v>#NAME?</v>
      </c>
      <c r="BK367" s="78" t="e">
        <f>IF(Exposition!$J374="Juli",Exposition!$G374)</f>
        <v>#NAME?</v>
      </c>
      <c r="BL367" s="78" t="e">
        <f>IF(Exposition!$J374="August",Exposition!$G374)</f>
        <v>#NAME?</v>
      </c>
      <c r="BM367" s="78" t="e">
        <f>IF(Exposition!$J374="September",Exposition!$G374)</f>
        <v>#NAME?</v>
      </c>
      <c r="BN367" s="78" t="e">
        <f>IF(Exposition!$J374="Oktober",Exposition!$G374)</f>
        <v>#NAME?</v>
      </c>
      <c r="BO367" s="78" t="e">
        <f>IF(Exposition!$J374="November",Exposition!$G374)</f>
        <v>#NAME?</v>
      </c>
      <c r="BP367" s="78" t="e">
        <f>IF(Exposition!$J374="Dezember",Exposition!$G374)</f>
        <v>#NAME?</v>
      </c>
    </row>
    <row r="368" spans="14:68" x14ac:dyDescent="0.2">
      <c r="N368" s="78" t="b">
        <f>IF(Exposition!$D376="Fußballspez. Training",Exposition!$C376*(Exposition!$E376/60))</f>
        <v>0</v>
      </c>
      <c r="O368" s="78" t="b">
        <f>IF(Exposition!$D376="Unspezifisches Training",Exposition!$C376*(Exposition!$E376/60))</f>
        <v>0</v>
      </c>
      <c r="AD368" s="78" t="e">
        <f>IF(Monitoring!D376=0,AA=0,TEXT(Monitoring!D376,"TTTT"))</f>
        <v>#NAME?</v>
      </c>
      <c r="AE368" s="78" t="e">
        <f>IF(Monitoring!D376=0,AA=0,TEXT(Monitoring!D376,"MMMM"))</f>
        <v>#NAME?</v>
      </c>
      <c r="AF368" s="78">
        <f>Monitoring!L376</f>
        <v>0</v>
      </c>
      <c r="BE368" s="78" t="e">
        <f>IF(Exposition!$J375="Januar",Exposition!$G375)</f>
        <v>#NAME?</v>
      </c>
      <c r="BF368" s="78" t="e">
        <f>IF(Exposition!$J375="Februar",Exposition!$G375)</f>
        <v>#NAME?</v>
      </c>
      <c r="BG368" s="78" t="e">
        <f>IF(Exposition!$J375="März",Exposition!$G375)</f>
        <v>#NAME?</v>
      </c>
      <c r="BH368" s="78" t="e">
        <f>IF(Exposition!$J375="April",Exposition!$G375)</f>
        <v>#NAME?</v>
      </c>
      <c r="BI368" s="78" t="e">
        <f>IF(Exposition!$J375="Mai",Exposition!$G375)</f>
        <v>#NAME?</v>
      </c>
      <c r="BJ368" s="78" t="e">
        <f>IF(Exposition!$J375="Juni",Exposition!$G375)</f>
        <v>#NAME?</v>
      </c>
      <c r="BK368" s="78" t="e">
        <f>IF(Exposition!$J375="Juli",Exposition!$G375)</f>
        <v>#NAME?</v>
      </c>
      <c r="BL368" s="78" t="e">
        <f>IF(Exposition!$J375="August",Exposition!$G375)</f>
        <v>#NAME?</v>
      </c>
      <c r="BM368" s="78" t="e">
        <f>IF(Exposition!$J375="September",Exposition!$G375)</f>
        <v>#NAME?</v>
      </c>
      <c r="BN368" s="78" t="e">
        <f>IF(Exposition!$J375="Oktober",Exposition!$G375)</f>
        <v>#NAME?</v>
      </c>
      <c r="BO368" s="78" t="e">
        <f>IF(Exposition!$J375="November",Exposition!$G375)</f>
        <v>#NAME?</v>
      </c>
      <c r="BP368" s="78" t="e">
        <f>IF(Exposition!$J375="Dezember",Exposition!$G375)</f>
        <v>#NAME?</v>
      </c>
    </row>
    <row r="369" spans="14:68" x14ac:dyDescent="0.2">
      <c r="N369" s="78" t="b">
        <f>IF(Exposition!$D377="Fußballspez. Training",Exposition!$C377*(Exposition!$E377/60))</f>
        <v>0</v>
      </c>
      <c r="O369" s="78" t="b">
        <f>IF(Exposition!$D377="Unspezifisches Training",Exposition!$C377*(Exposition!$E377/60))</f>
        <v>0</v>
      </c>
      <c r="AD369" s="78" t="e">
        <f>IF(Monitoring!D377=0,AA=0,TEXT(Monitoring!D377,"TTTT"))</f>
        <v>#NAME?</v>
      </c>
      <c r="AE369" s="78" t="e">
        <f>IF(Monitoring!D377=0,AA=0,TEXT(Monitoring!D377,"MMMM"))</f>
        <v>#NAME?</v>
      </c>
      <c r="AF369" s="78">
        <f>Monitoring!L377</f>
        <v>0</v>
      </c>
      <c r="BE369" s="78" t="e">
        <f>IF(Exposition!$J376="Januar",Exposition!$G376)</f>
        <v>#NAME?</v>
      </c>
      <c r="BF369" s="78" t="e">
        <f>IF(Exposition!$J376="Februar",Exposition!$G376)</f>
        <v>#NAME?</v>
      </c>
      <c r="BG369" s="78" t="e">
        <f>IF(Exposition!$J376="März",Exposition!$G376)</f>
        <v>#NAME?</v>
      </c>
      <c r="BH369" s="78" t="e">
        <f>IF(Exposition!$J376="April",Exposition!$G376)</f>
        <v>#NAME?</v>
      </c>
      <c r="BI369" s="78" t="e">
        <f>IF(Exposition!$J376="Mai",Exposition!$G376)</f>
        <v>#NAME?</v>
      </c>
      <c r="BJ369" s="78" t="e">
        <f>IF(Exposition!$J376="Juni",Exposition!$G376)</f>
        <v>#NAME?</v>
      </c>
      <c r="BK369" s="78" t="e">
        <f>IF(Exposition!$J376="Juli",Exposition!$G376)</f>
        <v>#NAME?</v>
      </c>
      <c r="BL369" s="78" t="e">
        <f>IF(Exposition!$J376="August",Exposition!$G376)</f>
        <v>#NAME?</v>
      </c>
      <c r="BM369" s="78" t="e">
        <f>IF(Exposition!$J376="September",Exposition!$G376)</f>
        <v>#NAME?</v>
      </c>
      <c r="BN369" s="78" t="e">
        <f>IF(Exposition!$J376="Oktober",Exposition!$G376)</f>
        <v>#NAME?</v>
      </c>
      <c r="BO369" s="78" t="e">
        <f>IF(Exposition!$J376="November",Exposition!$G376)</f>
        <v>#NAME?</v>
      </c>
      <c r="BP369" s="78" t="e">
        <f>IF(Exposition!$J376="Dezember",Exposition!$G376)</f>
        <v>#NAME?</v>
      </c>
    </row>
    <row r="370" spans="14:68" x14ac:dyDescent="0.2">
      <c r="N370" s="78" t="b">
        <f>IF(Exposition!$D378="Fußballspez. Training",Exposition!$C378*(Exposition!$E378/60))</f>
        <v>0</v>
      </c>
      <c r="O370" s="78" t="b">
        <f>IF(Exposition!$D378="Unspezifisches Training",Exposition!$C378*(Exposition!$E378/60))</f>
        <v>0</v>
      </c>
      <c r="AD370" s="78" t="e">
        <f>IF(Monitoring!D378=0,AA=0,TEXT(Monitoring!D378,"TTTT"))</f>
        <v>#NAME?</v>
      </c>
      <c r="AE370" s="78" t="e">
        <f>IF(Monitoring!D378=0,AA=0,TEXT(Monitoring!D378,"MMMM"))</f>
        <v>#NAME?</v>
      </c>
      <c r="AF370" s="78">
        <f>Monitoring!L378</f>
        <v>0</v>
      </c>
      <c r="BE370" s="78" t="e">
        <f>IF(Exposition!$J377="Januar",Exposition!$G377)</f>
        <v>#NAME?</v>
      </c>
      <c r="BF370" s="78" t="e">
        <f>IF(Exposition!$J377="Februar",Exposition!$G377)</f>
        <v>#NAME?</v>
      </c>
      <c r="BG370" s="78" t="e">
        <f>IF(Exposition!$J377="März",Exposition!$G377)</f>
        <v>#NAME?</v>
      </c>
      <c r="BH370" s="78" t="e">
        <f>IF(Exposition!$J377="April",Exposition!$G377)</f>
        <v>#NAME?</v>
      </c>
      <c r="BI370" s="78" t="e">
        <f>IF(Exposition!$J377="Mai",Exposition!$G377)</f>
        <v>#NAME?</v>
      </c>
      <c r="BJ370" s="78" t="e">
        <f>IF(Exposition!$J377="Juni",Exposition!$G377)</f>
        <v>#NAME?</v>
      </c>
      <c r="BK370" s="78" t="e">
        <f>IF(Exposition!$J377="Juli",Exposition!$G377)</f>
        <v>#NAME?</v>
      </c>
      <c r="BL370" s="78" t="e">
        <f>IF(Exposition!$J377="August",Exposition!$G377)</f>
        <v>#NAME?</v>
      </c>
      <c r="BM370" s="78" t="e">
        <f>IF(Exposition!$J377="September",Exposition!$G377)</f>
        <v>#NAME?</v>
      </c>
      <c r="BN370" s="78" t="e">
        <f>IF(Exposition!$J377="Oktober",Exposition!$G377)</f>
        <v>#NAME?</v>
      </c>
      <c r="BO370" s="78" t="e">
        <f>IF(Exposition!$J377="November",Exposition!$G377)</f>
        <v>#NAME?</v>
      </c>
      <c r="BP370" s="78" t="e">
        <f>IF(Exposition!$J377="Dezember",Exposition!$G377)</f>
        <v>#NAME?</v>
      </c>
    </row>
    <row r="371" spans="14:68" x14ac:dyDescent="0.2">
      <c r="N371" s="78" t="b">
        <f>IF(Exposition!$D379="Fußballspez. Training",Exposition!$C379*(Exposition!$E379/60))</f>
        <v>0</v>
      </c>
      <c r="O371" s="78" t="b">
        <f>IF(Exposition!$D379="Unspezifisches Training",Exposition!$C379*(Exposition!$E379/60))</f>
        <v>0</v>
      </c>
      <c r="AD371" s="78" t="e">
        <f>IF(Monitoring!D379=0,AA=0,TEXT(Monitoring!D379,"TTTT"))</f>
        <v>#NAME?</v>
      </c>
      <c r="AE371" s="78" t="e">
        <f>IF(Monitoring!D379=0,AA=0,TEXT(Monitoring!D379,"MMMM"))</f>
        <v>#NAME?</v>
      </c>
      <c r="AF371" s="78">
        <f>Monitoring!L379</f>
        <v>0</v>
      </c>
      <c r="BE371" s="78" t="e">
        <f>IF(Exposition!$J378="Januar",Exposition!$G378)</f>
        <v>#NAME?</v>
      </c>
      <c r="BF371" s="78" t="e">
        <f>IF(Exposition!$J378="Februar",Exposition!$G378)</f>
        <v>#NAME?</v>
      </c>
      <c r="BG371" s="78" t="e">
        <f>IF(Exposition!$J378="März",Exposition!$G378)</f>
        <v>#NAME?</v>
      </c>
      <c r="BH371" s="78" t="e">
        <f>IF(Exposition!$J378="April",Exposition!$G378)</f>
        <v>#NAME?</v>
      </c>
      <c r="BI371" s="78" t="e">
        <f>IF(Exposition!$J378="Mai",Exposition!$G378)</f>
        <v>#NAME?</v>
      </c>
      <c r="BJ371" s="78" t="e">
        <f>IF(Exposition!$J378="Juni",Exposition!$G378)</f>
        <v>#NAME?</v>
      </c>
      <c r="BK371" s="78" t="e">
        <f>IF(Exposition!$J378="Juli",Exposition!$G378)</f>
        <v>#NAME?</v>
      </c>
      <c r="BL371" s="78" t="e">
        <f>IF(Exposition!$J378="August",Exposition!$G378)</f>
        <v>#NAME?</v>
      </c>
      <c r="BM371" s="78" t="e">
        <f>IF(Exposition!$J378="September",Exposition!$G378)</f>
        <v>#NAME?</v>
      </c>
      <c r="BN371" s="78" t="e">
        <f>IF(Exposition!$J378="Oktober",Exposition!$G378)</f>
        <v>#NAME?</v>
      </c>
      <c r="BO371" s="78" t="e">
        <f>IF(Exposition!$J378="November",Exposition!$G378)</f>
        <v>#NAME?</v>
      </c>
      <c r="BP371" s="78" t="e">
        <f>IF(Exposition!$J378="Dezember",Exposition!$G378)</f>
        <v>#NAME?</v>
      </c>
    </row>
    <row r="372" spans="14:68" x14ac:dyDescent="0.2">
      <c r="N372" s="78" t="b">
        <f>IF(Exposition!$D380="Fußballspez. Training",Exposition!$C380*(Exposition!$E380/60))</f>
        <v>0</v>
      </c>
      <c r="O372" s="78" t="b">
        <f>IF(Exposition!$D380="Unspezifisches Training",Exposition!$C380*(Exposition!$E380/60))</f>
        <v>0</v>
      </c>
      <c r="AD372" s="78" t="e">
        <f>IF(Monitoring!D380=0,AA=0,TEXT(Monitoring!D380,"TTTT"))</f>
        <v>#NAME?</v>
      </c>
      <c r="AE372" s="78" t="e">
        <f>IF(Monitoring!D380=0,AA=0,TEXT(Monitoring!D380,"MMMM"))</f>
        <v>#NAME?</v>
      </c>
      <c r="AF372" s="78">
        <f>Monitoring!L380</f>
        <v>0</v>
      </c>
      <c r="BE372" s="78" t="e">
        <f>IF(Exposition!$J379="Januar",Exposition!$G379)</f>
        <v>#NAME?</v>
      </c>
      <c r="BF372" s="78" t="e">
        <f>IF(Exposition!$J379="Februar",Exposition!$G379)</f>
        <v>#NAME?</v>
      </c>
      <c r="BG372" s="78" t="e">
        <f>IF(Exposition!$J379="März",Exposition!$G379)</f>
        <v>#NAME?</v>
      </c>
      <c r="BH372" s="78" t="e">
        <f>IF(Exposition!$J379="April",Exposition!$G379)</f>
        <v>#NAME?</v>
      </c>
      <c r="BI372" s="78" t="e">
        <f>IF(Exposition!$J379="Mai",Exposition!$G379)</f>
        <v>#NAME?</v>
      </c>
      <c r="BJ372" s="78" t="e">
        <f>IF(Exposition!$J379="Juni",Exposition!$G379)</f>
        <v>#NAME?</v>
      </c>
      <c r="BK372" s="78" t="e">
        <f>IF(Exposition!$J379="Juli",Exposition!$G379)</f>
        <v>#NAME?</v>
      </c>
      <c r="BL372" s="78" t="e">
        <f>IF(Exposition!$J379="August",Exposition!$G379)</f>
        <v>#NAME?</v>
      </c>
      <c r="BM372" s="78" t="e">
        <f>IF(Exposition!$J379="September",Exposition!$G379)</f>
        <v>#NAME?</v>
      </c>
      <c r="BN372" s="78" t="e">
        <f>IF(Exposition!$J379="Oktober",Exposition!$G379)</f>
        <v>#NAME?</v>
      </c>
      <c r="BO372" s="78" t="e">
        <f>IF(Exposition!$J379="November",Exposition!$G379)</f>
        <v>#NAME?</v>
      </c>
      <c r="BP372" s="78" t="e">
        <f>IF(Exposition!$J379="Dezember",Exposition!$G379)</f>
        <v>#NAME?</v>
      </c>
    </row>
    <row r="373" spans="14:68" x14ac:dyDescent="0.2">
      <c r="N373" s="78" t="b">
        <f>IF(Exposition!$D381="Fußballspez. Training",Exposition!$C381*(Exposition!$E381/60))</f>
        <v>0</v>
      </c>
      <c r="O373" s="78" t="b">
        <f>IF(Exposition!$D381="Unspezifisches Training",Exposition!$C381*(Exposition!$E381/60))</f>
        <v>0</v>
      </c>
      <c r="AD373" s="78" t="e">
        <f>IF(Monitoring!D381=0,AA=0,TEXT(Monitoring!D381,"TTTT"))</f>
        <v>#NAME?</v>
      </c>
      <c r="AE373" s="78" t="e">
        <f>IF(Monitoring!D381=0,AA=0,TEXT(Monitoring!D381,"MMMM"))</f>
        <v>#NAME?</v>
      </c>
      <c r="AF373" s="78">
        <f>Monitoring!L381</f>
        <v>0</v>
      </c>
      <c r="BE373" s="78" t="e">
        <f>IF(Exposition!$J380="Januar",Exposition!$G380)</f>
        <v>#NAME?</v>
      </c>
      <c r="BF373" s="78" t="e">
        <f>IF(Exposition!$J380="Februar",Exposition!$G380)</f>
        <v>#NAME?</v>
      </c>
      <c r="BG373" s="78" t="e">
        <f>IF(Exposition!$J380="März",Exposition!$G380)</f>
        <v>#NAME?</v>
      </c>
      <c r="BH373" s="78" t="e">
        <f>IF(Exposition!$J380="April",Exposition!$G380)</f>
        <v>#NAME?</v>
      </c>
      <c r="BI373" s="78" t="e">
        <f>IF(Exposition!$J380="Mai",Exposition!$G380)</f>
        <v>#NAME?</v>
      </c>
      <c r="BJ373" s="78" t="e">
        <f>IF(Exposition!$J380="Juni",Exposition!$G380)</f>
        <v>#NAME?</v>
      </c>
      <c r="BK373" s="78" t="e">
        <f>IF(Exposition!$J380="Juli",Exposition!$G380)</f>
        <v>#NAME?</v>
      </c>
      <c r="BL373" s="78" t="e">
        <f>IF(Exposition!$J380="August",Exposition!$G380)</f>
        <v>#NAME?</v>
      </c>
      <c r="BM373" s="78" t="e">
        <f>IF(Exposition!$J380="September",Exposition!$G380)</f>
        <v>#NAME?</v>
      </c>
      <c r="BN373" s="78" t="e">
        <f>IF(Exposition!$J380="Oktober",Exposition!$G380)</f>
        <v>#NAME?</v>
      </c>
      <c r="BO373" s="78" t="e">
        <f>IF(Exposition!$J380="November",Exposition!$G380)</f>
        <v>#NAME?</v>
      </c>
      <c r="BP373" s="78" t="e">
        <f>IF(Exposition!$J380="Dezember",Exposition!$G380)</f>
        <v>#NAME?</v>
      </c>
    </row>
    <row r="374" spans="14:68" x14ac:dyDescent="0.2">
      <c r="N374" s="78" t="b">
        <f>IF(Exposition!$D382="Fußballspez. Training",Exposition!$C382*(Exposition!$E382/60))</f>
        <v>0</v>
      </c>
      <c r="O374" s="78" t="b">
        <f>IF(Exposition!$D382="Unspezifisches Training",Exposition!$C382*(Exposition!$E382/60))</f>
        <v>0</v>
      </c>
      <c r="AD374" s="78" t="e">
        <f>IF(Monitoring!D382=0,AA=0,TEXT(Monitoring!D382,"TTTT"))</f>
        <v>#NAME?</v>
      </c>
      <c r="AE374" s="78" t="e">
        <f>IF(Monitoring!D382=0,AA=0,TEXT(Monitoring!D382,"MMMM"))</f>
        <v>#NAME?</v>
      </c>
      <c r="AF374" s="78">
        <f>Monitoring!L382</f>
        <v>0</v>
      </c>
      <c r="BE374" s="78" t="e">
        <f>IF(Exposition!$J381="Januar",Exposition!$G381)</f>
        <v>#NAME?</v>
      </c>
      <c r="BF374" s="78" t="e">
        <f>IF(Exposition!$J381="Februar",Exposition!$G381)</f>
        <v>#NAME?</v>
      </c>
      <c r="BG374" s="78" t="e">
        <f>IF(Exposition!$J381="März",Exposition!$G381)</f>
        <v>#NAME?</v>
      </c>
      <c r="BH374" s="78" t="e">
        <f>IF(Exposition!$J381="April",Exposition!$G381)</f>
        <v>#NAME?</v>
      </c>
      <c r="BI374" s="78" t="e">
        <f>IF(Exposition!$J381="Mai",Exposition!$G381)</f>
        <v>#NAME?</v>
      </c>
      <c r="BJ374" s="78" t="e">
        <f>IF(Exposition!$J381="Juni",Exposition!$G381)</f>
        <v>#NAME?</v>
      </c>
      <c r="BK374" s="78" t="e">
        <f>IF(Exposition!$J381="Juli",Exposition!$G381)</f>
        <v>#NAME?</v>
      </c>
      <c r="BL374" s="78" t="e">
        <f>IF(Exposition!$J381="August",Exposition!$G381)</f>
        <v>#NAME?</v>
      </c>
      <c r="BM374" s="78" t="e">
        <f>IF(Exposition!$J381="September",Exposition!$G381)</f>
        <v>#NAME?</v>
      </c>
      <c r="BN374" s="78" t="e">
        <f>IF(Exposition!$J381="Oktober",Exposition!$G381)</f>
        <v>#NAME?</v>
      </c>
      <c r="BO374" s="78" t="e">
        <f>IF(Exposition!$J381="November",Exposition!$G381)</f>
        <v>#NAME?</v>
      </c>
      <c r="BP374" s="78" t="e">
        <f>IF(Exposition!$J381="Dezember",Exposition!$G381)</f>
        <v>#NAME?</v>
      </c>
    </row>
    <row r="375" spans="14:68" x14ac:dyDescent="0.2">
      <c r="N375" s="78" t="b">
        <f>IF(Exposition!$D383="Fußballspez. Training",Exposition!$C383*(Exposition!$E383/60))</f>
        <v>0</v>
      </c>
      <c r="O375" s="78" t="b">
        <f>IF(Exposition!$D383="Unspezifisches Training",Exposition!$C383*(Exposition!$E383/60))</f>
        <v>0</v>
      </c>
      <c r="AD375" s="78" t="e">
        <f>IF(Monitoring!D383=0,AA=0,TEXT(Monitoring!D383,"TTTT"))</f>
        <v>#NAME?</v>
      </c>
      <c r="AE375" s="78" t="e">
        <f>IF(Monitoring!D383=0,AA=0,TEXT(Monitoring!D383,"MMMM"))</f>
        <v>#NAME?</v>
      </c>
      <c r="AF375" s="78">
        <f>Monitoring!L383</f>
        <v>0</v>
      </c>
      <c r="BE375" s="78" t="e">
        <f>IF(Exposition!$J382="Januar",Exposition!$G382)</f>
        <v>#NAME?</v>
      </c>
      <c r="BF375" s="78" t="e">
        <f>IF(Exposition!$J382="Februar",Exposition!$G382)</f>
        <v>#NAME?</v>
      </c>
      <c r="BG375" s="78" t="e">
        <f>IF(Exposition!$J382="März",Exposition!$G382)</f>
        <v>#NAME?</v>
      </c>
      <c r="BH375" s="78" t="e">
        <f>IF(Exposition!$J382="April",Exposition!$G382)</f>
        <v>#NAME?</v>
      </c>
      <c r="BI375" s="78" t="e">
        <f>IF(Exposition!$J382="Mai",Exposition!$G382)</f>
        <v>#NAME?</v>
      </c>
      <c r="BJ375" s="78" t="e">
        <f>IF(Exposition!$J382="Juni",Exposition!$G382)</f>
        <v>#NAME?</v>
      </c>
      <c r="BK375" s="78" t="e">
        <f>IF(Exposition!$J382="Juli",Exposition!$G382)</f>
        <v>#NAME?</v>
      </c>
      <c r="BL375" s="78" t="e">
        <f>IF(Exposition!$J382="August",Exposition!$G382)</f>
        <v>#NAME?</v>
      </c>
      <c r="BM375" s="78" t="e">
        <f>IF(Exposition!$J382="September",Exposition!$G382)</f>
        <v>#NAME?</v>
      </c>
      <c r="BN375" s="78" t="e">
        <f>IF(Exposition!$J382="Oktober",Exposition!$G382)</f>
        <v>#NAME?</v>
      </c>
      <c r="BO375" s="78" t="e">
        <f>IF(Exposition!$J382="November",Exposition!$G382)</f>
        <v>#NAME?</v>
      </c>
      <c r="BP375" s="78" t="e">
        <f>IF(Exposition!$J382="Dezember",Exposition!$G382)</f>
        <v>#NAME?</v>
      </c>
    </row>
    <row r="376" spans="14:68" x14ac:dyDescent="0.2">
      <c r="N376" s="78" t="b">
        <f>IF(Exposition!$D384="Fußballspez. Training",Exposition!$C384*(Exposition!$E384/60))</f>
        <v>0</v>
      </c>
      <c r="O376" s="78" t="b">
        <f>IF(Exposition!$D384="Unspezifisches Training",Exposition!$C384*(Exposition!$E384/60))</f>
        <v>0</v>
      </c>
      <c r="AD376" s="78" t="e">
        <f>IF(Monitoring!D384=0,AA=0,TEXT(Monitoring!D384,"TTTT"))</f>
        <v>#NAME?</v>
      </c>
      <c r="AE376" s="78" t="e">
        <f>IF(Monitoring!D384=0,AA=0,TEXT(Monitoring!D384,"MMMM"))</f>
        <v>#NAME?</v>
      </c>
      <c r="AF376" s="78">
        <f>Monitoring!L384</f>
        <v>0</v>
      </c>
      <c r="BE376" s="78" t="e">
        <f>IF(Exposition!$J383="Januar",Exposition!$G383)</f>
        <v>#NAME?</v>
      </c>
      <c r="BF376" s="78" t="e">
        <f>IF(Exposition!$J383="Februar",Exposition!$G383)</f>
        <v>#NAME?</v>
      </c>
      <c r="BG376" s="78" t="e">
        <f>IF(Exposition!$J383="März",Exposition!$G383)</f>
        <v>#NAME?</v>
      </c>
      <c r="BH376" s="78" t="e">
        <f>IF(Exposition!$J383="April",Exposition!$G383)</f>
        <v>#NAME?</v>
      </c>
      <c r="BI376" s="78" t="e">
        <f>IF(Exposition!$J383="Mai",Exposition!$G383)</f>
        <v>#NAME?</v>
      </c>
      <c r="BJ376" s="78" t="e">
        <f>IF(Exposition!$J383="Juni",Exposition!$G383)</f>
        <v>#NAME?</v>
      </c>
      <c r="BK376" s="78" t="e">
        <f>IF(Exposition!$J383="Juli",Exposition!$G383)</f>
        <v>#NAME?</v>
      </c>
      <c r="BL376" s="78" t="e">
        <f>IF(Exposition!$J383="August",Exposition!$G383)</f>
        <v>#NAME?</v>
      </c>
      <c r="BM376" s="78" t="e">
        <f>IF(Exposition!$J383="September",Exposition!$G383)</f>
        <v>#NAME?</v>
      </c>
      <c r="BN376" s="78" t="e">
        <f>IF(Exposition!$J383="Oktober",Exposition!$G383)</f>
        <v>#NAME?</v>
      </c>
      <c r="BO376" s="78" t="e">
        <f>IF(Exposition!$J383="November",Exposition!$G383)</f>
        <v>#NAME?</v>
      </c>
      <c r="BP376" s="78" t="e">
        <f>IF(Exposition!$J383="Dezember",Exposition!$G383)</f>
        <v>#NAME?</v>
      </c>
    </row>
    <row r="377" spans="14:68" x14ac:dyDescent="0.2">
      <c r="N377" s="78" t="b">
        <f>IF(Exposition!$D385="Fußballspez. Training",Exposition!$C385*(Exposition!$E385/60))</f>
        <v>0</v>
      </c>
      <c r="O377" s="78" t="b">
        <f>IF(Exposition!$D385="Unspezifisches Training",Exposition!$C385*(Exposition!$E385/60))</f>
        <v>0</v>
      </c>
      <c r="AD377" s="78" t="e">
        <f>IF(Monitoring!D385=0,AA=0,TEXT(Monitoring!D385,"TTTT"))</f>
        <v>#NAME?</v>
      </c>
      <c r="AE377" s="78" t="e">
        <f>IF(Monitoring!D385=0,AA=0,TEXT(Monitoring!D385,"MMMM"))</f>
        <v>#NAME?</v>
      </c>
      <c r="AF377" s="78">
        <f>Monitoring!L385</f>
        <v>0</v>
      </c>
      <c r="BE377" s="78" t="e">
        <f>IF(Exposition!$J384="Januar",Exposition!$G384)</f>
        <v>#NAME?</v>
      </c>
      <c r="BF377" s="78" t="e">
        <f>IF(Exposition!$J384="Februar",Exposition!$G384)</f>
        <v>#NAME?</v>
      </c>
      <c r="BG377" s="78" t="e">
        <f>IF(Exposition!$J384="März",Exposition!$G384)</f>
        <v>#NAME?</v>
      </c>
      <c r="BH377" s="78" t="e">
        <f>IF(Exposition!$J384="April",Exposition!$G384)</f>
        <v>#NAME?</v>
      </c>
      <c r="BI377" s="78" t="e">
        <f>IF(Exposition!$J384="Mai",Exposition!$G384)</f>
        <v>#NAME?</v>
      </c>
      <c r="BJ377" s="78" t="e">
        <f>IF(Exposition!$J384="Juni",Exposition!$G384)</f>
        <v>#NAME?</v>
      </c>
      <c r="BK377" s="78" t="e">
        <f>IF(Exposition!$J384="Juli",Exposition!$G384)</f>
        <v>#NAME?</v>
      </c>
      <c r="BL377" s="78" t="e">
        <f>IF(Exposition!$J384="August",Exposition!$G384)</f>
        <v>#NAME?</v>
      </c>
      <c r="BM377" s="78" t="e">
        <f>IF(Exposition!$J384="September",Exposition!$G384)</f>
        <v>#NAME?</v>
      </c>
      <c r="BN377" s="78" t="e">
        <f>IF(Exposition!$J384="Oktober",Exposition!$G384)</f>
        <v>#NAME?</v>
      </c>
      <c r="BO377" s="78" t="e">
        <f>IF(Exposition!$J384="November",Exposition!$G384)</f>
        <v>#NAME?</v>
      </c>
      <c r="BP377" s="78" t="e">
        <f>IF(Exposition!$J384="Dezember",Exposition!$G384)</f>
        <v>#NAME?</v>
      </c>
    </row>
    <row r="378" spans="14:68" x14ac:dyDescent="0.2">
      <c r="N378" s="78" t="b">
        <f>IF(Exposition!$D386="Fußballspez. Training",Exposition!$C386*(Exposition!$E386/60))</f>
        <v>0</v>
      </c>
      <c r="O378" s="78" t="b">
        <f>IF(Exposition!$D386="Unspezifisches Training",Exposition!$C386*(Exposition!$E386/60))</f>
        <v>0</v>
      </c>
      <c r="AD378" s="78" t="e">
        <f>IF(Monitoring!D386=0,AA=0,TEXT(Monitoring!D386,"TTTT"))</f>
        <v>#NAME?</v>
      </c>
      <c r="AE378" s="78" t="e">
        <f>IF(Monitoring!D386=0,AA=0,TEXT(Monitoring!D386,"MMMM"))</f>
        <v>#NAME?</v>
      </c>
      <c r="AF378" s="78">
        <f>Monitoring!L386</f>
        <v>0</v>
      </c>
      <c r="BE378" s="78" t="e">
        <f>IF(Exposition!$J385="Januar",Exposition!$G385)</f>
        <v>#NAME?</v>
      </c>
      <c r="BF378" s="78" t="e">
        <f>IF(Exposition!$J385="Februar",Exposition!$G385)</f>
        <v>#NAME?</v>
      </c>
      <c r="BG378" s="78" t="e">
        <f>IF(Exposition!$J385="März",Exposition!$G385)</f>
        <v>#NAME?</v>
      </c>
      <c r="BH378" s="78" t="e">
        <f>IF(Exposition!$J385="April",Exposition!$G385)</f>
        <v>#NAME?</v>
      </c>
      <c r="BI378" s="78" t="e">
        <f>IF(Exposition!$J385="Mai",Exposition!$G385)</f>
        <v>#NAME?</v>
      </c>
      <c r="BJ378" s="78" t="e">
        <f>IF(Exposition!$J385="Juni",Exposition!$G385)</f>
        <v>#NAME?</v>
      </c>
      <c r="BK378" s="78" t="e">
        <f>IF(Exposition!$J385="Juli",Exposition!$G385)</f>
        <v>#NAME?</v>
      </c>
      <c r="BL378" s="78" t="e">
        <f>IF(Exposition!$J385="August",Exposition!$G385)</f>
        <v>#NAME?</v>
      </c>
      <c r="BM378" s="78" t="e">
        <f>IF(Exposition!$J385="September",Exposition!$G385)</f>
        <v>#NAME?</v>
      </c>
      <c r="BN378" s="78" t="e">
        <f>IF(Exposition!$J385="Oktober",Exposition!$G385)</f>
        <v>#NAME?</v>
      </c>
      <c r="BO378" s="78" t="e">
        <f>IF(Exposition!$J385="November",Exposition!$G385)</f>
        <v>#NAME?</v>
      </c>
      <c r="BP378" s="78" t="e">
        <f>IF(Exposition!$J385="Dezember",Exposition!$G385)</f>
        <v>#NAME?</v>
      </c>
    </row>
    <row r="379" spans="14:68" x14ac:dyDescent="0.2">
      <c r="N379" s="78" t="b">
        <f>IF(Exposition!$D387="Fußballspez. Training",Exposition!$C387*(Exposition!$E387/60))</f>
        <v>0</v>
      </c>
      <c r="O379" s="78" t="b">
        <f>IF(Exposition!$D387="Unspezifisches Training",Exposition!$C387*(Exposition!$E387/60))</f>
        <v>0</v>
      </c>
      <c r="AD379" s="78" t="e">
        <f>IF(Monitoring!D387=0,AA=0,TEXT(Monitoring!D387,"TTTT"))</f>
        <v>#NAME?</v>
      </c>
      <c r="AE379" s="78" t="e">
        <f>IF(Monitoring!D387=0,AA=0,TEXT(Monitoring!D387,"MMMM"))</f>
        <v>#NAME?</v>
      </c>
      <c r="AF379" s="78">
        <f>Monitoring!L387</f>
        <v>0</v>
      </c>
      <c r="BE379" s="78" t="e">
        <f>IF(Exposition!$J386="Januar",Exposition!$G386)</f>
        <v>#NAME?</v>
      </c>
      <c r="BF379" s="78" t="e">
        <f>IF(Exposition!$J386="Februar",Exposition!$G386)</f>
        <v>#NAME?</v>
      </c>
      <c r="BG379" s="78" t="e">
        <f>IF(Exposition!$J386="März",Exposition!$G386)</f>
        <v>#NAME?</v>
      </c>
      <c r="BH379" s="78" t="e">
        <f>IF(Exposition!$J386="April",Exposition!$G386)</f>
        <v>#NAME?</v>
      </c>
      <c r="BI379" s="78" t="e">
        <f>IF(Exposition!$J386="Mai",Exposition!$G386)</f>
        <v>#NAME?</v>
      </c>
      <c r="BJ379" s="78" t="e">
        <f>IF(Exposition!$J386="Juni",Exposition!$G386)</f>
        <v>#NAME?</v>
      </c>
      <c r="BK379" s="78" t="e">
        <f>IF(Exposition!$J386="Juli",Exposition!$G386)</f>
        <v>#NAME?</v>
      </c>
      <c r="BL379" s="78" t="e">
        <f>IF(Exposition!$J386="August",Exposition!$G386)</f>
        <v>#NAME?</v>
      </c>
      <c r="BM379" s="78" t="e">
        <f>IF(Exposition!$J386="September",Exposition!$G386)</f>
        <v>#NAME?</v>
      </c>
      <c r="BN379" s="78" t="e">
        <f>IF(Exposition!$J386="Oktober",Exposition!$G386)</f>
        <v>#NAME?</v>
      </c>
      <c r="BO379" s="78" t="e">
        <f>IF(Exposition!$J386="November",Exposition!$G386)</f>
        <v>#NAME?</v>
      </c>
      <c r="BP379" s="78" t="e">
        <f>IF(Exposition!$J386="Dezember",Exposition!$G386)</f>
        <v>#NAME?</v>
      </c>
    </row>
    <row r="380" spans="14:68" x14ac:dyDescent="0.2">
      <c r="N380" s="78" t="b">
        <f>IF(Exposition!$D388="Fußballspez. Training",Exposition!$C388*(Exposition!$E388/60))</f>
        <v>0</v>
      </c>
      <c r="O380" s="78" t="b">
        <f>IF(Exposition!$D388="Unspezifisches Training",Exposition!$C388*(Exposition!$E388/60))</f>
        <v>0</v>
      </c>
      <c r="AD380" s="78" t="e">
        <f>IF(Monitoring!D388=0,AA=0,TEXT(Monitoring!D388,"TTTT"))</f>
        <v>#NAME?</v>
      </c>
      <c r="AE380" s="78" t="e">
        <f>IF(Monitoring!D388=0,AA=0,TEXT(Monitoring!D388,"MMMM"))</f>
        <v>#NAME?</v>
      </c>
      <c r="AF380" s="78">
        <f>Monitoring!L388</f>
        <v>0</v>
      </c>
      <c r="BE380" s="78" t="e">
        <f>IF(Exposition!$J387="Januar",Exposition!$G387)</f>
        <v>#NAME?</v>
      </c>
      <c r="BF380" s="78" t="e">
        <f>IF(Exposition!$J387="Februar",Exposition!$G387)</f>
        <v>#NAME?</v>
      </c>
      <c r="BG380" s="78" t="e">
        <f>IF(Exposition!$J387="März",Exposition!$G387)</f>
        <v>#NAME?</v>
      </c>
      <c r="BH380" s="78" t="e">
        <f>IF(Exposition!$J387="April",Exposition!$G387)</f>
        <v>#NAME?</v>
      </c>
      <c r="BI380" s="78" t="e">
        <f>IF(Exposition!$J387="Mai",Exposition!$G387)</f>
        <v>#NAME?</v>
      </c>
      <c r="BJ380" s="78" t="e">
        <f>IF(Exposition!$J387="Juni",Exposition!$G387)</f>
        <v>#NAME?</v>
      </c>
      <c r="BK380" s="78" t="e">
        <f>IF(Exposition!$J387="Juli",Exposition!$G387)</f>
        <v>#NAME?</v>
      </c>
      <c r="BL380" s="78" t="e">
        <f>IF(Exposition!$J387="August",Exposition!$G387)</f>
        <v>#NAME?</v>
      </c>
      <c r="BM380" s="78" t="e">
        <f>IF(Exposition!$J387="September",Exposition!$G387)</f>
        <v>#NAME?</v>
      </c>
      <c r="BN380" s="78" t="e">
        <f>IF(Exposition!$J387="Oktober",Exposition!$G387)</f>
        <v>#NAME?</v>
      </c>
      <c r="BO380" s="78" t="e">
        <f>IF(Exposition!$J387="November",Exposition!$G387)</f>
        <v>#NAME?</v>
      </c>
      <c r="BP380" s="78" t="e">
        <f>IF(Exposition!$J387="Dezember",Exposition!$G387)</f>
        <v>#NAME?</v>
      </c>
    </row>
    <row r="381" spans="14:68" x14ac:dyDescent="0.2">
      <c r="N381" s="78" t="b">
        <f>IF(Exposition!$D389="Fußballspez. Training",Exposition!$C389*(Exposition!$E389/60))</f>
        <v>0</v>
      </c>
      <c r="O381" s="78" t="b">
        <f>IF(Exposition!$D389="Unspezifisches Training",Exposition!$C389*(Exposition!$E389/60))</f>
        <v>0</v>
      </c>
      <c r="AD381" s="78" t="e">
        <f>IF(Monitoring!D389=0,AA=0,TEXT(Monitoring!D389,"TTTT"))</f>
        <v>#NAME?</v>
      </c>
      <c r="AE381" s="78" t="e">
        <f>IF(Monitoring!D389=0,AA=0,TEXT(Monitoring!D389,"MMMM"))</f>
        <v>#NAME?</v>
      </c>
      <c r="AF381" s="78">
        <f>Monitoring!L389</f>
        <v>0</v>
      </c>
      <c r="BE381" s="78" t="e">
        <f>IF(Exposition!$J388="Januar",Exposition!$G388)</f>
        <v>#NAME?</v>
      </c>
      <c r="BF381" s="78" t="e">
        <f>IF(Exposition!$J388="Februar",Exposition!$G388)</f>
        <v>#NAME?</v>
      </c>
      <c r="BG381" s="78" t="e">
        <f>IF(Exposition!$J388="März",Exposition!$G388)</f>
        <v>#NAME?</v>
      </c>
      <c r="BH381" s="78" t="e">
        <f>IF(Exposition!$J388="April",Exposition!$G388)</f>
        <v>#NAME?</v>
      </c>
      <c r="BI381" s="78" t="e">
        <f>IF(Exposition!$J388="Mai",Exposition!$G388)</f>
        <v>#NAME?</v>
      </c>
      <c r="BJ381" s="78" t="e">
        <f>IF(Exposition!$J388="Juni",Exposition!$G388)</f>
        <v>#NAME?</v>
      </c>
      <c r="BK381" s="78" t="e">
        <f>IF(Exposition!$J388="Juli",Exposition!$G388)</f>
        <v>#NAME?</v>
      </c>
      <c r="BL381" s="78" t="e">
        <f>IF(Exposition!$J388="August",Exposition!$G388)</f>
        <v>#NAME?</v>
      </c>
      <c r="BM381" s="78" t="e">
        <f>IF(Exposition!$J388="September",Exposition!$G388)</f>
        <v>#NAME?</v>
      </c>
      <c r="BN381" s="78" t="e">
        <f>IF(Exposition!$J388="Oktober",Exposition!$G388)</f>
        <v>#NAME?</v>
      </c>
      <c r="BO381" s="78" t="e">
        <f>IF(Exposition!$J388="November",Exposition!$G388)</f>
        <v>#NAME?</v>
      </c>
      <c r="BP381" s="78" t="e">
        <f>IF(Exposition!$J388="Dezember",Exposition!$G388)</f>
        <v>#NAME?</v>
      </c>
    </row>
    <row r="382" spans="14:68" x14ac:dyDescent="0.2">
      <c r="N382" s="78" t="b">
        <f>IF(Exposition!$D390="Fußballspez. Training",Exposition!$C390*(Exposition!$E390/60))</f>
        <v>0</v>
      </c>
      <c r="O382" s="78" t="b">
        <f>IF(Exposition!$D390="Unspezifisches Training",Exposition!$C390*(Exposition!$E390/60))</f>
        <v>0</v>
      </c>
      <c r="AD382" s="78" t="e">
        <f>IF(Monitoring!D390=0,AA=0,TEXT(Monitoring!D390,"TTTT"))</f>
        <v>#NAME?</v>
      </c>
      <c r="AE382" s="78" t="e">
        <f>IF(Monitoring!D390=0,AA=0,TEXT(Monitoring!D390,"MMMM"))</f>
        <v>#NAME?</v>
      </c>
      <c r="AF382" s="78">
        <f>Monitoring!L390</f>
        <v>0</v>
      </c>
      <c r="BE382" s="78" t="e">
        <f>IF(Exposition!$J389="Januar",Exposition!$G389)</f>
        <v>#NAME?</v>
      </c>
      <c r="BF382" s="78" t="e">
        <f>IF(Exposition!$J389="Februar",Exposition!$G389)</f>
        <v>#NAME?</v>
      </c>
      <c r="BG382" s="78" t="e">
        <f>IF(Exposition!$J389="März",Exposition!$G389)</f>
        <v>#NAME?</v>
      </c>
      <c r="BH382" s="78" t="e">
        <f>IF(Exposition!$J389="April",Exposition!$G389)</f>
        <v>#NAME?</v>
      </c>
      <c r="BI382" s="78" t="e">
        <f>IF(Exposition!$J389="Mai",Exposition!$G389)</f>
        <v>#NAME?</v>
      </c>
      <c r="BJ382" s="78" t="e">
        <f>IF(Exposition!$J389="Juni",Exposition!$G389)</f>
        <v>#NAME?</v>
      </c>
      <c r="BK382" s="78" t="e">
        <f>IF(Exposition!$J389="Juli",Exposition!$G389)</f>
        <v>#NAME?</v>
      </c>
      <c r="BL382" s="78" t="e">
        <f>IF(Exposition!$J389="August",Exposition!$G389)</f>
        <v>#NAME?</v>
      </c>
      <c r="BM382" s="78" t="e">
        <f>IF(Exposition!$J389="September",Exposition!$G389)</f>
        <v>#NAME?</v>
      </c>
      <c r="BN382" s="78" t="e">
        <f>IF(Exposition!$J389="Oktober",Exposition!$G389)</f>
        <v>#NAME?</v>
      </c>
      <c r="BO382" s="78" t="e">
        <f>IF(Exposition!$J389="November",Exposition!$G389)</f>
        <v>#NAME?</v>
      </c>
      <c r="BP382" s="78" t="e">
        <f>IF(Exposition!$J389="Dezember",Exposition!$G389)</f>
        <v>#NAME?</v>
      </c>
    </row>
    <row r="383" spans="14:68" x14ac:dyDescent="0.2">
      <c r="N383" s="78" t="b">
        <f>IF(Exposition!$D391="Fußballspez. Training",Exposition!$C391*(Exposition!$E391/60))</f>
        <v>0</v>
      </c>
      <c r="O383" s="78" t="b">
        <f>IF(Exposition!$D391="Unspezifisches Training",Exposition!$C391*(Exposition!$E391/60))</f>
        <v>0</v>
      </c>
      <c r="AD383" s="78" t="e">
        <f>IF(Monitoring!D391=0,AA=0,TEXT(Monitoring!D391,"TTTT"))</f>
        <v>#NAME?</v>
      </c>
      <c r="AE383" s="78" t="e">
        <f>IF(Monitoring!D391=0,AA=0,TEXT(Monitoring!D391,"MMMM"))</f>
        <v>#NAME?</v>
      </c>
      <c r="AF383" s="78">
        <f>Monitoring!L391</f>
        <v>0</v>
      </c>
      <c r="BE383" s="78" t="e">
        <f>IF(Exposition!$J390="Januar",Exposition!$G390)</f>
        <v>#NAME?</v>
      </c>
      <c r="BF383" s="78" t="e">
        <f>IF(Exposition!$J390="Februar",Exposition!$G390)</f>
        <v>#NAME?</v>
      </c>
      <c r="BG383" s="78" t="e">
        <f>IF(Exposition!$J390="März",Exposition!$G390)</f>
        <v>#NAME?</v>
      </c>
      <c r="BH383" s="78" t="e">
        <f>IF(Exposition!$J390="April",Exposition!$G390)</f>
        <v>#NAME?</v>
      </c>
      <c r="BI383" s="78" t="e">
        <f>IF(Exposition!$J390="Mai",Exposition!$G390)</f>
        <v>#NAME?</v>
      </c>
      <c r="BJ383" s="78" t="e">
        <f>IF(Exposition!$J390="Juni",Exposition!$G390)</f>
        <v>#NAME?</v>
      </c>
      <c r="BK383" s="78" t="e">
        <f>IF(Exposition!$J390="Juli",Exposition!$G390)</f>
        <v>#NAME?</v>
      </c>
      <c r="BL383" s="78" t="e">
        <f>IF(Exposition!$J390="August",Exposition!$G390)</f>
        <v>#NAME?</v>
      </c>
      <c r="BM383" s="78" t="e">
        <f>IF(Exposition!$J390="September",Exposition!$G390)</f>
        <v>#NAME?</v>
      </c>
      <c r="BN383" s="78" t="e">
        <f>IF(Exposition!$J390="Oktober",Exposition!$G390)</f>
        <v>#NAME?</v>
      </c>
      <c r="BO383" s="78" t="e">
        <f>IF(Exposition!$J390="November",Exposition!$G390)</f>
        <v>#NAME?</v>
      </c>
      <c r="BP383" s="78" t="e">
        <f>IF(Exposition!$J390="Dezember",Exposition!$G390)</f>
        <v>#NAME?</v>
      </c>
    </row>
    <row r="384" spans="14:68" x14ac:dyDescent="0.2">
      <c r="N384" s="78" t="b">
        <f>IF(Exposition!$D392="Fußballspez. Training",Exposition!$C392*(Exposition!$E392/60))</f>
        <v>0</v>
      </c>
      <c r="O384" s="78" t="b">
        <f>IF(Exposition!$D392="Unspezifisches Training",Exposition!$C392*(Exposition!$E392/60))</f>
        <v>0</v>
      </c>
      <c r="AD384" s="78" t="e">
        <f>IF(Monitoring!D392=0,AA=0,TEXT(Monitoring!D392,"TTTT"))</f>
        <v>#NAME?</v>
      </c>
      <c r="AE384" s="78" t="e">
        <f>IF(Monitoring!D392=0,AA=0,TEXT(Monitoring!D392,"MMMM"))</f>
        <v>#NAME?</v>
      </c>
      <c r="AF384" s="78">
        <f>Monitoring!L392</f>
        <v>0</v>
      </c>
      <c r="BE384" s="78" t="e">
        <f>IF(Exposition!$J391="Januar",Exposition!$G391)</f>
        <v>#NAME?</v>
      </c>
      <c r="BF384" s="78" t="e">
        <f>IF(Exposition!$J391="Februar",Exposition!$G391)</f>
        <v>#NAME?</v>
      </c>
      <c r="BG384" s="78" t="e">
        <f>IF(Exposition!$J391="März",Exposition!$G391)</f>
        <v>#NAME?</v>
      </c>
      <c r="BH384" s="78" t="e">
        <f>IF(Exposition!$J391="April",Exposition!$G391)</f>
        <v>#NAME?</v>
      </c>
      <c r="BI384" s="78" t="e">
        <f>IF(Exposition!$J391="Mai",Exposition!$G391)</f>
        <v>#NAME?</v>
      </c>
      <c r="BJ384" s="78" t="e">
        <f>IF(Exposition!$J391="Juni",Exposition!$G391)</f>
        <v>#NAME?</v>
      </c>
      <c r="BK384" s="78" t="e">
        <f>IF(Exposition!$J391="Juli",Exposition!$G391)</f>
        <v>#NAME?</v>
      </c>
      <c r="BL384" s="78" t="e">
        <f>IF(Exposition!$J391="August",Exposition!$G391)</f>
        <v>#NAME?</v>
      </c>
      <c r="BM384" s="78" t="e">
        <f>IF(Exposition!$J391="September",Exposition!$G391)</f>
        <v>#NAME?</v>
      </c>
      <c r="BN384" s="78" t="e">
        <f>IF(Exposition!$J391="Oktober",Exposition!$G391)</f>
        <v>#NAME?</v>
      </c>
      <c r="BO384" s="78" t="e">
        <f>IF(Exposition!$J391="November",Exposition!$G391)</f>
        <v>#NAME?</v>
      </c>
      <c r="BP384" s="78" t="e">
        <f>IF(Exposition!$J391="Dezember",Exposition!$G391)</f>
        <v>#NAME?</v>
      </c>
    </row>
    <row r="385" spans="14:68" x14ac:dyDescent="0.2">
      <c r="N385" s="78" t="b">
        <f>IF(Exposition!$D393="Fußballspez. Training",Exposition!$C393*(Exposition!$E393/60))</f>
        <v>0</v>
      </c>
      <c r="O385" s="78" t="b">
        <f>IF(Exposition!$D393="Unspezifisches Training",Exposition!$C393*(Exposition!$E393/60))</f>
        <v>0</v>
      </c>
      <c r="AD385" s="78" t="e">
        <f>IF(Monitoring!D393=0,AA=0,TEXT(Monitoring!D393,"TTTT"))</f>
        <v>#NAME?</v>
      </c>
      <c r="AE385" s="78" t="e">
        <f>IF(Monitoring!D393=0,AA=0,TEXT(Monitoring!D393,"MMMM"))</f>
        <v>#NAME?</v>
      </c>
      <c r="AF385" s="78">
        <f>Monitoring!L393</f>
        <v>0</v>
      </c>
      <c r="BE385" s="78" t="e">
        <f>IF(Exposition!$J392="Januar",Exposition!$G392)</f>
        <v>#NAME?</v>
      </c>
      <c r="BF385" s="78" t="e">
        <f>IF(Exposition!$J392="Februar",Exposition!$G392)</f>
        <v>#NAME?</v>
      </c>
      <c r="BG385" s="78" t="e">
        <f>IF(Exposition!$J392="März",Exposition!$G392)</f>
        <v>#NAME?</v>
      </c>
      <c r="BH385" s="78" t="e">
        <f>IF(Exposition!$J392="April",Exposition!$G392)</f>
        <v>#NAME?</v>
      </c>
      <c r="BI385" s="78" t="e">
        <f>IF(Exposition!$J392="Mai",Exposition!$G392)</f>
        <v>#NAME?</v>
      </c>
      <c r="BJ385" s="78" t="e">
        <f>IF(Exposition!$J392="Juni",Exposition!$G392)</f>
        <v>#NAME?</v>
      </c>
      <c r="BK385" s="78" t="e">
        <f>IF(Exposition!$J392="Juli",Exposition!$G392)</f>
        <v>#NAME?</v>
      </c>
      <c r="BL385" s="78" t="e">
        <f>IF(Exposition!$J392="August",Exposition!$G392)</f>
        <v>#NAME?</v>
      </c>
      <c r="BM385" s="78" t="e">
        <f>IF(Exposition!$J392="September",Exposition!$G392)</f>
        <v>#NAME?</v>
      </c>
      <c r="BN385" s="78" t="e">
        <f>IF(Exposition!$J392="Oktober",Exposition!$G392)</f>
        <v>#NAME?</v>
      </c>
      <c r="BO385" s="78" t="e">
        <f>IF(Exposition!$J392="November",Exposition!$G392)</f>
        <v>#NAME?</v>
      </c>
      <c r="BP385" s="78" t="e">
        <f>IF(Exposition!$J392="Dezember",Exposition!$G392)</f>
        <v>#NAME?</v>
      </c>
    </row>
    <row r="386" spans="14:68" x14ac:dyDescent="0.2">
      <c r="N386" s="78" t="b">
        <f>IF(Exposition!$D394="Fußballspez. Training",Exposition!$C394*(Exposition!$E394/60))</f>
        <v>0</v>
      </c>
      <c r="O386" s="78" t="b">
        <f>IF(Exposition!$D394="Unspezifisches Training",Exposition!$C394*(Exposition!$E394/60))</f>
        <v>0</v>
      </c>
      <c r="AD386" s="78" t="e">
        <f>IF(Monitoring!D394=0,AA=0,TEXT(Monitoring!D394,"TTTT"))</f>
        <v>#NAME?</v>
      </c>
      <c r="AE386" s="78" t="e">
        <f>IF(Monitoring!D394=0,AA=0,TEXT(Monitoring!D394,"MMMM"))</f>
        <v>#NAME?</v>
      </c>
      <c r="AF386" s="78">
        <f>Monitoring!L394</f>
        <v>0</v>
      </c>
      <c r="BE386" s="78" t="e">
        <f>IF(Exposition!$J393="Januar",Exposition!$G393)</f>
        <v>#NAME?</v>
      </c>
      <c r="BF386" s="78" t="e">
        <f>IF(Exposition!$J393="Februar",Exposition!$G393)</f>
        <v>#NAME?</v>
      </c>
      <c r="BG386" s="78" t="e">
        <f>IF(Exposition!$J393="März",Exposition!$G393)</f>
        <v>#NAME?</v>
      </c>
      <c r="BH386" s="78" t="e">
        <f>IF(Exposition!$J393="April",Exposition!$G393)</f>
        <v>#NAME?</v>
      </c>
      <c r="BI386" s="78" t="e">
        <f>IF(Exposition!$J393="Mai",Exposition!$G393)</f>
        <v>#NAME?</v>
      </c>
      <c r="BJ386" s="78" t="e">
        <f>IF(Exposition!$J393="Juni",Exposition!$G393)</f>
        <v>#NAME?</v>
      </c>
      <c r="BK386" s="78" t="e">
        <f>IF(Exposition!$J393="Juli",Exposition!$G393)</f>
        <v>#NAME?</v>
      </c>
      <c r="BL386" s="78" t="e">
        <f>IF(Exposition!$J393="August",Exposition!$G393)</f>
        <v>#NAME?</v>
      </c>
      <c r="BM386" s="78" t="e">
        <f>IF(Exposition!$J393="September",Exposition!$G393)</f>
        <v>#NAME?</v>
      </c>
      <c r="BN386" s="78" t="e">
        <f>IF(Exposition!$J393="Oktober",Exposition!$G393)</f>
        <v>#NAME?</v>
      </c>
      <c r="BO386" s="78" t="e">
        <f>IF(Exposition!$J393="November",Exposition!$G393)</f>
        <v>#NAME?</v>
      </c>
      <c r="BP386" s="78" t="e">
        <f>IF(Exposition!$J393="Dezember",Exposition!$G393)</f>
        <v>#NAME?</v>
      </c>
    </row>
    <row r="387" spans="14:68" x14ac:dyDescent="0.2">
      <c r="N387" s="78" t="b">
        <f>IF(Exposition!$D395="Fußballspez. Training",Exposition!$C395*(Exposition!$E395/60))</f>
        <v>0</v>
      </c>
      <c r="O387" s="78" t="b">
        <f>IF(Exposition!$D395="Unspezifisches Training",Exposition!$C395*(Exposition!$E395/60))</f>
        <v>0</v>
      </c>
      <c r="AD387" s="78" t="e">
        <f>IF(Monitoring!D395=0,AA=0,TEXT(Monitoring!D395,"TTTT"))</f>
        <v>#NAME?</v>
      </c>
      <c r="AE387" s="78" t="e">
        <f>IF(Monitoring!D395=0,AA=0,TEXT(Monitoring!D395,"MMMM"))</f>
        <v>#NAME?</v>
      </c>
      <c r="AF387" s="78">
        <f>Monitoring!L395</f>
        <v>0</v>
      </c>
      <c r="BE387" s="78" t="e">
        <f>IF(Exposition!$J394="Januar",Exposition!$G394)</f>
        <v>#NAME?</v>
      </c>
      <c r="BF387" s="78" t="e">
        <f>IF(Exposition!$J394="Februar",Exposition!$G394)</f>
        <v>#NAME?</v>
      </c>
      <c r="BG387" s="78" t="e">
        <f>IF(Exposition!$J394="März",Exposition!$G394)</f>
        <v>#NAME?</v>
      </c>
      <c r="BH387" s="78" t="e">
        <f>IF(Exposition!$J394="April",Exposition!$G394)</f>
        <v>#NAME?</v>
      </c>
      <c r="BI387" s="78" t="e">
        <f>IF(Exposition!$J394="Mai",Exposition!$G394)</f>
        <v>#NAME?</v>
      </c>
      <c r="BJ387" s="78" t="e">
        <f>IF(Exposition!$J394="Juni",Exposition!$G394)</f>
        <v>#NAME?</v>
      </c>
      <c r="BK387" s="78" t="e">
        <f>IF(Exposition!$J394="Juli",Exposition!$G394)</f>
        <v>#NAME?</v>
      </c>
      <c r="BL387" s="78" t="e">
        <f>IF(Exposition!$J394="August",Exposition!$G394)</f>
        <v>#NAME?</v>
      </c>
      <c r="BM387" s="78" t="e">
        <f>IF(Exposition!$J394="September",Exposition!$G394)</f>
        <v>#NAME?</v>
      </c>
      <c r="BN387" s="78" t="e">
        <f>IF(Exposition!$J394="Oktober",Exposition!$G394)</f>
        <v>#NAME?</v>
      </c>
      <c r="BO387" s="78" t="e">
        <f>IF(Exposition!$J394="November",Exposition!$G394)</f>
        <v>#NAME?</v>
      </c>
      <c r="BP387" s="78" t="e">
        <f>IF(Exposition!$J394="Dezember",Exposition!$G394)</f>
        <v>#NAME?</v>
      </c>
    </row>
    <row r="388" spans="14:68" x14ac:dyDescent="0.2">
      <c r="N388" s="78" t="b">
        <f>IF(Exposition!$D396="Fußballspez. Training",Exposition!$C396*(Exposition!$E396/60))</f>
        <v>0</v>
      </c>
      <c r="O388" s="78" t="b">
        <f>IF(Exposition!$D396="Unspezifisches Training",Exposition!$C396*(Exposition!$E396/60))</f>
        <v>0</v>
      </c>
      <c r="AD388" s="78" t="e">
        <f>IF(Monitoring!D396=0,AA=0,TEXT(Monitoring!D396,"TTTT"))</f>
        <v>#NAME?</v>
      </c>
      <c r="AE388" s="78" t="e">
        <f>IF(Monitoring!D396=0,AA=0,TEXT(Monitoring!D396,"MMMM"))</f>
        <v>#NAME?</v>
      </c>
      <c r="AF388" s="78">
        <f>Monitoring!L396</f>
        <v>0</v>
      </c>
      <c r="BE388" s="78" t="e">
        <f>IF(Exposition!$J395="Januar",Exposition!$G395)</f>
        <v>#NAME?</v>
      </c>
      <c r="BF388" s="78" t="e">
        <f>IF(Exposition!$J395="Februar",Exposition!$G395)</f>
        <v>#NAME?</v>
      </c>
      <c r="BG388" s="78" t="e">
        <f>IF(Exposition!$J395="März",Exposition!$G395)</f>
        <v>#NAME?</v>
      </c>
      <c r="BH388" s="78" t="e">
        <f>IF(Exposition!$J395="April",Exposition!$G395)</f>
        <v>#NAME?</v>
      </c>
      <c r="BI388" s="78" t="e">
        <f>IF(Exposition!$J395="Mai",Exposition!$G395)</f>
        <v>#NAME?</v>
      </c>
      <c r="BJ388" s="78" t="e">
        <f>IF(Exposition!$J395="Juni",Exposition!$G395)</f>
        <v>#NAME?</v>
      </c>
      <c r="BK388" s="78" t="e">
        <f>IF(Exposition!$J395="Juli",Exposition!$G395)</f>
        <v>#NAME?</v>
      </c>
      <c r="BL388" s="78" t="e">
        <f>IF(Exposition!$J395="August",Exposition!$G395)</f>
        <v>#NAME?</v>
      </c>
      <c r="BM388" s="78" t="e">
        <f>IF(Exposition!$J395="September",Exposition!$G395)</f>
        <v>#NAME?</v>
      </c>
      <c r="BN388" s="78" t="e">
        <f>IF(Exposition!$J395="Oktober",Exposition!$G395)</f>
        <v>#NAME?</v>
      </c>
      <c r="BO388" s="78" t="e">
        <f>IF(Exposition!$J395="November",Exposition!$G395)</f>
        <v>#NAME?</v>
      </c>
      <c r="BP388" s="78" t="e">
        <f>IF(Exposition!$J395="Dezember",Exposition!$G395)</f>
        <v>#NAME?</v>
      </c>
    </row>
    <row r="389" spans="14:68" x14ac:dyDescent="0.2">
      <c r="N389" s="78" t="b">
        <f>IF(Exposition!$D397="Fußballspez. Training",Exposition!$C397*(Exposition!$E397/60))</f>
        <v>0</v>
      </c>
      <c r="O389" s="78" t="b">
        <f>IF(Exposition!$D397="Unspezifisches Training",Exposition!$C397*(Exposition!$E397/60))</f>
        <v>0</v>
      </c>
      <c r="AD389" s="78" t="e">
        <f>IF(Monitoring!D397=0,AA=0,TEXT(Monitoring!D397,"TTTT"))</f>
        <v>#NAME?</v>
      </c>
      <c r="AE389" s="78" t="e">
        <f>IF(Monitoring!D397=0,AA=0,TEXT(Monitoring!D397,"MMMM"))</f>
        <v>#NAME?</v>
      </c>
      <c r="AF389" s="78">
        <f>Monitoring!L397</f>
        <v>0</v>
      </c>
      <c r="BE389" s="78" t="e">
        <f>IF(Exposition!$J396="Januar",Exposition!$G396)</f>
        <v>#NAME?</v>
      </c>
      <c r="BF389" s="78" t="e">
        <f>IF(Exposition!$J396="Februar",Exposition!$G396)</f>
        <v>#NAME?</v>
      </c>
      <c r="BG389" s="78" t="e">
        <f>IF(Exposition!$J396="März",Exposition!$G396)</f>
        <v>#NAME?</v>
      </c>
      <c r="BH389" s="78" t="e">
        <f>IF(Exposition!$J396="April",Exposition!$G396)</f>
        <v>#NAME?</v>
      </c>
      <c r="BI389" s="78" t="e">
        <f>IF(Exposition!$J396="Mai",Exposition!$G396)</f>
        <v>#NAME?</v>
      </c>
      <c r="BJ389" s="78" t="e">
        <f>IF(Exposition!$J396="Juni",Exposition!$G396)</f>
        <v>#NAME?</v>
      </c>
      <c r="BK389" s="78" t="e">
        <f>IF(Exposition!$J396="Juli",Exposition!$G396)</f>
        <v>#NAME?</v>
      </c>
      <c r="BL389" s="78" t="e">
        <f>IF(Exposition!$J396="August",Exposition!$G396)</f>
        <v>#NAME?</v>
      </c>
      <c r="BM389" s="78" t="e">
        <f>IF(Exposition!$J396="September",Exposition!$G396)</f>
        <v>#NAME?</v>
      </c>
      <c r="BN389" s="78" t="e">
        <f>IF(Exposition!$J396="Oktober",Exposition!$G396)</f>
        <v>#NAME?</v>
      </c>
      <c r="BO389" s="78" t="e">
        <f>IF(Exposition!$J396="November",Exposition!$G396)</f>
        <v>#NAME?</v>
      </c>
      <c r="BP389" s="78" t="e">
        <f>IF(Exposition!$J396="Dezember",Exposition!$G396)</f>
        <v>#NAME?</v>
      </c>
    </row>
    <row r="390" spans="14:68" x14ac:dyDescent="0.2">
      <c r="N390" s="78" t="b">
        <f>IF(Exposition!$D398="Fußballspez. Training",Exposition!$C398*(Exposition!$E398/60))</f>
        <v>0</v>
      </c>
      <c r="O390" s="78" t="b">
        <f>IF(Exposition!$D398="Unspezifisches Training",Exposition!$C398*(Exposition!$E398/60))</f>
        <v>0</v>
      </c>
      <c r="AD390" s="78" t="e">
        <f>IF(Monitoring!D398=0,AA=0,TEXT(Monitoring!D398,"TTTT"))</f>
        <v>#NAME?</v>
      </c>
      <c r="AE390" s="78" t="e">
        <f>IF(Monitoring!D398=0,AA=0,TEXT(Monitoring!D398,"MMMM"))</f>
        <v>#NAME?</v>
      </c>
      <c r="AF390" s="78">
        <f>Monitoring!L398</f>
        <v>0</v>
      </c>
      <c r="BE390" s="78" t="e">
        <f>IF(Exposition!$J397="Januar",Exposition!$G397)</f>
        <v>#NAME?</v>
      </c>
      <c r="BF390" s="78" t="e">
        <f>IF(Exposition!$J397="Februar",Exposition!$G397)</f>
        <v>#NAME?</v>
      </c>
      <c r="BG390" s="78" t="e">
        <f>IF(Exposition!$J397="März",Exposition!$G397)</f>
        <v>#NAME?</v>
      </c>
      <c r="BH390" s="78" t="e">
        <f>IF(Exposition!$J397="April",Exposition!$G397)</f>
        <v>#NAME?</v>
      </c>
      <c r="BI390" s="78" t="e">
        <f>IF(Exposition!$J397="Mai",Exposition!$G397)</f>
        <v>#NAME?</v>
      </c>
      <c r="BJ390" s="78" t="e">
        <f>IF(Exposition!$J397="Juni",Exposition!$G397)</f>
        <v>#NAME?</v>
      </c>
      <c r="BK390" s="78" t="e">
        <f>IF(Exposition!$J397="Juli",Exposition!$G397)</f>
        <v>#NAME?</v>
      </c>
      <c r="BL390" s="78" t="e">
        <f>IF(Exposition!$J397="August",Exposition!$G397)</f>
        <v>#NAME?</v>
      </c>
      <c r="BM390" s="78" t="e">
        <f>IF(Exposition!$J397="September",Exposition!$G397)</f>
        <v>#NAME?</v>
      </c>
      <c r="BN390" s="78" t="e">
        <f>IF(Exposition!$J397="Oktober",Exposition!$G397)</f>
        <v>#NAME?</v>
      </c>
      <c r="BO390" s="78" t="e">
        <f>IF(Exposition!$J397="November",Exposition!$G397)</f>
        <v>#NAME?</v>
      </c>
      <c r="BP390" s="78" t="e">
        <f>IF(Exposition!$J397="Dezember",Exposition!$G397)</f>
        <v>#NAME?</v>
      </c>
    </row>
    <row r="391" spans="14:68" x14ac:dyDescent="0.2">
      <c r="N391" s="78" t="b">
        <f>IF(Exposition!$D399="Fußballspez. Training",Exposition!$C399*(Exposition!$E399/60))</f>
        <v>0</v>
      </c>
      <c r="O391" s="78" t="b">
        <f>IF(Exposition!$D399="Unspezifisches Training",Exposition!$C399*(Exposition!$E399/60))</f>
        <v>0</v>
      </c>
      <c r="AD391" s="78" t="e">
        <f>IF(Monitoring!D399=0,AA=0,TEXT(Monitoring!D399,"TTTT"))</f>
        <v>#NAME?</v>
      </c>
      <c r="AE391" s="78" t="e">
        <f>IF(Monitoring!D399=0,AA=0,TEXT(Monitoring!D399,"MMMM"))</f>
        <v>#NAME?</v>
      </c>
      <c r="AF391" s="78">
        <f>Monitoring!L399</f>
        <v>0</v>
      </c>
      <c r="BE391" s="78" t="e">
        <f>IF(Exposition!$J398="Januar",Exposition!$G398)</f>
        <v>#NAME?</v>
      </c>
      <c r="BF391" s="78" t="e">
        <f>IF(Exposition!$J398="Februar",Exposition!$G398)</f>
        <v>#NAME?</v>
      </c>
      <c r="BG391" s="78" t="e">
        <f>IF(Exposition!$J398="März",Exposition!$G398)</f>
        <v>#NAME?</v>
      </c>
      <c r="BH391" s="78" t="e">
        <f>IF(Exposition!$J398="April",Exposition!$G398)</f>
        <v>#NAME?</v>
      </c>
      <c r="BI391" s="78" t="e">
        <f>IF(Exposition!$J398="Mai",Exposition!$G398)</f>
        <v>#NAME?</v>
      </c>
      <c r="BJ391" s="78" t="e">
        <f>IF(Exposition!$J398="Juni",Exposition!$G398)</f>
        <v>#NAME?</v>
      </c>
      <c r="BK391" s="78" t="e">
        <f>IF(Exposition!$J398="Juli",Exposition!$G398)</f>
        <v>#NAME?</v>
      </c>
      <c r="BL391" s="78" t="e">
        <f>IF(Exposition!$J398="August",Exposition!$G398)</f>
        <v>#NAME?</v>
      </c>
      <c r="BM391" s="78" t="e">
        <f>IF(Exposition!$J398="September",Exposition!$G398)</f>
        <v>#NAME?</v>
      </c>
      <c r="BN391" s="78" t="e">
        <f>IF(Exposition!$J398="Oktober",Exposition!$G398)</f>
        <v>#NAME?</v>
      </c>
      <c r="BO391" s="78" t="e">
        <f>IF(Exposition!$J398="November",Exposition!$G398)</f>
        <v>#NAME?</v>
      </c>
      <c r="BP391" s="78" t="e">
        <f>IF(Exposition!$J398="Dezember",Exposition!$G398)</f>
        <v>#NAME?</v>
      </c>
    </row>
    <row r="392" spans="14:68" x14ac:dyDescent="0.2">
      <c r="N392" s="78" t="b">
        <f>IF(Exposition!$D400="Fußballspez. Training",Exposition!$C400*(Exposition!$E400/60))</f>
        <v>0</v>
      </c>
      <c r="O392" s="78" t="b">
        <f>IF(Exposition!$D400="Unspezifisches Training",Exposition!$C400*(Exposition!$E400/60))</f>
        <v>0</v>
      </c>
      <c r="AD392" s="78" t="e">
        <f>IF(Monitoring!D400=0,AA=0,TEXT(Monitoring!D400,"TTTT"))</f>
        <v>#NAME?</v>
      </c>
      <c r="AE392" s="78" t="e">
        <f>IF(Monitoring!D400=0,AA=0,TEXT(Monitoring!D400,"MMMM"))</f>
        <v>#NAME?</v>
      </c>
      <c r="AF392" s="78">
        <f>Monitoring!L400</f>
        <v>0</v>
      </c>
      <c r="BE392" s="78" t="e">
        <f>IF(Exposition!$J399="Januar",Exposition!$G399)</f>
        <v>#NAME?</v>
      </c>
      <c r="BF392" s="78" t="e">
        <f>IF(Exposition!$J399="Februar",Exposition!$G399)</f>
        <v>#NAME?</v>
      </c>
      <c r="BG392" s="78" t="e">
        <f>IF(Exposition!$J399="März",Exposition!$G399)</f>
        <v>#NAME?</v>
      </c>
      <c r="BH392" s="78" t="e">
        <f>IF(Exposition!$J399="April",Exposition!$G399)</f>
        <v>#NAME?</v>
      </c>
      <c r="BI392" s="78" t="e">
        <f>IF(Exposition!$J399="Mai",Exposition!$G399)</f>
        <v>#NAME?</v>
      </c>
      <c r="BJ392" s="78" t="e">
        <f>IF(Exposition!$J399="Juni",Exposition!$G399)</f>
        <v>#NAME?</v>
      </c>
      <c r="BK392" s="78" t="e">
        <f>IF(Exposition!$J399="Juli",Exposition!$G399)</f>
        <v>#NAME?</v>
      </c>
      <c r="BL392" s="78" t="e">
        <f>IF(Exposition!$J399="August",Exposition!$G399)</f>
        <v>#NAME?</v>
      </c>
      <c r="BM392" s="78" t="e">
        <f>IF(Exposition!$J399="September",Exposition!$G399)</f>
        <v>#NAME?</v>
      </c>
      <c r="BN392" s="78" t="e">
        <f>IF(Exposition!$J399="Oktober",Exposition!$G399)</f>
        <v>#NAME?</v>
      </c>
      <c r="BO392" s="78" t="e">
        <f>IF(Exposition!$J399="November",Exposition!$G399)</f>
        <v>#NAME?</v>
      </c>
      <c r="BP392" s="78" t="e">
        <f>IF(Exposition!$J399="Dezember",Exposition!$G399)</f>
        <v>#NAME?</v>
      </c>
    </row>
    <row r="393" spans="14:68" x14ac:dyDescent="0.2">
      <c r="N393" s="78" t="b">
        <f>IF(Exposition!$D401="Fußballspez. Training",Exposition!$C401*(Exposition!$E401/60))</f>
        <v>0</v>
      </c>
      <c r="O393" s="78" t="b">
        <f>IF(Exposition!$D401="Unspezifisches Training",Exposition!$C401*(Exposition!$E401/60))</f>
        <v>0</v>
      </c>
      <c r="AD393" s="78" t="e">
        <f>IF(Monitoring!D401=0,AA=0,TEXT(Monitoring!D401,"TTTT"))</f>
        <v>#NAME?</v>
      </c>
      <c r="AE393" s="78" t="e">
        <f>IF(Monitoring!D401=0,AA=0,TEXT(Monitoring!D401,"MMMM"))</f>
        <v>#NAME?</v>
      </c>
      <c r="AF393" s="78">
        <f>Monitoring!L401</f>
        <v>0</v>
      </c>
      <c r="BE393" s="78" t="e">
        <f>IF(Exposition!$J400="Januar",Exposition!$G400)</f>
        <v>#NAME?</v>
      </c>
      <c r="BF393" s="78" t="e">
        <f>IF(Exposition!$J400="Februar",Exposition!$G400)</f>
        <v>#NAME?</v>
      </c>
      <c r="BG393" s="78" t="e">
        <f>IF(Exposition!$J400="März",Exposition!$G400)</f>
        <v>#NAME?</v>
      </c>
      <c r="BH393" s="78" t="e">
        <f>IF(Exposition!$J400="April",Exposition!$G400)</f>
        <v>#NAME?</v>
      </c>
      <c r="BI393" s="78" t="e">
        <f>IF(Exposition!$J400="Mai",Exposition!$G400)</f>
        <v>#NAME?</v>
      </c>
      <c r="BJ393" s="78" t="e">
        <f>IF(Exposition!$J400="Juni",Exposition!$G400)</f>
        <v>#NAME?</v>
      </c>
      <c r="BK393" s="78" t="e">
        <f>IF(Exposition!$J400="Juli",Exposition!$G400)</f>
        <v>#NAME?</v>
      </c>
      <c r="BL393" s="78" t="e">
        <f>IF(Exposition!$J400="August",Exposition!$G400)</f>
        <v>#NAME?</v>
      </c>
      <c r="BM393" s="78" t="e">
        <f>IF(Exposition!$J400="September",Exposition!$G400)</f>
        <v>#NAME?</v>
      </c>
      <c r="BN393" s="78" t="e">
        <f>IF(Exposition!$J400="Oktober",Exposition!$G400)</f>
        <v>#NAME?</v>
      </c>
      <c r="BO393" s="78" t="e">
        <f>IF(Exposition!$J400="November",Exposition!$G400)</f>
        <v>#NAME?</v>
      </c>
      <c r="BP393" s="78" t="e">
        <f>IF(Exposition!$J400="Dezember",Exposition!$G400)</f>
        <v>#NAME?</v>
      </c>
    </row>
    <row r="394" spans="14:68" x14ac:dyDescent="0.2">
      <c r="N394" s="78" t="b">
        <f>IF(Exposition!$D402="Fußballspez. Training",Exposition!$C402*(Exposition!$E402/60))</f>
        <v>0</v>
      </c>
      <c r="O394" s="78" t="b">
        <f>IF(Exposition!$D402="Unspezifisches Training",Exposition!$C402*(Exposition!$E402/60))</f>
        <v>0</v>
      </c>
      <c r="AD394" s="78" t="e">
        <f>IF(Monitoring!D402=0,AA=0,TEXT(Monitoring!D402,"TTTT"))</f>
        <v>#NAME?</v>
      </c>
      <c r="AE394" s="78" t="e">
        <f>IF(Monitoring!D402=0,AA=0,TEXT(Monitoring!D402,"MMMM"))</f>
        <v>#NAME?</v>
      </c>
      <c r="AF394" s="78">
        <f>Monitoring!L402</f>
        <v>0</v>
      </c>
      <c r="BE394" s="78" t="e">
        <f>IF(Exposition!$J401="Januar",Exposition!$G401)</f>
        <v>#NAME?</v>
      </c>
      <c r="BF394" s="78" t="e">
        <f>IF(Exposition!$J401="Februar",Exposition!$G401)</f>
        <v>#NAME?</v>
      </c>
      <c r="BG394" s="78" t="e">
        <f>IF(Exposition!$J401="März",Exposition!$G401)</f>
        <v>#NAME?</v>
      </c>
      <c r="BH394" s="78" t="e">
        <f>IF(Exposition!$J401="April",Exposition!$G401)</f>
        <v>#NAME?</v>
      </c>
      <c r="BI394" s="78" t="e">
        <f>IF(Exposition!$J401="Mai",Exposition!$G401)</f>
        <v>#NAME?</v>
      </c>
      <c r="BJ394" s="78" t="e">
        <f>IF(Exposition!$J401="Juni",Exposition!$G401)</f>
        <v>#NAME?</v>
      </c>
      <c r="BK394" s="78" t="e">
        <f>IF(Exposition!$J401="Juli",Exposition!$G401)</f>
        <v>#NAME?</v>
      </c>
      <c r="BL394" s="78" t="e">
        <f>IF(Exposition!$J401="August",Exposition!$G401)</f>
        <v>#NAME?</v>
      </c>
      <c r="BM394" s="78" t="e">
        <f>IF(Exposition!$J401="September",Exposition!$G401)</f>
        <v>#NAME?</v>
      </c>
      <c r="BN394" s="78" t="e">
        <f>IF(Exposition!$J401="Oktober",Exposition!$G401)</f>
        <v>#NAME?</v>
      </c>
      <c r="BO394" s="78" t="e">
        <f>IF(Exposition!$J401="November",Exposition!$G401)</f>
        <v>#NAME?</v>
      </c>
      <c r="BP394" s="78" t="e">
        <f>IF(Exposition!$J401="Dezember",Exposition!$G401)</f>
        <v>#NAME?</v>
      </c>
    </row>
    <row r="395" spans="14:68" x14ac:dyDescent="0.2">
      <c r="N395" s="78" t="b">
        <f>IF(Exposition!$D403="Fußballspez. Training",Exposition!$C403*(Exposition!$E403/60))</f>
        <v>0</v>
      </c>
      <c r="O395" s="78" t="b">
        <f>IF(Exposition!$D403="Unspezifisches Training",Exposition!$C403*(Exposition!$E403/60))</f>
        <v>0</v>
      </c>
      <c r="AD395" s="78" t="e">
        <f>IF(Monitoring!D403=0,AA=0,TEXT(Monitoring!D403,"TTTT"))</f>
        <v>#NAME?</v>
      </c>
      <c r="AE395" s="78" t="e">
        <f>IF(Monitoring!D403=0,AA=0,TEXT(Monitoring!D403,"MMMM"))</f>
        <v>#NAME?</v>
      </c>
      <c r="AF395" s="78">
        <f>Monitoring!L403</f>
        <v>0</v>
      </c>
      <c r="BE395" s="78" t="e">
        <f>IF(Exposition!$J402="Januar",Exposition!$G402)</f>
        <v>#NAME?</v>
      </c>
      <c r="BF395" s="78" t="e">
        <f>IF(Exposition!$J402="Februar",Exposition!$G402)</f>
        <v>#NAME?</v>
      </c>
      <c r="BG395" s="78" t="e">
        <f>IF(Exposition!$J402="März",Exposition!$G402)</f>
        <v>#NAME?</v>
      </c>
      <c r="BH395" s="78" t="e">
        <f>IF(Exposition!$J402="April",Exposition!$G402)</f>
        <v>#NAME?</v>
      </c>
      <c r="BI395" s="78" t="e">
        <f>IF(Exposition!$J402="Mai",Exposition!$G402)</f>
        <v>#NAME?</v>
      </c>
      <c r="BJ395" s="78" t="e">
        <f>IF(Exposition!$J402="Juni",Exposition!$G402)</f>
        <v>#NAME?</v>
      </c>
      <c r="BK395" s="78" t="e">
        <f>IF(Exposition!$J402="Juli",Exposition!$G402)</f>
        <v>#NAME?</v>
      </c>
      <c r="BL395" s="78" t="e">
        <f>IF(Exposition!$J402="August",Exposition!$G402)</f>
        <v>#NAME?</v>
      </c>
      <c r="BM395" s="78" t="e">
        <f>IF(Exposition!$J402="September",Exposition!$G402)</f>
        <v>#NAME?</v>
      </c>
      <c r="BN395" s="78" t="e">
        <f>IF(Exposition!$J402="Oktober",Exposition!$G402)</f>
        <v>#NAME?</v>
      </c>
      <c r="BO395" s="78" t="e">
        <f>IF(Exposition!$J402="November",Exposition!$G402)</f>
        <v>#NAME?</v>
      </c>
      <c r="BP395" s="78" t="e">
        <f>IF(Exposition!$J402="Dezember",Exposition!$G402)</f>
        <v>#NAME?</v>
      </c>
    </row>
    <row r="396" spans="14:68" x14ac:dyDescent="0.2">
      <c r="N396" s="78" t="b">
        <f>IF(Exposition!$D404="Fußballspez. Training",Exposition!$C404*(Exposition!$E404/60))</f>
        <v>0</v>
      </c>
      <c r="O396" s="78" t="b">
        <f>IF(Exposition!$D404="Unspezifisches Training",Exposition!$C404*(Exposition!$E404/60))</f>
        <v>0</v>
      </c>
      <c r="AD396" s="78" t="e">
        <f>IF(Monitoring!D404=0,AA=0,TEXT(Monitoring!D404,"TTTT"))</f>
        <v>#NAME?</v>
      </c>
      <c r="AE396" s="78" t="e">
        <f>IF(Monitoring!D404=0,AA=0,TEXT(Monitoring!D404,"MMMM"))</f>
        <v>#NAME?</v>
      </c>
      <c r="AF396" s="78">
        <f>Monitoring!L404</f>
        <v>0</v>
      </c>
      <c r="BE396" s="78" t="e">
        <f>IF(Exposition!$J403="Januar",Exposition!$G403)</f>
        <v>#NAME?</v>
      </c>
      <c r="BF396" s="78" t="e">
        <f>IF(Exposition!$J403="Februar",Exposition!$G403)</f>
        <v>#NAME?</v>
      </c>
      <c r="BG396" s="78" t="e">
        <f>IF(Exposition!$J403="März",Exposition!$G403)</f>
        <v>#NAME?</v>
      </c>
      <c r="BH396" s="78" t="e">
        <f>IF(Exposition!$J403="April",Exposition!$G403)</f>
        <v>#NAME?</v>
      </c>
      <c r="BI396" s="78" t="e">
        <f>IF(Exposition!$J403="Mai",Exposition!$G403)</f>
        <v>#NAME?</v>
      </c>
      <c r="BJ396" s="78" t="e">
        <f>IF(Exposition!$J403="Juni",Exposition!$G403)</f>
        <v>#NAME?</v>
      </c>
      <c r="BK396" s="78" t="e">
        <f>IF(Exposition!$J403="Juli",Exposition!$G403)</f>
        <v>#NAME?</v>
      </c>
      <c r="BL396" s="78" t="e">
        <f>IF(Exposition!$J403="August",Exposition!$G403)</f>
        <v>#NAME?</v>
      </c>
      <c r="BM396" s="78" t="e">
        <f>IF(Exposition!$J403="September",Exposition!$G403)</f>
        <v>#NAME?</v>
      </c>
      <c r="BN396" s="78" t="e">
        <f>IF(Exposition!$J403="Oktober",Exposition!$G403)</f>
        <v>#NAME?</v>
      </c>
      <c r="BO396" s="78" t="e">
        <f>IF(Exposition!$J403="November",Exposition!$G403)</f>
        <v>#NAME?</v>
      </c>
      <c r="BP396" s="78" t="e">
        <f>IF(Exposition!$J403="Dezember",Exposition!$G403)</f>
        <v>#NAME?</v>
      </c>
    </row>
    <row r="397" spans="14:68" x14ac:dyDescent="0.2">
      <c r="N397" s="78" t="b">
        <f>IF(Exposition!$D405="Fußballspez. Training",Exposition!$C405*(Exposition!$E405/60))</f>
        <v>0</v>
      </c>
      <c r="O397" s="78" t="b">
        <f>IF(Exposition!$D405="Unspezifisches Training",Exposition!$C405*(Exposition!$E405/60))</f>
        <v>0</v>
      </c>
      <c r="AD397" s="78" t="e">
        <f>IF(Monitoring!D405=0,AA=0,TEXT(Monitoring!D405,"TTTT"))</f>
        <v>#NAME?</v>
      </c>
      <c r="AE397" s="78" t="e">
        <f>IF(Monitoring!D405=0,AA=0,TEXT(Monitoring!D405,"MMMM"))</f>
        <v>#NAME?</v>
      </c>
      <c r="AF397" s="78">
        <f>Monitoring!L405</f>
        <v>0</v>
      </c>
      <c r="BE397" s="78" t="e">
        <f>IF(Exposition!$J404="Januar",Exposition!$G404)</f>
        <v>#NAME?</v>
      </c>
      <c r="BF397" s="78" t="e">
        <f>IF(Exposition!$J404="Februar",Exposition!$G404)</f>
        <v>#NAME?</v>
      </c>
      <c r="BG397" s="78" t="e">
        <f>IF(Exposition!$J404="März",Exposition!$G404)</f>
        <v>#NAME?</v>
      </c>
      <c r="BH397" s="78" t="e">
        <f>IF(Exposition!$J404="April",Exposition!$G404)</f>
        <v>#NAME?</v>
      </c>
      <c r="BI397" s="78" t="e">
        <f>IF(Exposition!$J404="Mai",Exposition!$G404)</f>
        <v>#NAME?</v>
      </c>
      <c r="BJ397" s="78" t="e">
        <f>IF(Exposition!$J404="Juni",Exposition!$G404)</f>
        <v>#NAME?</v>
      </c>
      <c r="BK397" s="78" t="e">
        <f>IF(Exposition!$J404="Juli",Exposition!$G404)</f>
        <v>#NAME?</v>
      </c>
      <c r="BL397" s="78" t="e">
        <f>IF(Exposition!$J404="August",Exposition!$G404)</f>
        <v>#NAME?</v>
      </c>
      <c r="BM397" s="78" t="e">
        <f>IF(Exposition!$J404="September",Exposition!$G404)</f>
        <v>#NAME?</v>
      </c>
      <c r="BN397" s="78" t="e">
        <f>IF(Exposition!$J404="Oktober",Exposition!$G404)</f>
        <v>#NAME?</v>
      </c>
      <c r="BO397" s="78" t="e">
        <f>IF(Exposition!$J404="November",Exposition!$G404)</f>
        <v>#NAME?</v>
      </c>
      <c r="BP397" s="78" t="e">
        <f>IF(Exposition!$J404="Dezember",Exposition!$G404)</f>
        <v>#NAME?</v>
      </c>
    </row>
    <row r="398" spans="14:68" x14ac:dyDescent="0.2">
      <c r="N398" s="78" t="b">
        <f>IF(Exposition!$D406="Fußballspez. Training",Exposition!$C406*(Exposition!$E406/60))</f>
        <v>0</v>
      </c>
      <c r="O398" s="78" t="b">
        <f>IF(Exposition!$D406="Unspezifisches Training",Exposition!$C406*(Exposition!$E406/60))</f>
        <v>0</v>
      </c>
      <c r="AD398" s="78" t="e">
        <f>IF(Monitoring!D406=0,AA=0,TEXT(Monitoring!D406,"TTTT"))</f>
        <v>#NAME?</v>
      </c>
      <c r="AE398" s="78" t="e">
        <f>IF(Monitoring!D406=0,AA=0,TEXT(Monitoring!D406,"MMMM"))</f>
        <v>#NAME?</v>
      </c>
      <c r="AF398" s="78">
        <f>Monitoring!L406</f>
        <v>0</v>
      </c>
      <c r="BE398" s="78" t="e">
        <f>IF(Exposition!$J405="Januar",Exposition!$G405)</f>
        <v>#NAME?</v>
      </c>
      <c r="BF398" s="78" t="e">
        <f>IF(Exposition!$J405="Februar",Exposition!$G405)</f>
        <v>#NAME?</v>
      </c>
      <c r="BG398" s="78" t="e">
        <f>IF(Exposition!$J405="März",Exposition!$G405)</f>
        <v>#NAME?</v>
      </c>
      <c r="BH398" s="78" t="e">
        <f>IF(Exposition!$J405="April",Exposition!$G405)</f>
        <v>#NAME?</v>
      </c>
      <c r="BI398" s="78" t="e">
        <f>IF(Exposition!$J405="Mai",Exposition!$G405)</f>
        <v>#NAME?</v>
      </c>
      <c r="BJ398" s="78" t="e">
        <f>IF(Exposition!$J405="Juni",Exposition!$G405)</f>
        <v>#NAME?</v>
      </c>
      <c r="BK398" s="78" t="e">
        <f>IF(Exposition!$J405="Juli",Exposition!$G405)</f>
        <v>#NAME?</v>
      </c>
      <c r="BL398" s="78" t="e">
        <f>IF(Exposition!$J405="August",Exposition!$G405)</f>
        <v>#NAME?</v>
      </c>
      <c r="BM398" s="78" t="e">
        <f>IF(Exposition!$J405="September",Exposition!$G405)</f>
        <v>#NAME?</v>
      </c>
      <c r="BN398" s="78" t="e">
        <f>IF(Exposition!$J405="Oktober",Exposition!$G405)</f>
        <v>#NAME?</v>
      </c>
      <c r="BO398" s="78" t="e">
        <f>IF(Exposition!$J405="November",Exposition!$G405)</f>
        <v>#NAME?</v>
      </c>
      <c r="BP398" s="78" t="e">
        <f>IF(Exposition!$J405="Dezember",Exposition!$G405)</f>
        <v>#NAME?</v>
      </c>
    </row>
    <row r="399" spans="14:68" x14ac:dyDescent="0.2">
      <c r="N399" s="78" t="b">
        <f>IF(Exposition!$D407="Fußballspez. Training",Exposition!$C407*(Exposition!$E407/60))</f>
        <v>0</v>
      </c>
      <c r="O399" s="78" t="b">
        <f>IF(Exposition!$D407="Unspezifisches Training",Exposition!$C407*(Exposition!$E407/60))</f>
        <v>0</v>
      </c>
      <c r="AD399" s="78" t="e">
        <f>IF(Monitoring!D407=0,AA=0,TEXT(Monitoring!D407,"TTTT"))</f>
        <v>#NAME?</v>
      </c>
      <c r="AE399" s="78" t="e">
        <f>IF(Monitoring!D407=0,AA=0,TEXT(Monitoring!D407,"MMMM"))</f>
        <v>#NAME?</v>
      </c>
      <c r="AF399" s="78">
        <f>Monitoring!L407</f>
        <v>0</v>
      </c>
      <c r="BE399" s="78" t="e">
        <f>IF(Exposition!$J406="Januar",Exposition!$G406)</f>
        <v>#NAME?</v>
      </c>
      <c r="BF399" s="78" t="e">
        <f>IF(Exposition!$J406="Februar",Exposition!$G406)</f>
        <v>#NAME?</v>
      </c>
      <c r="BG399" s="78" t="e">
        <f>IF(Exposition!$J406="März",Exposition!$G406)</f>
        <v>#NAME?</v>
      </c>
      <c r="BH399" s="78" t="e">
        <f>IF(Exposition!$J406="April",Exposition!$G406)</f>
        <v>#NAME?</v>
      </c>
      <c r="BI399" s="78" t="e">
        <f>IF(Exposition!$J406="Mai",Exposition!$G406)</f>
        <v>#NAME?</v>
      </c>
      <c r="BJ399" s="78" t="e">
        <f>IF(Exposition!$J406="Juni",Exposition!$G406)</f>
        <v>#NAME?</v>
      </c>
      <c r="BK399" s="78" t="e">
        <f>IF(Exposition!$J406="Juli",Exposition!$G406)</f>
        <v>#NAME?</v>
      </c>
      <c r="BL399" s="78" t="e">
        <f>IF(Exposition!$J406="August",Exposition!$G406)</f>
        <v>#NAME?</v>
      </c>
      <c r="BM399" s="78" t="e">
        <f>IF(Exposition!$J406="September",Exposition!$G406)</f>
        <v>#NAME?</v>
      </c>
      <c r="BN399" s="78" t="e">
        <f>IF(Exposition!$J406="Oktober",Exposition!$G406)</f>
        <v>#NAME?</v>
      </c>
      <c r="BO399" s="78" t="e">
        <f>IF(Exposition!$J406="November",Exposition!$G406)</f>
        <v>#NAME?</v>
      </c>
      <c r="BP399" s="78" t="e">
        <f>IF(Exposition!$J406="Dezember",Exposition!$G406)</f>
        <v>#NAME?</v>
      </c>
    </row>
    <row r="400" spans="14:68" x14ac:dyDescent="0.2">
      <c r="N400" s="78" t="b">
        <f>IF(Exposition!$D408="Fußballspez. Training",Exposition!$C408*(Exposition!$E408/60))</f>
        <v>0</v>
      </c>
      <c r="O400" s="78" t="b">
        <f>IF(Exposition!$D408="Unspezifisches Training",Exposition!$C408*(Exposition!$E408/60))</f>
        <v>0</v>
      </c>
      <c r="AD400" s="78" t="e">
        <f>IF(Monitoring!D408=0,AA=0,TEXT(Monitoring!D408,"TTTT"))</f>
        <v>#NAME?</v>
      </c>
      <c r="AE400" s="78" t="e">
        <f>IF(Monitoring!D408=0,AA=0,TEXT(Monitoring!D408,"MMMM"))</f>
        <v>#NAME?</v>
      </c>
      <c r="AF400" s="78">
        <f>Monitoring!L408</f>
        <v>0</v>
      </c>
      <c r="BE400" s="78" t="e">
        <f>IF(Exposition!$J407="Januar",Exposition!$G407)</f>
        <v>#NAME?</v>
      </c>
      <c r="BF400" s="78" t="e">
        <f>IF(Exposition!$J407="Februar",Exposition!$G407)</f>
        <v>#NAME?</v>
      </c>
      <c r="BG400" s="78" t="e">
        <f>IF(Exposition!$J407="März",Exposition!$G407)</f>
        <v>#NAME?</v>
      </c>
      <c r="BH400" s="78" t="e">
        <f>IF(Exposition!$J407="April",Exposition!$G407)</f>
        <v>#NAME?</v>
      </c>
      <c r="BI400" s="78" t="e">
        <f>IF(Exposition!$J407="Mai",Exposition!$G407)</f>
        <v>#NAME?</v>
      </c>
      <c r="BJ400" s="78" t="e">
        <f>IF(Exposition!$J407="Juni",Exposition!$G407)</f>
        <v>#NAME?</v>
      </c>
      <c r="BK400" s="78" t="e">
        <f>IF(Exposition!$J407="Juli",Exposition!$G407)</f>
        <v>#NAME?</v>
      </c>
      <c r="BL400" s="78" t="e">
        <f>IF(Exposition!$J407="August",Exposition!$G407)</f>
        <v>#NAME?</v>
      </c>
      <c r="BM400" s="78" t="e">
        <f>IF(Exposition!$J407="September",Exposition!$G407)</f>
        <v>#NAME?</v>
      </c>
      <c r="BN400" s="78" t="e">
        <f>IF(Exposition!$J407="Oktober",Exposition!$G407)</f>
        <v>#NAME?</v>
      </c>
      <c r="BO400" s="78" t="e">
        <f>IF(Exposition!$J407="November",Exposition!$G407)</f>
        <v>#NAME?</v>
      </c>
      <c r="BP400" s="78" t="e">
        <f>IF(Exposition!$J407="Dezember",Exposition!$G407)</f>
        <v>#NAME?</v>
      </c>
    </row>
    <row r="401" spans="14:68" x14ac:dyDescent="0.2">
      <c r="N401" s="78" t="b">
        <f>IF(Exposition!$D409="Fußballspez. Training",Exposition!$C409*(Exposition!$E409/60))</f>
        <v>0</v>
      </c>
      <c r="O401" s="78" t="b">
        <f>IF(Exposition!$D409="Unspezifisches Training",Exposition!$C409*(Exposition!$E409/60))</f>
        <v>0</v>
      </c>
      <c r="AD401" s="78" t="e">
        <f>IF(Monitoring!D409=0,AA=0,TEXT(Monitoring!D409,"TTTT"))</f>
        <v>#NAME?</v>
      </c>
      <c r="AE401" s="78" t="e">
        <f>IF(Monitoring!D409=0,AA=0,TEXT(Monitoring!D409,"MMMM"))</f>
        <v>#NAME?</v>
      </c>
      <c r="AF401" s="78">
        <f>Monitoring!L409</f>
        <v>0</v>
      </c>
      <c r="BE401" s="78" t="e">
        <f>IF(Exposition!$J408="Januar",Exposition!$G408)</f>
        <v>#NAME?</v>
      </c>
      <c r="BF401" s="78" t="e">
        <f>IF(Exposition!$J408="Februar",Exposition!$G408)</f>
        <v>#NAME?</v>
      </c>
      <c r="BG401" s="78" t="e">
        <f>IF(Exposition!$J408="März",Exposition!$G408)</f>
        <v>#NAME?</v>
      </c>
      <c r="BH401" s="78" t="e">
        <f>IF(Exposition!$J408="April",Exposition!$G408)</f>
        <v>#NAME?</v>
      </c>
      <c r="BI401" s="78" t="e">
        <f>IF(Exposition!$J408="Mai",Exposition!$G408)</f>
        <v>#NAME?</v>
      </c>
      <c r="BJ401" s="78" t="e">
        <f>IF(Exposition!$J408="Juni",Exposition!$G408)</f>
        <v>#NAME?</v>
      </c>
      <c r="BK401" s="78" t="e">
        <f>IF(Exposition!$J408="Juli",Exposition!$G408)</f>
        <v>#NAME?</v>
      </c>
      <c r="BL401" s="78" t="e">
        <f>IF(Exposition!$J408="August",Exposition!$G408)</f>
        <v>#NAME?</v>
      </c>
      <c r="BM401" s="78" t="e">
        <f>IF(Exposition!$J408="September",Exposition!$G408)</f>
        <v>#NAME?</v>
      </c>
      <c r="BN401" s="78" t="e">
        <f>IF(Exposition!$J408="Oktober",Exposition!$G408)</f>
        <v>#NAME?</v>
      </c>
      <c r="BO401" s="78" t="e">
        <f>IF(Exposition!$J408="November",Exposition!$G408)</f>
        <v>#NAME?</v>
      </c>
      <c r="BP401" s="78" t="e">
        <f>IF(Exposition!$J408="Dezember",Exposition!$G408)</f>
        <v>#NAME?</v>
      </c>
    </row>
    <row r="402" spans="14:68" x14ac:dyDescent="0.2">
      <c r="N402" s="78" t="b">
        <f>IF(Exposition!$D410="Fußballspez. Training",Exposition!$C410*(Exposition!$E410/60))</f>
        <v>0</v>
      </c>
      <c r="O402" s="78" t="b">
        <f>IF(Exposition!$D410="Unspezifisches Training",Exposition!$C410*(Exposition!$E410/60))</f>
        <v>0</v>
      </c>
      <c r="AD402" s="78" t="e">
        <f>IF(Monitoring!D410=0,AA=0,TEXT(Monitoring!D410,"TTTT"))</f>
        <v>#NAME?</v>
      </c>
      <c r="AE402" s="78" t="e">
        <f>IF(Monitoring!D410=0,AA=0,TEXT(Monitoring!D410,"MMMM"))</f>
        <v>#NAME?</v>
      </c>
      <c r="AF402" s="78">
        <f>Monitoring!L410</f>
        <v>0</v>
      </c>
      <c r="BE402" s="78" t="e">
        <f>IF(Exposition!$J409="Januar",Exposition!$G409)</f>
        <v>#NAME?</v>
      </c>
      <c r="BF402" s="78" t="e">
        <f>IF(Exposition!$J409="Februar",Exposition!$G409)</f>
        <v>#NAME?</v>
      </c>
      <c r="BG402" s="78" t="e">
        <f>IF(Exposition!$J409="März",Exposition!$G409)</f>
        <v>#NAME?</v>
      </c>
      <c r="BH402" s="78" t="e">
        <f>IF(Exposition!$J409="April",Exposition!$G409)</f>
        <v>#NAME?</v>
      </c>
      <c r="BI402" s="78" t="e">
        <f>IF(Exposition!$J409="Mai",Exposition!$G409)</f>
        <v>#NAME?</v>
      </c>
      <c r="BJ402" s="78" t="e">
        <f>IF(Exposition!$J409="Juni",Exposition!$G409)</f>
        <v>#NAME?</v>
      </c>
      <c r="BK402" s="78" t="e">
        <f>IF(Exposition!$J409="Juli",Exposition!$G409)</f>
        <v>#NAME?</v>
      </c>
      <c r="BL402" s="78" t="e">
        <f>IF(Exposition!$J409="August",Exposition!$G409)</f>
        <v>#NAME?</v>
      </c>
      <c r="BM402" s="78" t="e">
        <f>IF(Exposition!$J409="September",Exposition!$G409)</f>
        <v>#NAME?</v>
      </c>
      <c r="BN402" s="78" t="e">
        <f>IF(Exposition!$J409="Oktober",Exposition!$G409)</f>
        <v>#NAME?</v>
      </c>
      <c r="BO402" s="78" t="e">
        <f>IF(Exposition!$J409="November",Exposition!$G409)</f>
        <v>#NAME?</v>
      </c>
      <c r="BP402" s="78" t="e">
        <f>IF(Exposition!$J409="Dezember",Exposition!$G409)</f>
        <v>#NAME?</v>
      </c>
    </row>
    <row r="403" spans="14:68" x14ac:dyDescent="0.2">
      <c r="N403" s="78" t="b">
        <f>IF(Exposition!$D411="Fußballspez. Training",Exposition!$C411*(Exposition!$E411/60))</f>
        <v>0</v>
      </c>
      <c r="O403" s="78" t="b">
        <f>IF(Exposition!$D411="Unspezifisches Training",Exposition!$C411*(Exposition!$E411/60))</f>
        <v>0</v>
      </c>
      <c r="AD403" s="78" t="e">
        <f>IF(Monitoring!D411=0,AA=0,TEXT(Monitoring!D411,"TTTT"))</f>
        <v>#NAME?</v>
      </c>
      <c r="AE403" s="78" t="e">
        <f>IF(Monitoring!D411=0,AA=0,TEXT(Monitoring!D411,"MMMM"))</f>
        <v>#NAME?</v>
      </c>
      <c r="AF403" s="78">
        <f>Monitoring!L411</f>
        <v>0</v>
      </c>
      <c r="BE403" s="78" t="e">
        <f>IF(Exposition!$J410="Januar",Exposition!$G410)</f>
        <v>#NAME?</v>
      </c>
      <c r="BF403" s="78" t="e">
        <f>IF(Exposition!$J410="Februar",Exposition!$G410)</f>
        <v>#NAME?</v>
      </c>
      <c r="BG403" s="78" t="e">
        <f>IF(Exposition!$J410="März",Exposition!$G410)</f>
        <v>#NAME?</v>
      </c>
      <c r="BH403" s="78" t="e">
        <f>IF(Exposition!$J410="April",Exposition!$G410)</f>
        <v>#NAME?</v>
      </c>
      <c r="BI403" s="78" t="e">
        <f>IF(Exposition!$J410="Mai",Exposition!$G410)</f>
        <v>#NAME?</v>
      </c>
      <c r="BJ403" s="78" t="e">
        <f>IF(Exposition!$J410="Juni",Exposition!$G410)</f>
        <v>#NAME?</v>
      </c>
      <c r="BK403" s="78" t="e">
        <f>IF(Exposition!$J410="Juli",Exposition!$G410)</f>
        <v>#NAME?</v>
      </c>
      <c r="BL403" s="78" t="e">
        <f>IF(Exposition!$J410="August",Exposition!$G410)</f>
        <v>#NAME?</v>
      </c>
      <c r="BM403" s="78" t="e">
        <f>IF(Exposition!$J410="September",Exposition!$G410)</f>
        <v>#NAME?</v>
      </c>
      <c r="BN403" s="78" t="e">
        <f>IF(Exposition!$J410="Oktober",Exposition!$G410)</f>
        <v>#NAME?</v>
      </c>
      <c r="BO403" s="78" t="e">
        <f>IF(Exposition!$J410="November",Exposition!$G410)</f>
        <v>#NAME?</v>
      </c>
      <c r="BP403" s="78" t="e">
        <f>IF(Exposition!$J410="Dezember",Exposition!$G410)</f>
        <v>#NAME?</v>
      </c>
    </row>
    <row r="404" spans="14:68" x14ac:dyDescent="0.2">
      <c r="N404" s="78" t="b">
        <f>IF(Exposition!$D412="Fußballspez. Training",Exposition!$C412*(Exposition!$E412/60))</f>
        <v>0</v>
      </c>
      <c r="O404" s="78" t="b">
        <f>IF(Exposition!$D412="Unspezifisches Training",Exposition!$C412*(Exposition!$E412/60))</f>
        <v>0</v>
      </c>
      <c r="AD404" s="78" t="e">
        <f>IF(Monitoring!D412=0,AA=0,TEXT(Monitoring!D412,"TTTT"))</f>
        <v>#NAME?</v>
      </c>
      <c r="AE404" s="78" t="e">
        <f>IF(Monitoring!D412=0,AA=0,TEXT(Monitoring!D412,"MMMM"))</f>
        <v>#NAME?</v>
      </c>
      <c r="AF404" s="78">
        <f>Monitoring!L412</f>
        <v>0</v>
      </c>
      <c r="BE404" s="78" t="e">
        <f>IF(Exposition!$J411="Januar",Exposition!$G411)</f>
        <v>#NAME?</v>
      </c>
      <c r="BF404" s="78" t="e">
        <f>IF(Exposition!$J411="Februar",Exposition!$G411)</f>
        <v>#NAME?</v>
      </c>
      <c r="BG404" s="78" t="e">
        <f>IF(Exposition!$J411="März",Exposition!$G411)</f>
        <v>#NAME?</v>
      </c>
      <c r="BH404" s="78" t="e">
        <f>IF(Exposition!$J411="April",Exposition!$G411)</f>
        <v>#NAME?</v>
      </c>
      <c r="BI404" s="78" t="e">
        <f>IF(Exposition!$J411="Mai",Exposition!$G411)</f>
        <v>#NAME?</v>
      </c>
      <c r="BJ404" s="78" t="e">
        <f>IF(Exposition!$J411="Juni",Exposition!$G411)</f>
        <v>#NAME?</v>
      </c>
      <c r="BK404" s="78" t="e">
        <f>IF(Exposition!$J411="Juli",Exposition!$G411)</f>
        <v>#NAME?</v>
      </c>
      <c r="BL404" s="78" t="e">
        <f>IF(Exposition!$J411="August",Exposition!$G411)</f>
        <v>#NAME?</v>
      </c>
      <c r="BM404" s="78" t="e">
        <f>IF(Exposition!$J411="September",Exposition!$G411)</f>
        <v>#NAME?</v>
      </c>
      <c r="BN404" s="78" t="e">
        <f>IF(Exposition!$J411="Oktober",Exposition!$G411)</f>
        <v>#NAME?</v>
      </c>
      <c r="BO404" s="78" t="e">
        <f>IF(Exposition!$J411="November",Exposition!$G411)</f>
        <v>#NAME?</v>
      </c>
      <c r="BP404" s="78" t="e">
        <f>IF(Exposition!$J411="Dezember",Exposition!$G411)</f>
        <v>#NAME?</v>
      </c>
    </row>
    <row r="405" spans="14:68" x14ac:dyDescent="0.2">
      <c r="N405" s="78" t="b">
        <f>IF(Exposition!$D413="Fußballspez. Training",Exposition!$C413*(Exposition!$E413/60))</f>
        <v>0</v>
      </c>
      <c r="O405" s="78" t="b">
        <f>IF(Exposition!$D413="Unspezifisches Training",Exposition!$C413*(Exposition!$E413/60))</f>
        <v>0</v>
      </c>
      <c r="AD405" s="78" t="e">
        <f>IF(Monitoring!D413=0,AA=0,TEXT(Monitoring!D413,"TTTT"))</f>
        <v>#NAME?</v>
      </c>
      <c r="AE405" s="78" t="e">
        <f>IF(Monitoring!D413=0,AA=0,TEXT(Monitoring!D413,"MMMM"))</f>
        <v>#NAME?</v>
      </c>
      <c r="AF405" s="78">
        <f>Monitoring!L413</f>
        <v>0</v>
      </c>
      <c r="BE405" s="78" t="e">
        <f>IF(Exposition!$J412="Januar",Exposition!$G412)</f>
        <v>#NAME?</v>
      </c>
      <c r="BF405" s="78" t="e">
        <f>IF(Exposition!$J412="Februar",Exposition!$G412)</f>
        <v>#NAME?</v>
      </c>
      <c r="BG405" s="78" t="e">
        <f>IF(Exposition!$J412="März",Exposition!$G412)</f>
        <v>#NAME?</v>
      </c>
      <c r="BH405" s="78" t="e">
        <f>IF(Exposition!$J412="April",Exposition!$G412)</f>
        <v>#NAME?</v>
      </c>
      <c r="BI405" s="78" t="e">
        <f>IF(Exposition!$J412="Mai",Exposition!$G412)</f>
        <v>#NAME?</v>
      </c>
      <c r="BJ405" s="78" t="e">
        <f>IF(Exposition!$J412="Juni",Exposition!$G412)</f>
        <v>#NAME?</v>
      </c>
      <c r="BK405" s="78" t="e">
        <f>IF(Exposition!$J412="Juli",Exposition!$G412)</f>
        <v>#NAME?</v>
      </c>
      <c r="BL405" s="78" t="e">
        <f>IF(Exposition!$J412="August",Exposition!$G412)</f>
        <v>#NAME?</v>
      </c>
      <c r="BM405" s="78" t="e">
        <f>IF(Exposition!$J412="September",Exposition!$G412)</f>
        <v>#NAME?</v>
      </c>
      <c r="BN405" s="78" t="e">
        <f>IF(Exposition!$J412="Oktober",Exposition!$G412)</f>
        <v>#NAME?</v>
      </c>
      <c r="BO405" s="78" t="e">
        <f>IF(Exposition!$J412="November",Exposition!$G412)</f>
        <v>#NAME?</v>
      </c>
      <c r="BP405" s="78" t="e">
        <f>IF(Exposition!$J412="Dezember",Exposition!$G412)</f>
        <v>#NAME?</v>
      </c>
    </row>
    <row r="406" spans="14:68" x14ac:dyDescent="0.2">
      <c r="N406" s="78" t="b">
        <f>IF(Exposition!$D414="Fußballspez. Training",Exposition!$C414*(Exposition!$E414/60))</f>
        <v>0</v>
      </c>
      <c r="O406" s="78" t="b">
        <f>IF(Exposition!$D414="Unspezifisches Training",Exposition!$C414*(Exposition!$E414/60))</f>
        <v>0</v>
      </c>
      <c r="AD406" s="78" t="e">
        <f>IF(Monitoring!D414=0,AA=0,TEXT(Monitoring!D414,"TTTT"))</f>
        <v>#NAME?</v>
      </c>
      <c r="AE406" s="78" t="e">
        <f>IF(Monitoring!D414=0,AA=0,TEXT(Monitoring!D414,"MMMM"))</f>
        <v>#NAME?</v>
      </c>
      <c r="AF406" s="78">
        <f>Monitoring!L414</f>
        <v>0</v>
      </c>
      <c r="BE406" s="78" t="e">
        <f>IF(Exposition!$J413="Januar",Exposition!$G413)</f>
        <v>#NAME?</v>
      </c>
      <c r="BF406" s="78" t="e">
        <f>IF(Exposition!$J413="Februar",Exposition!$G413)</f>
        <v>#NAME?</v>
      </c>
      <c r="BG406" s="78" t="e">
        <f>IF(Exposition!$J413="März",Exposition!$G413)</f>
        <v>#NAME?</v>
      </c>
      <c r="BH406" s="78" t="e">
        <f>IF(Exposition!$J413="April",Exposition!$G413)</f>
        <v>#NAME?</v>
      </c>
      <c r="BI406" s="78" t="e">
        <f>IF(Exposition!$J413="Mai",Exposition!$G413)</f>
        <v>#NAME?</v>
      </c>
      <c r="BJ406" s="78" t="e">
        <f>IF(Exposition!$J413="Juni",Exposition!$G413)</f>
        <v>#NAME?</v>
      </c>
      <c r="BK406" s="78" t="e">
        <f>IF(Exposition!$J413="Juli",Exposition!$G413)</f>
        <v>#NAME?</v>
      </c>
      <c r="BL406" s="78" t="e">
        <f>IF(Exposition!$J413="August",Exposition!$G413)</f>
        <v>#NAME?</v>
      </c>
      <c r="BM406" s="78" t="e">
        <f>IF(Exposition!$J413="September",Exposition!$G413)</f>
        <v>#NAME?</v>
      </c>
      <c r="BN406" s="78" t="e">
        <f>IF(Exposition!$J413="Oktober",Exposition!$G413)</f>
        <v>#NAME?</v>
      </c>
      <c r="BO406" s="78" t="e">
        <f>IF(Exposition!$J413="November",Exposition!$G413)</f>
        <v>#NAME?</v>
      </c>
      <c r="BP406" s="78" t="e">
        <f>IF(Exposition!$J413="Dezember",Exposition!$G413)</f>
        <v>#NAME?</v>
      </c>
    </row>
    <row r="407" spans="14:68" x14ac:dyDescent="0.2">
      <c r="N407" s="78" t="b">
        <f>IF(Exposition!$D415="Fußballspez. Training",Exposition!$C415*(Exposition!$E415/60))</f>
        <v>0</v>
      </c>
      <c r="O407" s="78" t="b">
        <f>IF(Exposition!$D415="Unspezifisches Training",Exposition!$C415*(Exposition!$E415/60))</f>
        <v>0</v>
      </c>
      <c r="AD407" s="78" t="e">
        <f>IF(Monitoring!D415=0,AA=0,TEXT(Monitoring!D415,"TTTT"))</f>
        <v>#NAME?</v>
      </c>
      <c r="AE407" s="78" t="e">
        <f>IF(Monitoring!D415=0,AA=0,TEXT(Monitoring!D415,"MMMM"))</f>
        <v>#NAME?</v>
      </c>
      <c r="AF407" s="78">
        <f>Monitoring!L415</f>
        <v>0</v>
      </c>
      <c r="BE407" s="78" t="e">
        <f>IF(Exposition!$J414="Januar",Exposition!$G414)</f>
        <v>#NAME?</v>
      </c>
      <c r="BF407" s="78" t="e">
        <f>IF(Exposition!$J414="Februar",Exposition!$G414)</f>
        <v>#NAME?</v>
      </c>
      <c r="BG407" s="78" t="e">
        <f>IF(Exposition!$J414="März",Exposition!$G414)</f>
        <v>#NAME?</v>
      </c>
      <c r="BH407" s="78" t="e">
        <f>IF(Exposition!$J414="April",Exposition!$G414)</f>
        <v>#NAME?</v>
      </c>
      <c r="BI407" s="78" t="e">
        <f>IF(Exposition!$J414="Mai",Exposition!$G414)</f>
        <v>#NAME?</v>
      </c>
      <c r="BJ407" s="78" t="e">
        <f>IF(Exposition!$J414="Juni",Exposition!$G414)</f>
        <v>#NAME?</v>
      </c>
      <c r="BK407" s="78" t="e">
        <f>IF(Exposition!$J414="Juli",Exposition!$G414)</f>
        <v>#NAME?</v>
      </c>
      <c r="BL407" s="78" t="e">
        <f>IF(Exposition!$J414="August",Exposition!$G414)</f>
        <v>#NAME?</v>
      </c>
      <c r="BM407" s="78" t="e">
        <f>IF(Exposition!$J414="September",Exposition!$G414)</f>
        <v>#NAME?</v>
      </c>
      <c r="BN407" s="78" t="e">
        <f>IF(Exposition!$J414="Oktober",Exposition!$G414)</f>
        <v>#NAME?</v>
      </c>
      <c r="BO407" s="78" t="e">
        <f>IF(Exposition!$J414="November",Exposition!$G414)</f>
        <v>#NAME?</v>
      </c>
      <c r="BP407" s="78" t="e">
        <f>IF(Exposition!$J414="Dezember",Exposition!$G414)</f>
        <v>#NAME?</v>
      </c>
    </row>
    <row r="408" spans="14:68" x14ac:dyDescent="0.2">
      <c r="N408" s="78" t="b">
        <f>IF(Exposition!$D416="Fußballspez. Training",Exposition!$C416*(Exposition!$E416/60))</f>
        <v>0</v>
      </c>
      <c r="O408" s="78" t="b">
        <f>IF(Exposition!$D416="Unspezifisches Training",Exposition!$C416*(Exposition!$E416/60))</f>
        <v>0</v>
      </c>
      <c r="AD408" s="78" t="e">
        <f>IF(Monitoring!D416=0,AA=0,TEXT(Monitoring!D416,"TTTT"))</f>
        <v>#NAME?</v>
      </c>
      <c r="AE408" s="78" t="e">
        <f>IF(Monitoring!D416=0,AA=0,TEXT(Monitoring!D416,"MMMM"))</f>
        <v>#NAME?</v>
      </c>
      <c r="AF408" s="78">
        <f>Monitoring!L416</f>
        <v>0</v>
      </c>
      <c r="BE408" s="78" t="e">
        <f>IF(Exposition!$J415="Januar",Exposition!$G415)</f>
        <v>#NAME?</v>
      </c>
      <c r="BF408" s="78" t="e">
        <f>IF(Exposition!$J415="Februar",Exposition!$G415)</f>
        <v>#NAME?</v>
      </c>
      <c r="BG408" s="78" t="e">
        <f>IF(Exposition!$J415="März",Exposition!$G415)</f>
        <v>#NAME?</v>
      </c>
      <c r="BH408" s="78" t="e">
        <f>IF(Exposition!$J415="April",Exposition!$G415)</f>
        <v>#NAME?</v>
      </c>
      <c r="BI408" s="78" t="e">
        <f>IF(Exposition!$J415="Mai",Exposition!$G415)</f>
        <v>#NAME?</v>
      </c>
      <c r="BJ408" s="78" t="e">
        <f>IF(Exposition!$J415="Juni",Exposition!$G415)</f>
        <v>#NAME?</v>
      </c>
      <c r="BK408" s="78" t="e">
        <f>IF(Exposition!$J415="Juli",Exposition!$G415)</f>
        <v>#NAME?</v>
      </c>
      <c r="BL408" s="78" t="e">
        <f>IF(Exposition!$J415="August",Exposition!$G415)</f>
        <v>#NAME?</v>
      </c>
      <c r="BM408" s="78" t="e">
        <f>IF(Exposition!$J415="September",Exposition!$G415)</f>
        <v>#NAME?</v>
      </c>
      <c r="BN408" s="78" t="e">
        <f>IF(Exposition!$J415="Oktober",Exposition!$G415)</f>
        <v>#NAME?</v>
      </c>
      <c r="BO408" s="78" t="e">
        <f>IF(Exposition!$J415="November",Exposition!$G415)</f>
        <v>#NAME?</v>
      </c>
      <c r="BP408" s="78" t="e">
        <f>IF(Exposition!$J415="Dezember",Exposition!$G415)</f>
        <v>#NAME?</v>
      </c>
    </row>
    <row r="409" spans="14:68" x14ac:dyDescent="0.2">
      <c r="N409" s="78" t="b">
        <f>IF(Exposition!$D417="Fußballspez. Training",Exposition!$C417*(Exposition!$E417/60))</f>
        <v>0</v>
      </c>
      <c r="O409" s="78" t="b">
        <f>IF(Exposition!$D417="Unspezifisches Training",Exposition!$C417*(Exposition!$E417/60))</f>
        <v>0</v>
      </c>
      <c r="AD409" s="78" t="e">
        <f>IF(Monitoring!D417=0,AA=0,TEXT(Monitoring!D417,"TTTT"))</f>
        <v>#NAME?</v>
      </c>
      <c r="AE409" s="78" t="e">
        <f>IF(Monitoring!D417=0,AA=0,TEXT(Monitoring!D417,"MMMM"))</f>
        <v>#NAME?</v>
      </c>
      <c r="AF409" s="78">
        <f>Monitoring!L417</f>
        <v>0</v>
      </c>
      <c r="BE409" s="78" t="e">
        <f>IF(Exposition!$J416="Januar",Exposition!$G416)</f>
        <v>#NAME?</v>
      </c>
      <c r="BF409" s="78" t="e">
        <f>IF(Exposition!$J416="Februar",Exposition!$G416)</f>
        <v>#NAME?</v>
      </c>
      <c r="BG409" s="78" t="e">
        <f>IF(Exposition!$J416="März",Exposition!$G416)</f>
        <v>#NAME?</v>
      </c>
      <c r="BH409" s="78" t="e">
        <f>IF(Exposition!$J416="April",Exposition!$G416)</f>
        <v>#NAME?</v>
      </c>
      <c r="BI409" s="78" t="e">
        <f>IF(Exposition!$J416="Mai",Exposition!$G416)</f>
        <v>#NAME?</v>
      </c>
      <c r="BJ409" s="78" t="e">
        <f>IF(Exposition!$J416="Juni",Exposition!$G416)</f>
        <v>#NAME?</v>
      </c>
      <c r="BK409" s="78" t="e">
        <f>IF(Exposition!$J416="Juli",Exposition!$G416)</f>
        <v>#NAME?</v>
      </c>
      <c r="BL409" s="78" t="e">
        <f>IF(Exposition!$J416="August",Exposition!$G416)</f>
        <v>#NAME?</v>
      </c>
      <c r="BM409" s="78" t="e">
        <f>IF(Exposition!$J416="September",Exposition!$G416)</f>
        <v>#NAME?</v>
      </c>
      <c r="BN409" s="78" t="e">
        <f>IF(Exposition!$J416="Oktober",Exposition!$G416)</f>
        <v>#NAME?</v>
      </c>
      <c r="BO409" s="78" t="e">
        <f>IF(Exposition!$J416="November",Exposition!$G416)</f>
        <v>#NAME?</v>
      </c>
      <c r="BP409" s="78" t="e">
        <f>IF(Exposition!$J416="Dezember",Exposition!$G416)</f>
        <v>#NAME?</v>
      </c>
    </row>
    <row r="410" spans="14:68" x14ac:dyDescent="0.2">
      <c r="N410" s="78" t="b">
        <f>IF(Exposition!$D418="Fußballspez. Training",Exposition!$C418*(Exposition!$E418/60))</f>
        <v>0</v>
      </c>
      <c r="O410" s="78" t="b">
        <f>IF(Exposition!$D418="Unspezifisches Training",Exposition!$C418*(Exposition!$E418/60))</f>
        <v>0</v>
      </c>
      <c r="AD410" s="78" t="e">
        <f>IF(Monitoring!D418=0,AA=0,TEXT(Monitoring!D418,"TTTT"))</f>
        <v>#NAME?</v>
      </c>
      <c r="AE410" s="78" t="e">
        <f>IF(Monitoring!D418=0,AA=0,TEXT(Monitoring!D418,"MMMM"))</f>
        <v>#NAME?</v>
      </c>
      <c r="AF410" s="78">
        <f>Monitoring!L418</f>
        <v>0</v>
      </c>
      <c r="BE410" s="78" t="e">
        <f>IF(Exposition!$J417="Januar",Exposition!$G417)</f>
        <v>#NAME?</v>
      </c>
      <c r="BF410" s="78" t="e">
        <f>IF(Exposition!$J417="Februar",Exposition!$G417)</f>
        <v>#NAME?</v>
      </c>
      <c r="BG410" s="78" t="e">
        <f>IF(Exposition!$J417="März",Exposition!$G417)</f>
        <v>#NAME?</v>
      </c>
      <c r="BH410" s="78" t="e">
        <f>IF(Exposition!$J417="April",Exposition!$G417)</f>
        <v>#NAME?</v>
      </c>
      <c r="BI410" s="78" t="e">
        <f>IF(Exposition!$J417="Mai",Exposition!$G417)</f>
        <v>#NAME?</v>
      </c>
      <c r="BJ410" s="78" t="e">
        <f>IF(Exposition!$J417="Juni",Exposition!$G417)</f>
        <v>#NAME?</v>
      </c>
      <c r="BK410" s="78" t="e">
        <f>IF(Exposition!$J417="Juli",Exposition!$G417)</f>
        <v>#NAME?</v>
      </c>
      <c r="BL410" s="78" t="e">
        <f>IF(Exposition!$J417="August",Exposition!$G417)</f>
        <v>#NAME?</v>
      </c>
      <c r="BM410" s="78" t="e">
        <f>IF(Exposition!$J417="September",Exposition!$G417)</f>
        <v>#NAME?</v>
      </c>
      <c r="BN410" s="78" t="e">
        <f>IF(Exposition!$J417="Oktober",Exposition!$G417)</f>
        <v>#NAME?</v>
      </c>
      <c r="BO410" s="78" t="e">
        <f>IF(Exposition!$J417="November",Exposition!$G417)</f>
        <v>#NAME?</v>
      </c>
      <c r="BP410" s="78" t="e">
        <f>IF(Exposition!$J417="Dezember",Exposition!$G417)</f>
        <v>#NAME?</v>
      </c>
    </row>
    <row r="411" spans="14:68" x14ac:dyDescent="0.2">
      <c r="N411" s="78" t="b">
        <f>IF(Exposition!$D419="Fußballspez. Training",Exposition!$C419*(Exposition!$E419/60))</f>
        <v>0</v>
      </c>
      <c r="O411" s="78" t="b">
        <f>IF(Exposition!$D419="Unspezifisches Training",Exposition!$C419*(Exposition!$E419/60))</f>
        <v>0</v>
      </c>
      <c r="AD411" s="78" t="e">
        <f>IF(Monitoring!D419=0,AA=0,TEXT(Monitoring!D419,"TTTT"))</f>
        <v>#NAME?</v>
      </c>
      <c r="AE411" s="78" t="e">
        <f>IF(Monitoring!D419=0,AA=0,TEXT(Monitoring!D419,"MMMM"))</f>
        <v>#NAME?</v>
      </c>
      <c r="AF411" s="78">
        <f>Monitoring!L419</f>
        <v>0</v>
      </c>
      <c r="BE411" s="78" t="e">
        <f>IF(Exposition!$J418="Januar",Exposition!$G418)</f>
        <v>#NAME?</v>
      </c>
      <c r="BF411" s="78" t="e">
        <f>IF(Exposition!$J418="Februar",Exposition!$G418)</f>
        <v>#NAME?</v>
      </c>
      <c r="BG411" s="78" t="e">
        <f>IF(Exposition!$J418="März",Exposition!$G418)</f>
        <v>#NAME?</v>
      </c>
      <c r="BH411" s="78" t="e">
        <f>IF(Exposition!$J418="April",Exposition!$G418)</f>
        <v>#NAME?</v>
      </c>
      <c r="BI411" s="78" t="e">
        <f>IF(Exposition!$J418="Mai",Exposition!$G418)</f>
        <v>#NAME?</v>
      </c>
      <c r="BJ411" s="78" t="e">
        <f>IF(Exposition!$J418="Juni",Exposition!$G418)</f>
        <v>#NAME?</v>
      </c>
      <c r="BK411" s="78" t="e">
        <f>IF(Exposition!$J418="Juli",Exposition!$G418)</f>
        <v>#NAME?</v>
      </c>
      <c r="BL411" s="78" t="e">
        <f>IF(Exposition!$J418="August",Exposition!$G418)</f>
        <v>#NAME?</v>
      </c>
      <c r="BM411" s="78" t="e">
        <f>IF(Exposition!$J418="September",Exposition!$G418)</f>
        <v>#NAME?</v>
      </c>
      <c r="BN411" s="78" t="e">
        <f>IF(Exposition!$J418="Oktober",Exposition!$G418)</f>
        <v>#NAME?</v>
      </c>
      <c r="BO411" s="78" t="e">
        <f>IF(Exposition!$J418="November",Exposition!$G418)</f>
        <v>#NAME?</v>
      </c>
      <c r="BP411" s="78" t="e">
        <f>IF(Exposition!$J418="Dezember",Exposition!$G418)</f>
        <v>#NAME?</v>
      </c>
    </row>
    <row r="412" spans="14:68" x14ac:dyDescent="0.2">
      <c r="N412" s="78" t="b">
        <f>IF(Exposition!$D420="Fußballspez. Training",Exposition!$C420*(Exposition!$E420/60))</f>
        <v>0</v>
      </c>
      <c r="O412" s="78" t="b">
        <f>IF(Exposition!$D420="Unspezifisches Training",Exposition!$C420*(Exposition!$E420/60))</f>
        <v>0</v>
      </c>
      <c r="AD412" s="78" t="e">
        <f>IF(Monitoring!D420=0,AA=0,TEXT(Monitoring!D420,"TTTT"))</f>
        <v>#NAME?</v>
      </c>
      <c r="AE412" s="78" t="e">
        <f>IF(Monitoring!D420=0,AA=0,TEXT(Monitoring!D420,"MMMM"))</f>
        <v>#NAME?</v>
      </c>
      <c r="AF412" s="78">
        <f>Monitoring!L420</f>
        <v>0</v>
      </c>
      <c r="BE412" s="78" t="e">
        <f>IF(Exposition!$J419="Januar",Exposition!$G419)</f>
        <v>#NAME?</v>
      </c>
      <c r="BF412" s="78" t="e">
        <f>IF(Exposition!$J419="Februar",Exposition!$G419)</f>
        <v>#NAME?</v>
      </c>
      <c r="BG412" s="78" t="e">
        <f>IF(Exposition!$J419="März",Exposition!$G419)</f>
        <v>#NAME?</v>
      </c>
      <c r="BH412" s="78" t="e">
        <f>IF(Exposition!$J419="April",Exposition!$G419)</f>
        <v>#NAME?</v>
      </c>
      <c r="BI412" s="78" t="e">
        <f>IF(Exposition!$J419="Mai",Exposition!$G419)</f>
        <v>#NAME?</v>
      </c>
      <c r="BJ412" s="78" t="e">
        <f>IF(Exposition!$J419="Juni",Exposition!$G419)</f>
        <v>#NAME?</v>
      </c>
      <c r="BK412" s="78" t="e">
        <f>IF(Exposition!$J419="Juli",Exposition!$G419)</f>
        <v>#NAME?</v>
      </c>
      <c r="BL412" s="78" t="e">
        <f>IF(Exposition!$J419="August",Exposition!$G419)</f>
        <v>#NAME?</v>
      </c>
      <c r="BM412" s="78" t="e">
        <f>IF(Exposition!$J419="September",Exposition!$G419)</f>
        <v>#NAME?</v>
      </c>
      <c r="BN412" s="78" t="e">
        <f>IF(Exposition!$J419="Oktober",Exposition!$G419)</f>
        <v>#NAME?</v>
      </c>
      <c r="BO412" s="78" t="e">
        <f>IF(Exposition!$J419="November",Exposition!$G419)</f>
        <v>#NAME?</v>
      </c>
      <c r="BP412" s="78" t="e">
        <f>IF(Exposition!$J419="Dezember",Exposition!$G419)</f>
        <v>#NAME?</v>
      </c>
    </row>
    <row r="413" spans="14:68" x14ac:dyDescent="0.2">
      <c r="N413" s="78" t="b">
        <f>IF(Exposition!$D421="Fußballspez. Training",Exposition!$C421*(Exposition!$E421/60))</f>
        <v>0</v>
      </c>
      <c r="O413" s="78" t="b">
        <f>IF(Exposition!$D421="Unspezifisches Training",Exposition!$C421*(Exposition!$E421/60))</f>
        <v>0</v>
      </c>
      <c r="AD413" s="78" t="e">
        <f>IF(Monitoring!D421=0,AA=0,TEXT(Monitoring!D421,"TTTT"))</f>
        <v>#NAME?</v>
      </c>
      <c r="AE413" s="78" t="e">
        <f>IF(Monitoring!D421=0,AA=0,TEXT(Monitoring!D421,"MMMM"))</f>
        <v>#NAME?</v>
      </c>
      <c r="AF413" s="78">
        <f>Monitoring!L421</f>
        <v>0</v>
      </c>
      <c r="BE413" s="78" t="e">
        <f>IF(Exposition!$J420="Januar",Exposition!$G420)</f>
        <v>#NAME?</v>
      </c>
      <c r="BF413" s="78" t="e">
        <f>IF(Exposition!$J420="Februar",Exposition!$G420)</f>
        <v>#NAME?</v>
      </c>
      <c r="BG413" s="78" t="e">
        <f>IF(Exposition!$J420="März",Exposition!$G420)</f>
        <v>#NAME?</v>
      </c>
      <c r="BH413" s="78" t="e">
        <f>IF(Exposition!$J420="April",Exposition!$G420)</f>
        <v>#NAME?</v>
      </c>
      <c r="BI413" s="78" t="e">
        <f>IF(Exposition!$J420="Mai",Exposition!$G420)</f>
        <v>#NAME?</v>
      </c>
      <c r="BJ413" s="78" t="e">
        <f>IF(Exposition!$J420="Juni",Exposition!$G420)</f>
        <v>#NAME?</v>
      </c>
      <c r="BK413" s="78" t="e">
        <f>IF(Exposition!$J420="Juli",Exposition!$G420)</f>
        <v>#NAME?</v>
      </c>
      <c r="BL413" s="78" t="e">
        <f>IF(Exposition!$J420="August",Exposition!$G420)</f>
        <v>#NAME?</v>
      </c>
      <c r="BM413" s="78" t="e">
        <f>IF(Exposition!$J420="September",Exposition!$G420)</f>
        <v>#NAME?</v>
      </c>
      <c r="BN413" s="78" t="e">
        <f>IF(Exposition!$J420="Oktober",Exposition!$G420)</f>
        <v>#NAME?</v>
      </c>
      <c r="BO413" s="78" t="e">
        <f>IF(Exposition!$J420="November",Exposition!$G420)</f>
        <v>#NAME?</v>
      </c>
      <c r="BP413" s="78" t="e">
        <f>IF(Exposition!$J420="Dezember",Exposition!$G420)</f>
        <v>#NAME?</v>
      </c>
    </row>
    <row r="414" spans="14:68" x14ac:dyDescent="0.2">
      <c r="N414" s="78" t="b">
        <f>IF(Exposition!$D422="Fußballspez. Training",Exposition!$C422*(Exposition!$E422/60))</f>
        <v>0</v>
      </c>
      <c r="O414" s="78" t="b">
        <f>IF(Exposition!$D422="Unspezifisches Training",Exposition!$C422*(Exposition!$E422/60))</f>
        <v>0</v>
      </c>
      <c r="AD414" s="78" t="e">
        <f>IF(Monitoring!D422=0,AA=0,TEXT(Monitoring!D422,"TTTT"))</f>
        <v>#NAME?</v>
      </c>
      <c r="AE414" s="78" t="e">
        <f>IF(Monitoring!D422=0,AA=0,TEXT(Monitoring!D422,"MMMM"))</f>
        <v>#NAME?</v>
      </c>
      <c r="AF414" s="78">
        <f>Monitoring!L422</f>
        <v>0</v>
      </c>
      <c r="BE414" s="78" t="e">
        <f>IF(Exposition!$J421="Januar",Exposition!$G421)</f>
        <v>#NAME?</v>
      </c>
      <c r="BF414" s="78" t="e">
        <f>IF(Exposition!$J421="Februar",Exposition!$G421)</f>
        <v>#NAME?</v>
      </c>
      <c r="BG414" s="78" t="e">
        <f>IF(Exposition!$J421="März",Exposition!$G421)</f>
        <v>#NAME?</v>
      </c>
      <c r="BH414" s="78" t="e">
        <f>IF(Exposition!$J421="April",Exposition!$G421)</f>
        <v>#NAME?</v>
      </c>
      <c r="BI414" s="78" t="e">
        <f>IF(Exposition!$J421="Mai",Exposition!$G421)</f>
        <v>#NAME?</v>
      </c>
      <c r="BJ414" s="78" t="e">
        <f>IF(Exposition!$J421="Juni",Exposition!$G421)</f>
        <v>#NAME?</v>
      </c>
      <c r="BK414" s="78" t="e">
        <f>IF(Exposition!$J421="Juli",Exposition!$G421)</f>
        <v>#NAME?</v>
      </c>
      <c r="BL414" s="78" t="e">
        <f>IF(Exposition!$J421="August",Exposition!$G421)</f>
        <v>#NAME?</v>
      </c>
      <c r="BM414" s="78" t="e">
        <f>IF(Exposition!$J421="September",Exposition!$G421)</f>
        <v>#NAME?</v>
      </c>
      <c r="BN414" s="78" t="e">
        <f>IF(Exposition!$J421="Oktober",Exposition!$G421)</f>
        <v>#NAME?</v>
      </c>
      <c r="BO414" s="78" t="e">
        <f>IF(Exposition!$J421="November",Exposition!$G421)</f>
        <v>#NAME?</v>
      </c>
      <c r="BP414" s="78" t="e">
        <f>IF(Exposition!$J421="Dezember",Exposition!$G421)</f>
        <v>#NAME?</v>
      </c>
    </row>
    <row r="415" spans="14:68" x14ac:dyDescent="0.2">
      <c r="N415" s="78" t="b">
        <f>IF(Exposition!$D423="Fußballspez. Training",Exposition!$C423*(Exposition!$E423/60))</f>
        <v>0</v>
      </c>
      <c r="O415" s="78" t="b">
        <f>IF(Exposition!$D423="Unspezifisches Training",Exposition!$C423*(Exposition!$E423/60))</f>
        <v>0</v>
      </c>
      <c r="AD415" s="78" t="e">
        <f>IF(Monitoring!D423=0,AA=0,TEXT(Monitoring!D423,"TTTT"))</f>
        <v>#NAME?</v>
      </c>
      <c r="AE415" s="78" t="e">
        <f>IF(Monitoring!D423=0,AA=0,TEXT(Monitoring!D423,"MMMM"))</f>
        <v>#NAME?</v>
      </c>
      <c r="AF415" s="78">
        <f>Monitoring!L423</f>
        <v>0</v>
      </c>
      <c r="BE415" s="78" t="e">
        <f>IF(Exposition!$J422="Januar",Exposition!$G422)</f>
        <v>#NAME?</v>
      </c>
      <c r="BF415" s="78" t="e">
        <f>IF(Exposition!$J422="Februar",Exposition!$G422)</f>
        <v>#NAME?</v>
      </c>
      <c r="BG415" s="78" t="e">
        <f>IF(Exposition!$J422="März",Exposition!$G422)</f>
        <v>#NAME?</v>
      </c>
      <c r="BH415" s="78" t="e">
        <f>IF(Exposition!$J422="April",Exposition!$G422)</f>
        <v>#NAME?</v>
      </c>
      <c r="BI415" s="78" t="e">
        <f>IF(Exposition!$J422="Mai",Exposition!$G422)</f>
        <v>#NAME?</v>
      </c>
      <c r="BJ415" s="78" t="e">
        <f>IF(Exposition!$J422="Juni",Exposition!$G422)</f>
        <v>#NAME?</v>
      </c>
      <c r="BK415" s="78" t="e">
        <f>IF(Exposition!$J422="Juli",Exposition!$G422)</f>
        <v>#NAME?</v>
      </c>
      <c r="BL415" s="78" t="e">
        <f>IF(Exposition!$J422="August",Exposition!$G422)</f>
        <v>#NAME?</v>
      </c>
      <c r="BM415" s="78" t="e">
        <f>IF(Exposition!$J422="September",Exposition!$G422)</f>
        <v>#NAME?</v>
      </c>
      <c r="BN415" s="78" t="e">
        <f>IF(Exposition!$J422="Oktober",Exposition!$G422)</f>
        <v>#NAME?</v>
      </c>
      <c r="BO415" s="78" t="e">
        <f>IF(Exposition!$J422="November",Exposition!$G422)</f>
        <v>#NAME?</v>
      </c>
      <c r="BP415" s="78" t="e">
        <f>IF(Exposition!$J422="Dezember",Exposition!$G422)</f>
        <v>#NAME?</v>
      </c>
    </row>
    <row r="416" spans="14:68" x14ac:dyDescent="0.2">
      <c r="N416" s="78" t="b">
        <f>IF(Exposition!$D424="Fußballspez. Training",Exposition!$C424*(Exposition!$E424/60))</f>
        <v>0</v>
      </c>
      <c r="O416" s="78" t="b">
        <f>IF(Exposition!$D424="Unspezifisches Training",Exposition!$C424*(Exposition!$E424/60))</f>
        <v>0</v>
      </c>
      <c r="AD416" s="78" t="e">
        <f>IF(Monitoring!D424=0,AA=0,TEXT(Monitoring!D424,"TTTT"))</f>
        <v>#NAME?</v>
      </c>
      <c r="AE416" s="78" t="e">
        <f>IF(Monitoring!D424=0,AA=0,TEXT(Monitoring!D424,"MMMM"))</f>
        <v>#NAME?</v>
      </c>
      <c r="AF416" s="78">
        <f>Monitoring!L424</f>
        <v>0</v>
      </c>
      <c r="BE416" s="78" t="e">
        <f>IF(Exposition!$J423="Januar",Exposition!$G423)</f>
        <v>#NAME?</v>
      </c>
      <c r="BF416" s="78" t="e">
        <f>IF(Exposition!$J423="Februar",Exposition!$G423)</f>
        <v>#NAME?</v>
      </c>
      <c r="BG416" s="78" t="e">
        <f>IF(Exposition!$J423="März",Exposition!$G423)</f>
        <v>#NAME?</v>
      </c>
      <c r="BH416" s="78" t="e">
        <f>IF(Exposition!$J423="April",Exposition!$G423)</f>
        <v>#NAME?</v>
      </c>
      <c r="BI416" s="78" t="e">
        <f>IF(Exposition!$J423="Mai",Exposition!$G423)</f>
        <v>#NAME?</v>
      </c>
      <c r="BJ416" s="78" t="e">
        <f>IF(Exposition!$J423="Juni",Exposition!$G423)</f>
        <v>#NAME?</v>
      </c>
      <c r="BK416" s="78" t="e">
        <f>IF(Exposition!$J423="Juli",Exposition!$G423)</f>
        <v>#NAME?</v>
      </c>
      <c r="BL416" s="78" t="e">
        <f>IF(Exposition!$J423="August",Exposition!$G423)</f>
        <v>#NAME?</v>
      </c>
      <c r="BM416" s="78" t="e">
        <f>IF(Exposition!$J423="September",Exposition!$G423)</f>
        <v>#NAME?</v>
      </c>
      <c r="BN416" s="78" t="e">
        <f>IF(Exposition!$J423="Oktober",Exposition!$G423)</f>
        <v>#NAME?</v>
      </c>
      <c r="BO416" s="78" t="e">
        <f>IF(Exposition!$J423="November",Exposition!$G423)</f>
        <v>#NAME?</v>
      </c>
      <c r="BP416" s="78" t="e">
        <f>IF(Exposition!$J423="Dezember",Exposition!$G423)</f>
        <v>#NAME?</v>
      </c>
    </row>
    <row r="417" spans="14:68" x14ac:dyDescent="0.2">
      <c r="N417" s="78" t="b">
        <f>IF(Exposition!$D425="Fußballspez. Training",Exposition!$C425*(Exposition!$E425/60))</f>
        <v>0</v>
      </c>
      <c r="O417" s="78" t="b">
        <f>IF(Exposition!$D425="Unspezifisches Training",Exposition!$C425*(Exposition!$E425/60))</f>
        <v>0</v>
      </c>
      <c r="AD417" s="78" t="e">
        <f>IF(Monitoring!D425=0,AA=0,TEXT(Monitoring!D425,"TTTT"))</f>
        <v>#NAME?</v>
      </c>
      <c r="AE417" s="78" t="e">
        <f>IF(Monitoring!D425=0,AA=0,TEXT(Monitoring!D425,"MMMM"))</f>
        <v>#NAME?</v>
      </c>
      <c r="AF417" s="78">
        <f>Monitoring!L425</f>
        <v>0</v>
      </c>
      <c r="BE417" s="78" t="e">
        <f>IF(Exposition!$J424="Januar",Exposition!$G424)</f>
        <v>#NAME?</v>
      </c>
      <c r="BF417" s="78" t="e">
        <f>IF(Exposition!$J424="Februar",Exposition!$G424)</f>
        <v>#NAME?</v>
      </c>
      <c r="BG417" s="78" t="e">
        <f>IF(Exposition!$J424="März",Exposition!$G424)</f>
        <v>#NAME?</v>
      </c>
      <c r="BH417" s="78" t="e">
        <f>IF(Exposition!$J424="April",Exposition!$G424)</f>
        <v>#NAME?</v>
      </c>
      <c r="BI417" s="78" t="e">
        <f>IF(Exposition!$J424="Mai",Exposition!$G424)</f>
        <v>#NAME?</v>
      </c>
      <c r="BJ417" s="78" t="e">
        <f>IF(Exposition!$J424="Juni",Exposition!$G424)</f>
        <v>#NAME?</v>
      </c>
      <c r="BK417" s="78" t="e">
        <f>IF(Exposition!$J424="Juli",Exposition!$G424)</f>
        <v>#NAME?</v>
      </c>
      <c r="BL417" s="78" t="e">
        <f>IF(Exposition!$J424="August",Exposition!$G424)</f>
        <v>#NAME?</v>
      </c>
      <c r="BM417" s="78" t="e">
        <f>IF(Exposition!$J424="September",Exposition!$G424)</f>
        <v>#NAME?</v>
      </c>
      <c r="BN417" s="78" t="e">
        <f>IF(Exposition!$J424="Oktober",Exposition!$G424)</f>
        <v>#NAME?</v>
      </c>
      <c r="BO417" s="78" t="e">
        <f>IF(Exposition!$J424="November",Exposition!$G424)</f>
        <v>#NAME?</v>
      </c>
      <c r="BP417" s="78" t="e">
        <f>IF(Exposition!$J424="Dezember",Exposition!$G424)</f>
        <v>#NAME?</v>
      </c>
    </row>
    <row r="418" spans="14:68" x14ac:dyDescent="0.2">
      <c r="N418" s="78" t="b">
        <f>IF(Exposition!$D426="Fußballspez. Training",Exposition!$C426*(Exposition!$E426/60))</f>
        <v>0</v>
      </c>
      <c r="O418" s="78" t="b">
        <f>IF(Exposition!$D426="Unspezifisches Training",Exposition!$C426*(Exposition!$E426/60))</f>
        <v>0</v>
      </c>
      <c r="AD418" s="78" t="e">
        <f>IF(Monitoring!D426=0,AA=0,TEXT(Monitoring!D426,"TTTT"))</f>
        <v>#NAME?</v>
      </c>
      <c r="AE418" s="78" t="e">
        <f>IF(Monitoring!D426=0,AA=0,TEXT(Monitoring!D426,"MMMM"))</f>
        <v>#NAME?</v>
      </c>
      <c r="AF418" s="78">
        <f>Monitoring!L426</f>
        <v>0</v>
      </c>
      <c r="BE418" s="78" t="e">
        <f>IF(Exposition!$J425="Januar",Exposition!$G425)</f>
        <v>#NAME?</v>
      </c>
      <c r="BF418" s="78" t="e">
        <f>IF(Exposition!$J425="Februar",Exposition!$G425)</f>
        <v>#NAME?</v>
      </c>
      <c r="BG418" s="78" t="e">
        <f>IF(Exposition!$J425="März",Exposition!$G425)</f>
        <v>#NAME?</v>
      </c>
      <c r="BH418" s="78" t="e">
        <f>IF(Exposition!$J425="April",Exposition!$G425)</f>
        <v>#NAME?</v>
      </c>
      <c r="BI418" s="78" t="e">
        <f>IF(Exposition!$J425="Mai",Exposition!$G425)</f>
        <v>#NAME?</v>
      </c>
      <c r="BJ418" s="78" t="e">
        <f>IF(Exposition!$J425="Juni",Exposition!$G425)</f>
        <v>#NAME?</v>
      </c>
      <c r="BK418" s="78" t="e">
        <f>IF(Exposition!$J425="Juli",Exposition!$G425)</f>
        <v>#NAME?</v>
      </c>
      <c r="BL418" s="78" t="e">
        <f>IF(Exposition!$J425="August",Exposition!$G425)</f>
        <v>#NAME?</v>
      </c>
      <c r="BM418" s="78" t="e">
        <f>IF(Exposition!$J425="September",Exposition!$G425)</f>
        <v>#NAME?</v>
      </c>
      <c r="BN418" s="78" t="e">
        <f>IF(Exposition!$J425="Oktober",Exposition!$G425)</f>
        <v>#NAME?</v>
      </c>
      <c r="BO418" s="78" t="e">
        <f>IF(Exposition!$J425="November",Exposition!$G425)</f>
        <v>#NAME?</v>
      </c>
      <c r="BP418" s="78" t="e">
        <f>IF(Exposition!$J425="Dezember",Exposition!$G425)</f>
        <v>#NAME?</v>
      </c>
    </row>
    <row r="419" spans="14:68" x14ac:dyDescent="0.2">
      <c r="N419" s="78" t="b">
        <f>IF(Exposition!$D427="Fußballspez. Training",Exposition!$C427*(Exposition!$E427/60))</f>
        <v>0</v>
      </c>
      <c r="O419" s="78" t="b">
        <f>IF(Exposition!$D427="Unspezifisches Training",Exposition!$C427*(Exposition!$E427/60))</f>
        <v>0</v>
      </c>
      <c r="AD419" s="78" t="e">
        <f>IF(Monitoring!D427=0,AA=0,TEXT(Monitoring!D427,"TTTT"))</f>
        <v>#NAME?</v>
      </c>
      <c r="AE419" s="78" t="e">
        <f>IF(Monitoring!D427=0,AA=0,TEXT(Monitoring!D427,"MMMM"))</f>
        <v>#NAME?</v>
      </c>
      <c r="AF419" s="78">
        <f>Monitoring!L427</f>
        <v>0</v>
      </c>
      <c r="BE419" s="78" t="e">
        <f>IF(Exposition!$J426="Januar",Exposition!$G426)</f>
        <v>#NAME?</v>
      </c>
      <c r="BF419" s="78" t="e">
        <f>IF(Exposition!$J426="Februar",Exposition!$G426)</f>
        <v>#NAME?</v>
      </c>
      <c r="BG419" s="78" t="e">
        <f>IF(Exposition!$J426="März",Exposition!$G426)</f>
        <v>#NAME?</v>
      </c>
      <c r="BH419" s="78" t="e">
        <f>IF(Exposition!$J426="April",Exposition!$G426)</f>
        <v>#NAME?</v>
      </c>
      <c r="BI419" s="78" t="e">
        <f>IF(Exposition!$J426="Mai",Exposition!$G426)</f>
        <v>#NAME?</v>
      </c>
      <c r="BJ419" s="78" t="e">
        <f>IF(Exposition!$J426="Juni",Exposition!$G426)</f>
        <v>#NAME?</v>
      </c>
      <c r="BK419" s="78" t="e">
        <f>IF(Exposition!$J426="Juli",Exposition!$G426)</f>
        <v>#NAME?</v>
      </c>
      <c r="BL419" s="78" t="e">
        <f>IF(Exposition!$J426="August",Exposition!$G426)</f>
        <v>#NAME?</v>
      </c>
      <c r="BM419" s="78" t="e">
        <f>IF(Exposition!$J426="September",Exposition!$G426)</f>
        <v>#NAME?</v>
      </c>
      <c r="BN419" s="78" t="e">
        <f>IF(Exposition!$J426="Oktober",Exposition!$G426)</f>
        <v>#NAME?</v>
      </c>
      <c r="BO419" s="78" t="e">
        <f>IF(Exposition!$J426="November",Exposition!$G426)</f>
        <v>#NAME?</v>
      </c>
      <c r="BP419" s="78" t="e">
        <f>IF(Exposition!$J426="Dezember",Exposition!$G426)</f>
        <v>#NAME?</v>
      </c>
    </row>
    <row r="420" spans="14:68" x14ac:dyDescent="0.2">
      <c r="N420" s="78" t="b">
        <f>IF(Exposition!$D428="Fußballspez. Training",Exposition!$C428*(Exposition!$E428/60))</f>
        <v>0</v>
      </c>
      <c r="O420" s="78" t="b">
        <f>IF(Exposition!$D428="Unspezifisches Training",Exposition!$C428*(Exposition!$E428/60))</f>
        <v>0</v>
      </c>
      <c r="AD420" s="78" t="e">
        <f>IF(Monitoring!D428=0,AA=0,TEXT(Monitoring!D428,"TTTT"))</f>
        <v>#NAME?</v>
      </c>
      <c r="AE420" s="78" t="e">
        <f>IF(Monitoring!D428=0,AA=0,TEXT(Monitoring!D428,"MMMM"))</f>
        <v>#NAME?</v>
      </c>
      <c r="AF420" s="78">
        <f>Monitoring!L428</f>
        <v>0</v>
      </c>
      <c r="BE420" s="78" t="e">
        <f>IF(Exposition!$J427="Januar",Exposition!$G427)</f>
        <v>#NAME?</v>
      </c>
      <c r="BF420" s="78" t="e">
        <f>IF(Exposition!$J427="Februar",Exposition!$G427)</f>
        <v>#NAME?</v>
      </c>
      <c r="BG420" s="78" t="e">
        <f>IF(Exposition!$J427="März",Exposition!$G427)</f>
        <v>#NAME?</v>
      </c>
      <c r="BH420" s="78" t="e">
        <f>IF(Exposition!$J427="April",Exposition!$G427)</f>
        <v>#NAME?</v>
      </c>
      <c r="BI420" s="78" t="e">
        <f>IF(Exposition!$J427="Mai",Exposition!$G427)</f>
        <v>#NAME?</v>
      </c>
      <c r="BJ420" s="78" t="e">
        <f>IF(Exposition!$J427="Juni",Exposition!$G427)</f>
        <v>#NAME?</v>
      </c>
      <c r="BK420" s="78" t="e">
        <f>IF(Exposition!$J427="Juli",Exposition!$G427)</f>
        <v>#NAME?</v>
      </c>
      <c r="BL420" s="78" t="e">
        <f>IF(Exposition!$J427="August",Exposition!$G427)</f>
        <v>#NAME?</v>
      </c>
      <c r="BM420" s="78" t="e">
        <f>IF(Exposition!$J427="September",Exposition!$G427)</f>
        <v>#NAME?</v>
      </c>
      <c r="BN420" s="78" t="e">
        <f>IF(Exposition!$J427="Oktober",Exposition!$G427)</f>
        <v>#NAME?</v>
      </c>
      <c r="BO420" s="78" t="e">
        <f>IF(Exposition!$J427="November",Exposition!$G427)</f>
        <v>#NAME?</v>
      </c>
      <c r="BP420" s="78" t="e">
        <f>IF(Exposition!$J427="Dezember",Exposition!$G427)</f>
        <v>#NAME?</v>
      </c>
    </row>
    <row r="421" spans="14:68" x14ac:dyDescent="0.2">
      <c r="N421" s="78" t="b">
        <f>IF(Exposition!$D429="Fußballspez. Training",Exposition!$C429*(Exposition!$E429/60))</f>
        <v>0</v>
      </c>
      <c r="O421" s="78" t="b">
        <f>IF(Exposition!$D429="Unspezifisches Training",Exposition!$C429*(Exposition!$E429/60))</f>
        <v>0</v>
      </c>
      <c r="AD421" s="78" t="e">
        <f>IF(Monitoring!D429=0,AA=0,TEXT(Monitoring!D429,"TTTT"))</f>
        <v>#NAME?</v>
      </c>
      <c r="AE421" s="78" t="e">
        <f>IF(Monitoring!D429=0,AA=0,TEXT(Monitoring!D429,"MMMM"))</f>
        <v>#NAME?</v>
      </c>
      <c r="AF421" s="78">
        <f>Monitoring!L429</f>
        <v>0</v>
      </c>
      <c r="BE421" s="78" t="e">
        <f>IF(Exposition!$J428="Januar",Exposition!$G428)</f>
        <v>#NAME?</v>
      </c>
      <c r="BF421" s="78" t="e">
        <f>IF(Exposition!$J428="Februar",Exposition!$G428)</f>
        <v>#NAME?</v>
      </c>
      <c r="BG421" s="78" t="e">
        <f>IF(Exposition!$J428="März",Exposition!$G428)</f>
        <v>#NAME?</v>
      </c>
      <c r="BH421" s="78" t="e">
        <f>IF(Exposition!$J428="April",Exposition!$G428)</f>
        <v>#NAME?</v>
      </c>
      <c r="BI421" s="78" t="e">
        <f>IF(Exposition!$J428="Mai",Exposition!$G428)</f>
        <v>#NAME?</v>
      </c>
      <c r="BJ421" s="78" t="e">
        <f>IF(Exposition!$J428="Juni",Exposition!$G428)</f>
        <v>#NAME?</v>
      </c>
      <c r="BK421" s="78" t="e">
        <f>IF(Exposition!$J428="Juli",Exposition!$G428)</f>
        <v>#NAME?</v>
      </c>
      <c r="BL421" s="78" t="e">
        <f>IF(Exposition!$J428="August",Exposition!$G428)</f>
        <v>#NAME?</v>
      </c>
      <c r="BM421" s="78" t="e">
        <f>IF(Exposition!$J428="September",Exposition!$G428)</f>
        <v>#NAME?</v>
      </c>
      <c r="BN421" s="78" t="e">
        <f>IF(Exposition!$J428="Oktober",Exposition!$G428)</f>
        <v>#NAME?</v>
      </c>
      <c r="BO421" s="78" t="e">
        <f>IF(Exposition!$J428="November",Exposition!$G428)</f>
        <v>#NAME?</v>
      </c>
      <c r="BP421" s="78" t="e">
        <f>IF(Exposition!$J428="Dezember",Exposition!$G428)</f>
        <v>#NAME?</v>
      </c>
    </row>
    <row r="422" spans="14:68" x14ac:dyDescent="0.2">
      <c r="N422" s="78" t="b">
        <f>IF(Exposition!$D430="Fußballspez. Training",Exposition!$C430*(Exposition!$E430/60))</f>
        <v>0</v>
      </c>
      <c r="O422" s="78" t="b">
        <f>IF(Exposition!$D430="Unspezifisches Training",Exposition!$C430*(Exposition!$E430/60))</f>
        <v>0</v>
      </c>
      <c r="AD422" s="78" t="e">
        <f>IF(Monitoring!D430=0,AA=0,TEXT(Monitoring!D430,"TTTT"))</f>
        <v>#NAME?</v>
      </c>
      <c r="AE422" s="78" t="e">
        <f>IF(Monitoring!D430=0,AA=0,TEXT(Monitoring!D430,"MMMM"))</f>
        <v>#NAME?</v>
      </c>
      <c r="AF422" s="78">
        <f>Monitoring!L430</f>
        <v>0</v>
      </c>
      <c r="BE422" s="78" t="e">
        <f>IF(Exposition!$J429="Januar",Exposition!$G429)</f>
        <v>#NAME?</v>
      </c>
      <c r="BF422" s="78" t="e">
        <f>IF(Exposition!$J429="Februar",Exposition!$G429)</f>
        <v>#NAME?</v>
      </c>
      <c r="BG422" s="78" t="e">
        <f>IF(Exposition!$J429="März",Exposition!$G429)</f>
        <v>#NAME?</v>
      </c>
      <c r="BH422" s="78" t="e">
        <f>IF(Exposition!$J429="April",Exposition!$G429)</f>
        <v>#NAME?</v>
      </c>
      <c r="BI422" s="78" t="e">
        <f>IF(Exposition!$J429="Mai",Exposition!$G429)</f>
        <v>#NAME?</v>
      </c>
      <c r="BJ422" s="78" t="e">
        <f>IF(Exposition!$J429="Juni",Exposition!$G429)</f>
        <v>#NAME?</v>
      </c>
      <c r="BK422" s="78" t="e">
        <f>IF(Exposition!$J429="Juli",Exposition!$G429)</f>
        <v>#NAME?</v>
      </c>
      <c r="BL422" s="78" t="e">
        <f>IF(Exposition!$J429="August",Exposition!$G429)</f>
        <v>#NAME?</v>
      </c>
      <c r="BM422" s="78" t="e">
        <f>IF(Exposition!$J429="September",Exposition!$G429)</f>
        <v>#NAME?</v>
      </c>
      <c r="BN422" s="78" t="e">
        <f>IF(Exposition!$J429="Oktober",Exposition!$G429)</f>
        <v>#NAME?</v>
      </c>
      <c r="BO422" s="78" t="e">
        <f>IF(Exposition!$J429="November",Exposition!$G429)</f>
        <v>#NAME?</v>
      </c>
      <c r="BP422" s="78" t="e">
        <f>IF(Exposition!$J429="Dezember",Exposition!$G429)</f>
        <v>#NAME?</v>
      </c>
    </row>
    <row r="423" spans="14:68" x14ac:dyDescent="0.2">
      <c r="N423" s="78" t="b">
        <f>IF(Exposition!$D431="Fußballspez. Training",Exposition!$C431*(Exposition!$E431/60))</f>
        <v>0</v>
      </c>
      <c r="O423" s="78" t="b">
        <f>IF(Exposition!$D431="Unspezifisches Training",Exposition!$C431*(Exposition!$E431/60))</f>
        <v>0</v>
      </c>
      <c r="AD423" s="78" t="e">
        <f>IF(Monitoring!D431=0,AA=0,TEXT(Monitoring!D431,"TTTT"))</f>
        <v>#NAME?</v>
      </c>
      <c r="AE423" s="78" t="e">
        <f>IF(Monitoring!D431=0,AA=0,TEXT(Monitoring!D431,"MMMM"))</f>
        <v>#NAME?</v>
      </c>
      <c r="AF423" s="78">
        <f>Monitoring!L431</f>
        <v>0</v>
      </c>
      <c r="BE423" s="78" t="e">
        <f>IF(Exposition!$J430="Januar",Exposition!$G430)</f>
        <v>#NAME?</v>
      </c>
      <c r="BF423" s="78" t="e">
        <f>IF(Exposition!$J430="Februar",Exposition!$G430)</f>
        <v>#NAME?</v>
      </c>
      <c r="BG423" s="78" t="e">
        <f>IF(Exposition!$J430="März",Exposition!$G430)</f>
        <v>#NAME?</v>
      </c>
      <c r="BH423" s="78" t="e">
        <f>IF(Exposition!$J430="April",Exposition!$G430)</f>
        <v>#NAME?</v>
      </c>
      <c r="BI423" s="78" t="e">
        <f>IF(Exposition!$J430="Mai",Exposition!$G430)</f>
        <v>#NAME?</v>
      </c>
      <c r="BJ423" s="78" t="e">
        <f>IF(Exposition!$J430="Juni",Exposition!$G430)</f>
        <v>#NAME?</v>
      </c>
      <c r="BK423" s="78" t="e">
        <f>IF(Exposition!$J430="Juli",Exposition!$G430)</f>
        <v>#NAME?</v>
      </c>
      <c r="BL423" s="78" t="e">
        <f>IF(Exposition!$J430="August",Exposition!$G430)</f>
        <v>#NAME?</v>
      </c>
      <c r="BM423" s="78" t="e">
        <f>IF(Exposition!$J430="September",Exposition!$G430)</f>
        <v>#NAME?</v>
      </c>
      <c r="BN423" s="78" t="e">
        <f>IF(Exposition!$J430="Oktober",Exposition!$G430)</f>
        <v>#NAME?</v>
      </c>
      <c r="BO423" s="78" t="e">
        <f>IF(Exposition!$J430="November",Exposition!$G430)</f>
        <v>#NAME?</v>
      </c>
      <c r="BP423" s="78" t="e">
        <f>IF(Exposition!$J430="Dezember",Exposition!$G430)</f>
        <v>#NAME?</v>
      </c>
    </row>
    <row r="424" spans="14:68" x14ac:dyDescent="0.2">
      <c r="N424" s="78" t="b">
        <f>IF(Exposition!$D432="Fußballspez. Training",Exposition!$C432*(Exposition!$E432/60))</f>
        <v>0</v>
      </c>
      <c r="O424" s="78" t="b">
        <f>IF(Exposition!$D432="Unspezifisches Training",Exposition!$C432*(Exposition!$E432/60))</f>
        <v>0</v>
      </c>
      <c r="AD424" s="78" t="e">
        <f>IF(Monitoring!D432=0,AA=0,TEXT(Monitoring!D432,"TTTT"))</f>
        <v>#NAME?</v>
      </c>
      <c r="AE424" s="78" t="e">
        <f>IF(Monitoring!D432=0,AA=0,TEXT(Monitoring!D432,"MMMM"))</f>
        <v>#NAME?</v>
      </c>
      <c r="AF424" s="78">
        <f>Monitoring!L432</f>
        <v>0</v>
      </c>
      <c r="BE424" s="78" t="e">
        <f>IF(Exposition!$J431="Januar",Exposition!$G431)</f>
        <v>#NAME?</v>
      </c>
      <c r="BF424" s="78" t="e">
        <f>IF(Exposition!$J431="Februar",Exposition!$G431)</f>
        <v>#NAME?</v>
      </c>
      <c r="BG424" s="78" t="e">
        <f>IF(Exposition!$J431="März",Exposition!$G431)</f>
        <v>#NAME?</v>
      </c>
      <c r="BH424" s="78" t="e">
        <f>IF(Exposition!$J431="April",Exposition!$G431)</f>
        <v>#NAME?</v>
      </c>
      <c r="BI424" s="78" t="e">
        <f>IF(Exposition!$J431="Mai",Exposition!$G431)</f>
        <v>#NAME?</v>
      </c>
      <c r="BJ424" s="78" t="e">
        <f>IF(Exposition!$J431="Juni",Exposition!$G431)</f>
        <v>#NAME?</v>
      </c>
      <c r="BK424" s="78" t="e">
        <f>IF(Exposition!$J431="Juli",Exposition!$G431)</f>
        <v>#NAME?</v>
      </c>
      <c r="BL424" s="78" t="e">
        <f>IF(Exposition!$J431="August",Exposition!$G431)</f>
        <v>#NAME?</v>
      </c>
      <c r="BM424" s="78" t="e">
        <f>IF(Exposition!$J431="September",Exposition!$G431)</f>
        <v>#NAME?</v>
      </c>
      <c r="BN424" s="78" t="e">
        <f>IF(Exposition!$J431="Oktober",Exposition!$G431)</f>
        <v>#NAME?</v>
      </c>
      <c r="BO424" s="78" t="e">
        <f>IF(Exposition!$J431="November",Exposition!$G431)</f>
        <v>#NAME?</v>
      </c>
      <c r="BP424" s="78" t="e">
        <f>IF(Exposition!$J431="Dezember",Exposition!$G431)</f>
        <v>#NAME?</v>
      </c>
    </row>
    <row r="425" spans="14:68" x14ac:dyDescent="0.2">
      <c r="N425" s="78" t="b">
        <f>IF(Exposition!$D433="Fußballspez. Training",Exposition!$C433*(Exposition!$E433/60))</f>
        <v>0</v>
      </c>
      <c r="O425" s="78" t="b">
        <f>IF(Exposition!$D433="Unspezifisches Training",Exposition!$C433*(Exposition!$E433/60))</f>
        <v>0</v>
      </c>
      <c r="AD425" s="78" t="e">
        <f>IF(Monitoring!D433=0,AA=0,TEXT(Monitoring!D433,"TTTT"))</f>
        <v>#NAME?</v>
      </c>
      <c r="AE425" s="78" t="e">
        <f>IF(Monitoring!D433=0,AA=0,TEXT(Monitoring!D433,"MMMM"))</f>
        <v>#NAME?</v>
      </c>
      <c r="AF425" s="78">
        <f>Monitoring!L433</f>
        <v>0</v>
      </c>
      <c r="BE425" s="78" t="e">
        <f>IF(Exposition!$J432="Januar",Exposition!$G432)</f>
        <v>#NAME?</v>
      </c>
      <c r="BF425" s="78" t="e">
        <f>IF(Exposition!$J432="Februar",Exposition!$G432)</f>
        <v>#NAME?</v>
      </c>
      <c r="BG425" s="78" t="e">
        <f>IF(Exposition!$J432="März",Exposition!$G432)</f>
        <v>#NAME?</v>
      </c>
      <c r="BH425" s="78" t="e">
        <f>IF(Exposition!$J432="April",Exposition!$G432)</f>
        <v>#NAME?</v>
      </c>
      <c r="BI425" s="78" t="e">
        <f>IF(Exposition!$J432="Mai",Exposition!$G432)</f>
        <v>#NAME?</v>
      </c>
      <c r="BJ425" s="78" t="e">
        <f>IF(Exposition!$J432="Juni",Exposition!$G432)</f>
        <v>#NAME?</v>
      </c>
      <c r="BK425" s="78" t="e">
        <f>IF(Exposition!$J432="Juli",Exposition!$G432)</f>
        <v>#NAME?</v>
      </c>
      <c r="BL425" s="78" t="e">
        <f>IF(Exposition!$J432="August",Exposition!$G432)</f>
        <v>#NAME?</v>
      </c>
      <c r="BM425" s="78" t="e">
        <f>IF(Exposition!$J432="September",Exposition!$G432)</f>
        <v>#NAME?</v>
      </c>
      <c r="BN425" s="78" t="e">
        <f>IF(Exposition!$J432="Oktober",Exposition!$G432)</f>
        <v>#NAME?</v>
      </c>
      <c r="BO425" s="78" t="e">
        <f>IF(Exposition!$J432="November",Exposition!$G432)</f>
        <v>#NAME?</v>
      </c>
      <c r="BP425" s="78" t="e">
        <f>IF(Exposition!$J432="Dezember",Exposition!$G432)</f>
        <v>#NAME?</v>
      </c>
    </row>
    <row r="426" spans="14:68" x14ac:dyDescent="0.2">
      <c r="N426" s="78" t="b">
        <f>IF(Exposition!$D434="Fußballspez. Training",Exposition!$C434*(Exposition!$E434/60))</f>
        <v>0</v>
      </c>
      <c r="O426" s="78" t="b">
        <f>IF(Exposition!$D434="Unspezifisches Training",Exposition!$C434*(Exposition!$E434/60))</f>
        <v>0</v>
      </c>
      <c r="AD426" s="78" t="e">
        <f>IF(Monitoring!D434=0,AA=0,TEXT(Monitoring!D434,"TTTT"))</f>
        <v>#NAME?</v>
      </c>
      <c r="AE426" s="78" t="e">
        <f>IF(Monitoring!D434=0,AA=0,TEXT(Monitoring!D434,"MMMM"))</f>
        <v>#NAME?</v>
      </c>
      <c r="AF426" s="78">
        <f>Monitoring!L434</f>
        <v>0</v>
      </c>
      <c r="BE426" s="78" t="e">
        <f>IF(Exposition!$J433="Januar",Exposition!$G433)</f>
        <v>#NAME?</v>
      </c>
      <c r="BF426" s="78" t="e">
        <f>IF(Exposition!$J433="Februar",Exposition!$G433)</f>
        <v>#NAME?</v>
      </c>
      <c r="BG426" s="78" t="e">
        <f>IF(Exposition!$J433="März",Exposition!$G433)</f>
        <v>#NAME?</v>
      </c>
      <c r="BH426" s="78" t="e">
        <f>IF(Exposition!$J433="April",Exposition!$G433)</f>
        <v>#NAME?</v>
      </c>
      <c r="BI426" s="78" t="e">
        <f>IF(Exposition!$J433="Mai",Exposition!$G433)</f>
        <v>#NAME?</v>
      </c>
      <c r="BJ426" s="78" t="e">
        <f>IF(Exposition!$J433="Juni",Exposition!$G433)</f>
        <v>#NAME?</v>
      </c>
      <c r="BK426" s="78" t="e">
        <f>IF(Exposition!$J433="Juli",Exposition!$G433)</f>
        <v>#NAME?</v>
      </c>
      <c r="BL426" s="78" t="e">
        <f>IF(Exposition!$J433="August",Exposition!$G433)</f>
        <v>#NAME?</v>
      </c>
      <c r="BM426" s="78" t="e">
        <f>IF(Exposition!$J433="September",Exposition!$G433)</f>
        <v>#NAME?</v>
      </c>
      <c r="BN426" s="78" t="e">
        <f>IF(Exposition!$J433="Oktober",Exposition!$G433)</f>
        <v>#NAME?</v>
      </c>
      <c r="BO426" s="78" t="e">
        <f>IF(Exposition!$J433="November",Exposition!$G433)</f>
        <v>#NAME?</v>
      </c>
      <c r="BP426" s="78" t="e">
        <f>IF(Exposition!$J433="Dezember",Exposition!$G433)</f>
        <v>#NAME?</v>
      </c>
    </row>
    <row r="427" spans="14:68" x14ac:dyDescent="0.2">
      <c r="N427" s="78" t="b">
        <f>IF(Exposition!$D435="Fußballspez. Training",Exposition!$C435*(Exposition!$E435/60))</f>
        <v>0</v>
      </c>
      <c r="O427" s="78" t="b">
        <f>IF(Exposition!$D435="Unspezifisches Training",Exposition!$C435*(Exposition!$E435/60))</f>
        <v>0</v>
      </c>
      <c r="AD427" s="78" t="e">
        <f>IF(Monitoring!D435=0,AA=0,TEXT(Monitoring!D435,"TTTT"))</f>
        <v>#NAME?</v>
      </c>
      <c r="AE427" s="78" t="e">
        <f>IF(Monitoring!D435=0,AA=0,TEXT(Monitoring!D435,"MMMM"))</f>
        <v>#NAME?</v>
      </c>
      <c r="AF427" s="78">
        <f>Monitoring!L435</f>
        <v>0</v>
      </c>
      <c r="BE427" s="78" t="e">
        <f>IF(Exposition!$J434="Januar",Exposition!$G434)</f>
        <v>#NAME?</v>
      </c>
      <c r="BF427" s="78" t="e">
        <f>IF(Exposition!$J434="Februar",Exposition!$G434)</f>
        <v>#NAME?</v>
      </c>
      <c r="BG427" s="78" t="e">
        <f>IF(Exposition!$J434="März",Exposition!$G434)</f>
        <v>#NAME?</v>
      </c>
      <c r="BH427" s="78" t="e">
        <f>IF(Exposition!$J434="April",Exposition!$G434)</f>
        <v>#NAME?</v>
      </c>
      <c r="BI427" s="78" t="e">
        <f>IF(Exposition!$J434="Mai",Exposition!$G434)</f>
        <v>#NAME?</v>
      </c>
      <c r="BJ427" s="78" t="e">
        <f>IF(Exposition!$J434="Juni",Exposition!$G434)</f>
        <v>#NAME?</v>
      </c>
      <c r="BK427" s="78" t="e">
        <f>IF(Exposition!$J434="Juli",Exposition!$G434)</f>
        <v>#NAME?</v>
      </c>
      <c r="BL427" s="78" t="e">
        <f>IF(Exposition!$J434="August",Exposition!$G434)</f>
        <v>#NAME?</v>
      </c>
      <c r="BM427" s="78" t="e">
        <f>IF(Exposition!$J434="September",Exposition!$G434)</f>
        <v>#NAME?</v>
      </c>
      <c r="BN427" s="78" t="e">
        <f>IF(Exposition!$J434="Oktober",Exposition!$G434)</f>
        <v>#NAME?</v>
      </c>
      <c r="BO427" s="78" t="e">
        <f>IF(Exposition!$J434="November",Exposition!$G434)</f>
        <v>#NAME?</v>
      </c>
      <c r="BP427" s="78" t="e">
        <f>IF(Exposition!$J434="Dezember",Exposition!$G434)</f>
        <v>#NAME?</v>
      </c>
    </row>
    <row r="428" spans="14:68" x14ac:dyDescent="0.2">
      <c r="N428" s="78" t="b">
        <f>IF(Exposition!$D436="Fußballspez. Training",Exposition!$C436*(Exposition!$E436/60))</f>
        <v>0</v>
      </c>
      <c r="O428" s="78" t="b">
        <f>IF(Exposition!$D436="Unspezifisches Training",Exposition!$C436*(Exposition!$E436/60))</f>
        <v>0</v>
      </c>
      <c r="AD428" s="78" t="e">
        <f>IF(Monitoring!D436=0,AA=0,TEXT(Monitoring!D436,"TTTT"))</f>
        <v>#NAME?</v>
      </c>
      <c r="AE428" s="78" t="e">
        <f>IF(Monitoring!D436=0,AA=0,TEXT(Monitoring!D436,"MMMM"))</f>
        <v>#NAME?</v>
      </c>
      <c r="AF428" s="78">
        <f>Monitoring!L436</f>
        <v>0</v>
      </c>
      <c r="BE428" s="78" t="e">
        <f>IF(Exposition!$J435="Januar",Exposition!$G435)</f>
        <v>#NAME?</v>
      </c>
      <c r="BF428" s="78" t="e">
        <f>IF(Exposition!$J435="Februar",Exposition!$G435)</f>
        <v>#NAME?</v>
      </c>
      <c r="BG428" s="78" t="e">
        <f>IF(Exposition!$J435="März",Exposition!$G435)</f>
        <v>#NAME?</v>
      </c>
      <c r="BH428" s="78" t="e">
        <f>IF(Exposition!$J435="April",Exposition!$G435)</f>
        <v>#NAME?</v>
      </c>
      <c r="BI428" s="78" t="e">
        <f>IF(Exposition!$J435="Mai",Exposition!$G435)</f>
        <v>#NAME?</v>
      </c>
      <c r="BJ428" s="78" t="e">
        <f>IF(Exposition!$J435="Juni",Exposition!$G435)</f>
        <v>#NAME?</v>
      </c>
      <c r="BK428" s="78" t="e">
        <f>IF(Exposition!$J435="Juli",Exposition!$G435)</f>
        <v>#NAME?</v>
      </c>
      <c r="BL428" s="78" t="e">
        <f>IF(Exposition!$J435="August",Exposition!$G435)</f>
        <v>#NAME?</v>
      </c>
      <c r="BM428" s="78" t="e">
        <f>IF(Exposition!$J435="September",Exposition!$G435)</f>
        <v>#NAME?</v>
      </c>
      <c r="BN428" s="78" t="e">
        <f>IF(Exposition!$J435="Oktober",Exposition!$G435)</f>
        <v>#NAME?</v>
      </c>
      <c r="BO428" s="78" t="e">
        <f>IF(Exposition!$J435="November",Exposition!$G435)</f>
        <v>#NAME?</v>
      </c>
      <c r="BP428" s="78" t="e">
        <f>IF(Exposition!$J435="Dezember",Exposition!$G435)</f>
        <v>#NAME?</v>
      </c>
    </row>
    <row r="429" spans="14:68" x14ac:dyDescent="0.2">
      <c r="N429" s="78" t="b">
        <f>IF(Exposition!$D437="Fußballspez. Training",Exposition!$C437*(Exposition!$E437/60))</f>
        <v>0</v>
      </c>
      <c r="O429" s="78" t="b">
        <f>IF(Exposition!$D437="Unspezifisches Training",Exposition!$C437*(Exposition!$E437/60))</f>
        <v>0</v>
      </c>
      <c r="AD429" s="78" t="e">
        <f>IF(Monitoring!D437=0,AA=0,TEXT(Monitoring!D437,"TTTT"))</f>
        <v>#NAME?</v>
      </c>
      <c r="AE429" s="78" t="e">
        <f>IF(Monitoring!D437=0,AA=0,TEXT(Monitoring!D437,"MMMM"))</f>
        <v>#NAME?</v>
      </c>
      <c r="AF429" s="78">
        <f>Monitoring!L437</f>
        <v>0</v>
      </c>
      <c r="BE429" s="78" t="e">
        <f>IF(Exposition!$J436="Januar",Exposition!$G436)</f>
        <v>#NAME?</v>
      </c>
      <c r="BF429" s="78" t="e">
        <f>IF(Exposition!$J436="Februar",Exposition!$G436)</f>
        <v>#NAME?</v>
      </c>
      <c r="BG429" s="78" t="e">
        <f>IF(Exposition!$J436="März",Exposition!$G436)</f>
        <v>#NAME?</v>
      </c>
      <c r="BH429" s="78" t="e">
        <f>IF(Exposition!$J436="April",Exposition!$G436)</f>
        <v>#NAME?</v>
      </c>
      <c r="BI429" s="78" t="e">
        <f>IF(Exposition!$J436="Mai",Exposition!$G436)</f>
        <v>#NAME?</v>
      </c>
      <c r="BJ429" s="78" t="e">
        <f>IF(Exposition!$J436="Juni",Exposition!$G436)</f>
        <v>#NAME?</v>
      </c>
      <c r="BK429" s="78" t="e">
        <f>IF(Exposition!$J436="Juli",Exposition!$G436)</f>
        <v>#NAME?</v>
      </c>
      <c r="BL429" s="78" t="e">
        <f>IF(Exposition!$J436="August",Exposition!$G436)</f>
        <v>#NAME?</v>
      </c>
      <c r="BM429" s="78" t="e">
        <f>IF(Exposition!$J436="September",Exposition!$G436)</f>
        <v>#NAME?</v>
      </c>
      <c r="BN429" s="78" t="e">
        <f>IF(Exposition!$J436="Oktober",Exposition!$G436)</f>
        <v>#NAME?</v>
      </c>
      <c r="BO429" s="78" t="e">
        <f>IF(Exposition!$J436="November",Exposition!$G436)</f>
        <v>#NAME?</v>
      </c>
      <c r="BP429" s="78" t="e">
        <f>IF(Exposition!$J436="Dezember",Exposition!$G436)</f>
        <v>#NAME?</v>
      </c>
    </row>
    <row r="430" spans="14:68" x14ac:dyDescent="0.2">
      <c r="N430" s="78" t="b">
        <f>IF(Exposition!$D438="Fußballspez. Training",Exposition!$C438*(Exposition!$E438/60))</f>
        <v>0</v>
      </c>
      <c r="O430" s="78" t="b">
        <f>IF(Exposition!$D438="Unspezifisches Training",Exposition!$C438*(Exposition!$E438/60))</f>
        <v>0</v>
      </c>
      <c r="AD430" s="78" t="e">
        <f>IF(Monitoring!D438=0,AA=0,TEXT(Monitoring!D438,"TTTT"))</f>
        <v>#NAME?</v>
      </c>
      <c r="AE430" s="78" t="e">
        <f>IF(Monitoring!D438=0,AA=0,TEXT(Monitoring!D438,"MMMM"))</f>
        <v>#NAME?</v>
      </c>
      <c r="AF430" s="78">
        <f>Monitoring!L438</f>
        <v>0</v>
      </c>
      <c r="BE430" s="78" t="e">
        <f>IF(Exposition!$J437="Januar",Exposition!$G437)</f>
        <v>#NAME?</v>
      </c>
      <c r="BF430" s="78" t="e">
        <f>IF(Exposition!$J437="Februar",Exposition!$G437)</f>
        <v>#NAME?</v>
      </c>
      <c r="BG430" s="78" t="e">
        <f>IF(Exposition!$J437="März",Exposition!$G437)</f>
        <v>#NAME?</v>
      </c>
      <c r="BH430" s="78" t="e">
        <f>IF(Exposition!$J437="April",Exposition!$G437)</f>
        <v>#NAME?</v>
      </c>
      <c r="BI430" s="78" t="e">
        <f>IF(Exposition!$J437="Mai",Exposition!$G437)</f>
        <v>#NAME?</v>
      </c>
      <c r="BJ430" s="78" t="e">
        <f>IF(Exposition!$J437="Juni",Exposition!$G437)</f>
        <v>#NAME?</v>
      </c>
      <c r="BK430" s="78" t="e">
        <f>IF(Exposition!$J437="Juli",Exposition!$G437)</f>
        <v>#NAME?</v>
      </c>
      <c r="BL430" s="78" t="e">
        <f>IF(Exposition!$J437="August",Exposition!$G437)</f>
        <v>#NAME?</v>
      </c>
      <c r="BM430" s="78" t="e">
        <f>IF(Exposition!$J437="September",Exposition!$G437)</f>
        <v>#NAME?</v>
      </c>
      <c r="BN430" s="78" t="e">
        <f>IF(Exposition!$J437="Oktober",Exposition!$G437)</f>
        <v>#NAME?</v>
      </c>
      <c r="BO430" s="78" t="e">
        <f>IF(Exposition!$J437="November",Exposition!$G437)</f>
        <v>#NAME?</v>
      </c>
      <c r="BP430" s="78" t="e">
        <f>IF(Exposition!$J437="Dezember",Exposition!$G437)</f>
        <v>#NAME?</v>
      </c>
    </row>
    <row r="431" spans="14:68" x14ac:dyDescent="0.2">
      <c r="N431" s="78" t="b">
        <f>IF(Exposition!$D439="Fußballspez. Training",Exposition!$C439*(Exposition!$E439/60))</f>
        <v>0</v>
      </c>
      <c r="O431" s="78" t="b">
        <f>IF(Exposition!$D439="Unspezifisches Training",Exposition!$C439*(Exposition!$E439/60))</f>
        <v>0</v>
      </c>
      <c r="AD431" s="78" t="e">
        <f>IF(Monitoring!D439=0,AA=0,TEXT(Monitoring!D439,"TTTT"))</f>
        <v>#NAME?</v>
      </c>
      <c r="AE431" s="78" t="e">
        <f>IF(Monitoring!D439=0,AA=0,TEXT(Monitoring!D439,"MMMM"))</f>
        <v>#NAME?</v>
      </c>
      <c r="AF431" s="78">
        <f>Monitoring!L439</f>
        <v>0</v>
      </c>
      <c r="BE431" s="78" t="e">
        <f>IF(Exposition!$J438="Januar",Exposition!$G438)</f>
        <v>#NAME?</v>
      </c>
      <c r="BF431" s="78" t="e">
        <f>IF(Exposition!$J438="Februar",Exposition!$G438)</f>
        <v>#NAME?</v>
      </c>
      <c r="BG431" s="78" t="e">
        <f>IF(Exposition!$J438="März",Exposition!$G438)</f>
        <v>#NAME?</v>
      </c>
      <c r="BH431" s="78" t="e">
        <f>IF(Exposition!$J438="April",Exposition!$G438)</f>
        <v>#NAME?</v>
      </c>
      <c r="BI431" s="78" t="e">
        <f>IF(Exposition!$J438="Mai",Exposition!$G438)</f>
        <v>#NAME?</v>
      </c>
      <c r="BJ431" s="78" t="e">
        <f>IF(Exposition!$J438="Juni",Exposition!$G438)</f>
        <v>#NAME?</v>
      </c>
      <c r="BK431" s="78" t="e">
        <f>IF(Exposition!$J438="Juli",Exposition!$G438)</f>
        <v>#NAME?</v>
      </c>
      <c r="BL431" s="78" t="e">
        <f>IF(Exposition!$J438="August",Exposition!$G438)</f>
        <v>#NAME?</v>
      </c>
      <c r="BM431" s="78" t="e">
        <f>IF(Exposition!$J438="September",Exposition!$G438)</f>
        <v>#NAME?</v>
      </c>
      <c r="BN431" s="78" t="e">
        <f>IF(Exposition!$J438="Oktober",Exposition!$G438)</f>
        <v>#NAME?</v>
      </c>
      <c r="BO431" s="78" t="e">
        <f>IF(Exposition!$J438="November",Exposition!$G438)</f>
        <v>#NAME?</v>
      </c>
      <c r="BP431" s="78" t="e">
        <f>IF(Exposition!$J438="Dezember",Exposition!$G438)</f>
        <v>#NAME?</v>
      </c>
    </row>
    <row r="432" spans="14:68" x14ac:dyDescent="0.2">
      <c r="N432" s="78" t="b">
        <f>IF(Exposition!$D440="Fußballspez. Training",Exposition!$C440*(Exposition!$E440/60))</f>
        <v>0</v>
      </c>
      <c r="O432" s="78" t="b">
        <f>IF(Exposition!$D440="Unspezifisches Training",Exposition!$C440*(Exposition!$E440/60))</f>
        <v>0</v>
      </c>
      <c r="AD432" s="78" t="e">
        <f>IF(Monitoring!D440=0,AA=0,TEXT(Monitoring!D440,"TTTT"))</f>
        <v>#NAME?</v>
      </c>
      <c r="AE432" s="78" t="e">
        <f>IF(Monitoring!D440=0,AA=0,TEXT(Monitoring!D440,"MMMM"))</f>
        <v>#NAME?</v>
      </c>
      <c r="AF432" s="78">
        <f>Monitoring!L440</f>
        <v>0</v>
      </c>
      <c r="BE432" s="78" t="e">
        <f>IF(Exposition!$J439="Januar",Exposition!$G439)</f>
        <v>#NAME?</v>
      </c>
      <c r="BF432" s="78" t="e">
        <f>IF(Exposition!$J439="Februar",Exposition!$G439)</f>
        <v>#NAME?</v>
      </c>
      <c r="BG432" s="78" t="e">
        <f>IF(Exposition!$J439="März",Exposition!$G439)</f>
        <v>#NAME?</v>
      </c>
      <c r="BH432" s="78" t="e">
        <f>IF(Exposition!$J439="April",Exposition!$G439)</f>
        <v>#NAME?</v>
      </c>
      <c r="BI432" s="78" t="e">
        <f>IF(Exposition!$J439="Mai",Exposition!$G439)</f>
        <v>#NAME?</v>
      </c>
      <c r="BJ432" s="78" t="e">
        <f>IF(Exposition!$J439="Juni",Exposition!$G439)</f>
        <v>#NAME?</v>
      </c>
      <c r="BK432" s="78" t="e">
        <f>IF(Exposition!$J439="Juli",Exposition!$G439)</f>
        <v>#NAME?</v>
      </c>
      <c r="BL432" s="78" t="e">
        <f>IF(Exposition!$J439="August",Exposition!$G439)</f>
        <v>#NAME?</v>
      </c>
      <c r="BM432" s="78" t="e">
        <f>IF(Exposition!$J439="September",Exposition!$G439)</f>
        <v>#NAME?</v>
      </c>
      <c r="BN432" s="78" t="e">
        <f>IF(Exposition!$J439="Oktober",Exposition!$G439)</f>
        <v>#NAME?</v>
      </c>
      <c r="BO432" s="78" t="e">
        <f>IF(Exposition!$J439="November",Exposition!$G439)</f>
        <v>#NAME?</v>
      </c>
      <c r="BP432" s="78" t="e">
        <f>IF(Exposition!$J439="Dezember",Exposition!$G439)</f>
        <v>#NAME?</v>
      </c>
    </row>
    <row r="433" spans="14:68" x14ac:dyDescent="0.2">
      <c r="N433" s="78" t="b">
        <f>IF(Exposition!$D441="Fußballspez. Training",Exposition!$C441*(Exposition!$E441/60))</f>
        <v>0</v>
      </c>
      <c r="O433" s="78" t="b">
        <f>IF(Exposition!$D441="Unspezifisches Training",Exposition!$C441*(Exposition!$E441/60))</f>
        <v>0</v>
      </c>
      <c r="AD433" s="78" t="e">
        <f>IF(Monitoring!D441=0,AA=0,TEXT(Monitoring!D441,"TTTT"))</f>
        <v>#NAME?</v>
      </c>
      <c r="AE433" s="78" t="e">
        <f>IF(Monitoring!D441=0,AA=0,TEXT(Monitoring!D441,"MMMM"))</f>
        <v>#NAME?</v>
      </c>
      <c r="AF433" s="78">
        <f>Monitoring!L441</f>
        <v>0</v>
      </c>
      <c r="BE433" s="78" t="e">
        <f>IF(Exposition!$J440="Januar",Exposition!$G440)</f>
        <v>#NAME?</v>
      </c>
      <c r="BF433" s="78" t="e">
        <f>IF(Exposition!$J440="Februar",Exposition!$G440)</f>
        <v>#NAME?</v>
      </c>
      <c r="BG433" s="78" t="e">
        <f>IF(Exposition!$J440="März",Exposition!$G440)</f>
        <v>#NAME?</v>
      </c>
      <c r="BH433" s="78" t="e">
        <f>IF(Exposition!$J440="April",Exposition!$G440)</f>
        <v>#NAME?</v>
      </c>
      <c r="BI433" s="78" t="e">
        <f>IF(Exposition!$J440="Mai",Exposition!$G440)</f>
        <v>#NAME?</v>
      </c>
      <c r="BJ433" s="78" t="e">
        <f>IF(Exposition!$J440="Juni",Exposition!$G440)</f>
        <v>#NAME?</v>
      </c>
      <c r="BK433" s="78" t="e">
        <f>IF(Exposition!$J440="Juli",Exposition!$G440)</f>
        <v>#NAME?</v>
      </c>
      <c r="BL433" s="78" t="e">
        <f>IF(Exposition!$J440="August",Exposition!$G440)</f>
        <v>#NAME?</v>
      </c>
      <c r="BM433" s="78" t="e">
        <f>IF(Exposition!$J440="September",Exposition!$G440)</f>
        <v>#NAME?</v>
      </c>
      <c r="BN433" s="78" t="e">
        <f>IF(Exposition!$J440="Oktober",Exposition!$G440)</f>
        <v>#NAME?</v>
      </c>
      <c r="BO433" s="78" t="e">
        <f>IF(Exposition!$J440="November",Exposition!$G440)</f>
        <v>#NAME?</v>
      </c>
      <c r="BP433" s="78" t="e">
        <f>IF(Exposition!$J440="Dezember",Exposition!$G440)</f>
        <v>#NAME?</v>
      </c>
    </row>
    <row r="434" spans="14:68" x14ac:dyDescent="0.2">
      <c r="N434" s="78" t="b">
        <f>IF(Exposition!$D442="Fußballspez. Training",Exposition!$C442*(Exposition!$E442/60))</f>
        <v>0</v>
      </c>
      <c r="O434" s="78" t="b">
        <f>IF(Exposition!$D442="Unspezifisches Training",Exposition!$C442*(Exposition!$E442/60))</f>
        <v>0</v>
      </c>
      <c r="AD434" s="78" t="e">
        <f>IF(Monitoring!D442=0,AA=0,TEXT(Monitoring!D442,"TTTT"))</f>
        <v>#NAME?</v>
      </c>
      <c r="AE434" s="78" t="e">
        <f>IF(Monitoring!D442=0,AA=0,TEXT(Monitoring!D442,"MMMM"))</f>
        <v>#NAME?</v>
      </c>
      <c r="AF434" s="78">
        <f>Monitoring!L442</f>
        <v>0</v>
      </c>
      <c r="BE434" s="78" t="e">
        <f>IF(Exposition!$J441="Januar",Exposition!$G441)</f>
        <v>#NAME?</v>
      </c>
      <c r="BF434" s="78" t="e">
        <f>IF(Exposition!$J441="Februar",Exposition!$G441)</f>
        <v>#NAME?</v>
      </c>
      <c r="BG434" s="78" t="e">
        <f>IF(Exposition!$J441="März",Exposition!$G441)</f>
        <v>#NAME?</v>
      </c>
      <c r="BH434" s="78" t="e">
        <f>IF(Exposition!$J441="April",Exposition!$G441)</f>
        <v>#NAME?</v>
      </c>
      <c r="BI434" s="78" t="e">
        <f>IF(Exposition!$J441="Mai",Exposition!$G441)</f>
        <v>#NAME?</v>
      </c>
      <c r="BJ434" s="78" t="e">
        <f>IF(Exposition!$J441="Juni",Exposition!$G441)</f>
        <v>#NAME?</v>
      </c>
      <c r="BK434" s="78" t="e">
        <f>IF(Exposition!$J441="Juli",Exposition!$G441)</f>
        <v>#NAME?</v>
      </c>
      <c r="BL434" s="78" t="e">
        <f>IF(Exposition!$J441="August",Exposition!$G441)</f>
        <v>#NAME?</v>
      </c>
      <c r="BM434" s="78" t="e">
        <f>IF(Exposition!$J441="September",Exposition!$G441)</f>
        <v>#NAME?</v>
      </c>
      <c r="BN434" s="78" t="e">
        <f>IF(Exposition!$J441="Oktober",Exposition!$G441)</f>
        <v>#NAME?</v>
      </c>
      <c r="BO434" s="78" t="e">
        <f>IF(Exposition!$J441="November",Exposition!$G441)</f>
        <v>#NAME?</v>
      </c>
      <c r="BP434" s="78" t="e">
        <f>IF(Exposition!$J441="Dezember",Exposition!$G441)</f>
        <v>#NAME?</v>
      </c>
    </row>
    <row r="435" spans="14:68" x14ac:dyDescent="0.2">
      <c r="N435" s="78" t="b">
        <f>IF(Exposition!$D443="Fußballspez. Training",Exposition!$C443*(Exposition!$E443/60))</f>
        <v>0</v>
      </c>
      <c r="O435" s="78" t="b">
        <f>IF(Exposition!$D443="Unspezifisches Training",Exposition!$C443*(Exposition!$E443/60))</f>
        <v>0</v>
      </c>
      <c r="AD435" s="78" t="e">
        <f>IF(Monitoring!D443=0,AA=0,TEXT(Monitoring!D443,"TTTT"))</f>
        <v>#NAME?</v>
      </c>
      <c r="AE435" s="78" t="e">
        <f>IF(Monitoring!D443=0,AA=0,TEXT(Monitoring!D443,"MMMM"))</f>
        <v>#NAME?</v>
      </c>
      <c r="AF435" s="78">
        <f>Monitoring!L443</f>
        <v>0</v>
      </c>
      <c r="BE435" s="78" t="e">
        <f>IF(Exposition!$J442="Januar",Exposition!$G442)</f>
        <v>#NAME?</v>
      </c>
      <c r="BF435" s="78" t="e">
        <f>IF(Exposition!$J442="Februar",Exposition!$G442)</f>
        <v>#NAME?</v>
      </c>
      <c r="BG435" s="78" t="e">
        <f>IF(Exposition!$J442="März",Exposition!$G442)</f>
        <v>#NAME?</v>
      </c>
      <c r="BH435" s="78" t="e">
        <f>IF(Exposition!$J442="April",Exposition!$G442)</f>
        <v>#NAME?</v>
      </c>
      <c r="BI435" s="78" t="e">
        <f>IF(Exposition!$J442="Mai",Exposition!$G442)</f>
        <v>#NAME?</v>
      </c>
      <c r="BJ435" s="78" t="e">
        <f>IF(Exposition!$J442="Juni",Exposition!$G442)</f>
        <v>#NAME?</v>
      </c>
      <c r="BK435" s="78" t="e">
        <f>IF(Exposition!$J442="Juli",Exposition!$G442)</f>
        <v>#NAME?</v>
      </c>
      <c r="BL435" s="78" t="e">
        <f>IF(Exposition!$J442="August",Exposition!$G442)</f>
        <v>#NAME?</v>
      </c>
      <c r="BM435" s="78" t="e">
        <f>IF(Exposition!$J442="September",Exposition!$G442)</f>
        <v>#NAME?</v>
      </c>
      <c r="BN435" s="78" t="e">
        <f>IF(Exposition!$J442="Oktober",Exposition!$G442)</f>
        <v>#NAME?</v>
      </c>
      <c r="BO435" s="78" t="e">
        <f>IF(Exposition!$J442="November",Exposition!$G442)</f>
        <v>#NAME?</v>
      </c>
      <c r="BP435" s="78" t="e">
        <f>IF(Exposition!$J442="Dezember",Exposition!$G442)</f>
        <v>#NAME?</v>
      </c>
    </row>
    <row r="436" spans="14:68" x14ac:dyDescent="0.2">
      <c r="N436" s="78" t="b">
        <f>IF(Exposition!$D444="Fußballspez. Training",Exposition!$C444*(Exposition!$E444/60))</f>
        <v>0</v>
      </c>
      <c r="O436" s="78" t="b">
        <f>IF(Exposition!$D444="Unspezifisches Training",Exposition!$C444*(Exposition!$E444/60))</f>
        <v>0</v>
      </c>
      <c r="AD436" s="78" t="e">
        <f>IF(Monitoring!D444=0,AA=0,TEXT(Monitoring!D444,"TTTT"))</f>
        <v>#NAME?</v>
      </c>
      <c r="AE436" s="78" t="e">
        <f>IF(Monitoring!D444=0,AA=0,TEXT(Monitoring!D444,"MMMM"))</f>
        <v>#NAME?</v>
      </c>
      <c r="AF436" s="78">
        <f>Monitoring!L444</f>
        <v>0</v>
      </c>
      <c r="BE436" s="78" t="e">
        <f>IF(Exposition!$J443="Januar",Exposition!$G443)</f>
        <v>#NAME?</v>
      </c>
      <c r="BF436" s="78" t="e">
        <f>IF(Exposition!$J443="Februar",Exposition!$G443)</f>
        <v>#NAME?</v>
      </c>
      <c r="BG436" s="78" t="e">
        <f>IF(Exposition!$J443="März",Exposition!$G443)</f>
        <v>#NAME?</v>
      </c>
      <c r="BH436" s="78" t="e">
        <f>IF(Exposition!$J443="April",Exposition!$G443)</f>
        <v>#NAME?</v>
      </c>
      <c r="BI436" s="78" t="e">
        <f>IF(Exposition!$J443="Mai",Exposition!$G443)</f>
        <v>#NAME?</v>
      </c>
      <c r="BJ436" s="78" t="e">
        <f>IF(Exposition!$J443="Juni",Exposition!$G443)</f>
        <v>#NAME?</v>
      </c>
      <c r="BK436" s="78" t="e">
        <f>IF(Exposition!$J443="Juli",Exposition!$G443)</f>
        <v>#NAME?</v>
      </c>
      <c r="BL436" s="78" t="e">
        <f>IF(Exposition!$J443="August",Exposition!$G443)</f>
        <v>#NAME?</v>
      </c>
      <c r="BM436" s="78" t="e">
        <f>IF(Exposition!$J443="September",Exposition!$G443)</f>
        <v>#NAME?</v>
      </c>
      <c r="BN436" s="78" t="e">
        <f>IF(Exposition!$J443="Oktober",Exposition!$G443)</f>
        <v>#NAME?</v>
      </c>
      <c r="BO436" s="78" t="e">
        <f>IF(Exposition!$J443="November",Exposition!$G443)</f>
        <v>#NAME?</v>
      </c>
      <c r="BP436" s="78" t="e">
        <f>IF(Exposition!$J443="Dezember",Exposition!$G443)</f>
        <v>#NAME?</v>
      </c>
    </row>
    <row r="437" spans="14:68" x14ac:dyDescent="0.2">
      <c r="N437" s="78" t="b">
        <f>IF(Exposition!$D445="Fußballspez. Training",Exposition!$C445*(Exposition!$E445/60))</f>
        <v>0</v>
      </c>
      <c r="O437" s="78" t="b">
        <f>IF(Exposition!$D445="Unspezifisches Training",Exposition!$C445*(Exposition!$E445/60))</f>
        <v>0</v>
      </c>
      <c r="AD437" s="78" t="e">
        <f>IF(Monitoring!D445=0,AA=0,TEXT(Monitoring!D445,"TTTT"))</f>
        <v>#NAME?</v>
      </c>
      <c r="AE437" s="78" t="e">
        <f>IF(Monitoring!D445=0,AA=0,TEXT(Monitoring!D445,"MMMM"))</f>
        <v>#NAME?</v>
      </c>
      <c r="AF437" s="78">
        <f>Monitoring!L445</f>
        <v>0</v>
      </c>
      <c r="BE437" s="78" t="e">
        <f>IF(Exposition!$J444="Januar",Exposition!$G444)</f>
        <v>#NAME?</v>
      </c>
      <c r="BF437" s="78" t="e">
        <f>IF(Exposition!$J444="Februar",Exposition!$G444)</f>
        <v>#NAME?</v>
      </c>
      <c r="BG437" s="78" t="e">
        <f>IF(Exposition!$J444="März",Exposition!$G444)</f>
        <v>#NAME?</v>
      </c>
      <c r="BH437" s="78" t="e">
        <f>IF(Exposition!$J444="April",Exposition!$G444)</f>
        <v>#NAME?</v>
      </c>
      <c r="BI437" s="78" t="e">
        <f>IF(Exposition!$J444="Mai",Exposition!$G444)</f>
        <v>#NAME?</v>
      </c>
      <c r="BJ437" s="78" t="e">
        <f>IF(Exposition!$J444="Juni",Exposition!$G444)</f>
        <v>#NAME?</v>
      </c>
      <c r="BK437" s="78" t="e">
        <f>IF(Exposition!$J444="Juli",Exposition!$G444)</f>
        <v>#NAME?</v>
      </c>
      <c r="BL437" s="78" t="e">
        <f>IF(Exposition!$J444="August",Exposition!$G444)</f>
        <v>#NAME?</v>
      </c>
      <c r="BM437" s="78" t="e">
        <f>IF(Exposition!$J444="September",Exposition!$G444)</f>
        <v>#NAME?</v>
      </c>
      <c r="BN437" s="78" t="e">
        <f>IF(Exposition!$J444="Oktober",Exposition!$G444)</f>
        <v>#NAME?</v>
      </c>
      <c r="BO437" s="78" t="e">
        <f>IF(Exposition!$J444="November",Exposition!$G444)</f>
        <v>#NAME?</v>
      </c>
      <c r="BP437" s="78" t="e">
        <f>IF(Exposition!$J444="Dezember",Exposition!$G444)</f>
        <v>#NAME?</v>
      </c>
    </row>
    <row r="438" spans="14:68" x14ac:dyDescent="0.2">
      <c r="N438" s="78" t="b">
        <f>IF(Exposition!$D446="Fußballspez. Training",Exposition!$C446*(Exposition!$E446/60))</f>
        <v>0</v>
      </c>
      <c r="O438" s="78" t="b">
        <f>IF(Exposition!$D446="Unspezifisches Training",Exposition!$C446*(Exposition!$E446/60))</f>
        <v>0</v>
      </c>
      <c r="AD438" s="78" t="e">
        <f>IF(Monitoring!D446=0,AA=0,TEXT(Monitoring!D446,"TTTT"))</f>
        <v>#NAME?</v>
      </c>
      <c r="AE438" s="78" t="e">
        <f>IF(Monitoring!D446=0,AA=0,TEXT(Monitoring!D446,"MMMM"))</f>
        <v>#NAME?</v>
      </c>
      <c r="AF438" s="78">
        <f>Monitoring!L446</f>
        <v>0</v>
      </c>
      <c r="BE438" s="78" t="e">
        <f>IF(Exposition!$J445="Januar",Exposition!$G445)</f>
        <v>#NAME?</v>
      </c>
      <c r="BF438" s="78" t="e">
        <f>IF(Exposition!$J445="Februar",Exposition!$G445)</f>
        <v>#NAME?</v>
      </c>
      <c r="BG438" s="78" t="e">
        <f>IF(Exposition!$J445="März",Exposition!$G445)</f>
        <v>#NAME?</v>
      </c>
      <c r="BH438" s="78" t="e">
        <f>IF(Exposition!$J445="April",Exposition!$G445)</f>
        <v>#NAME?</v>
      </c>
      <c r="BI438" s="78" t="e">
        <f>IF(Exposition!$J445="Mai",Exposition!$G445)</f>
        <v>#NAME?</v>
      </c>
      <c r="BJ438" s="78" t="e">
        <f>IF(Exposition!$J445="Juni",Exposition!$G445)</f>
        <v>#NAME?</v>
      </c>
      <c r="BK438" s="78" t="e">
        <f>IF(Exposition!$J445="Juli",Exposition!$G445)</f>
        <v>#NAME?</v>
      </c>
      <c r="BL438" s="78" t="e">
        <f>IF(Exposition!$J445="August",Exposition!$G445)</f>
        <v>#NAME?</v>
      </c>
      <c r="BM438" s="78" t="e">
        <f>IF(Exposition!$J445="September",Exposition!$G445)</f>
        <v>#NAME?</v>
      </c>
      <c r="BN438" s="78" t="e">
        <f>IF(Exposition!$J445="Oktober",Exposition!$G445)</f>
        <v>#NAME?</v>
      </c>
      <c r="BO438" s="78" t="e">
        <f>IF(Exposition!$J445="November",Exposition!$G445)</f>
        <v>#NAME?</v>
      </c>
      <c r="BP438" s="78" t="e">
        <f>IF(Exposition!$J445="Dezember",Exposition!$G445)</f>
        <v>#NAME?</v>
      </c>
    </row>
    <row r="439" spans="14:68" x14ac:dyDescent="0.2">
      <c r="N439" s="78" t="b">
        <f>IF(Exposition!$D447="Fußballspez. Training",Exposition!$C447*(Exposition!$E447/60))</f>
        <v>0</v>
      </c>
      <c r="O439" s="78" t="b">
        <f>IF(Exposition!$D447="Unspezifisches Training",Exposition!$C447*(Exposition!$E447/60))</f>
        <v>0</v>
      </c>
      <c r="AD439" s="78" t="e">
        <f>IF(Monitoring!D447=0,AA=0,TEXT(Monitoring!D447,"TTTT"))</f>
        <v>#NAME?</v>
      </c>
      <c r="AE439" s="78" t="e">
        <f>IF(Monitoring!D447=0,AA=0,TEXT(Monitoring!D447,"MMMM"))</f>
        <v>#NAME?</v>
      </c>
      <c r="AF439" s="78">
        <f>Monitoring!L447</f>
        <v>0</v>
      </c>
      <c r="BE439" s="78" t="e">
        <f>IF(Exposition!$J446="Januar",Exposition!$G446)</f>
        <v>#NAME?</v>
      </c>
      <c r="BF439" s="78" t="e">
        <f>IF(Exposition!$J446="Februar",Exposition!$G446)</f>
        <v>#NAME?</v>
      </c>
      <c r="BG439" s="78" t="e">
        <f>IF(Exposition!$J446="März",Exposition!$G446)</f>
        <v>#NAME?</v>
      </c>
      <c r="BH439" s="78" t="e">
        <f>IF(Exposition!$J446="April",Exposition!$G446)</f>
        <v>#NAME?</v>
      </c>
      <c r="BI439" s="78" t="e">
        <f>IF(Exposition!$J446="Mai",Exposition!$G446)</f>
        <v>#NAME?</v>
      </c>
      <c r="BJ439" s="78" t="e">
        <f>IF(Exposition!$J446="Juni",Exposition!$G446)</f>
        <v>#NAME?</v>
      </c>
      <c r="BK439" s="78" t="e">
        <f>IF(Exposition!$J446="Juli",Exposition!$G446)</f>
        <v>#NAME?</v>
      </c>
      <c r="BL439" s="78" t="e">
        <f>IF(Exposition!$J446="August",Exposition!$G446)</f>
        <v>#NAME?</v>
      </c>
      <c r="BM439" s="78" t="e">
        <f>IF(Exposition!$J446="September",Exposition!$G446)</f>
        <v>#NAME?</v>
      </c>
      <c r="BN439" s="78" t="e">
        <f>IF(Exposition!$J446="Oktober",Exposition!$G446)</f>
        <v>#NAME?</v>
      </c>
      <c r="BO439" s="78" t="e">
        <f>IF(Exposition!$J446="November",Exposition!$G446)</f>
        <v>#NAME?</v>
      </c>
      <c r="BP439" s="78" t="e">
        <f>IF(Exposition!$J446="Dezember",Exposition!$G446)</f>
        <v>#NAME?</v>
      </c>
    </row>
    <row r="440" spans="14:68" x14ac:dyDescent="0.2">
      <c r="N440" s="78" t="b">
        <f>IF(Exposition!$D448="Fußballspez. Training",Exposition!$C448*(Exposition!$E448/60))</f>
        <v>0</v>
      </c>
      <c r="O440" s="78" t="b">
        <f>IF(Exposition!$D448="Unspezifisches Training",Exposition!$C448*(Exposition!$E448/60))</f>
        <v>0</v>
      </c>
      <c r="AD440" s="78" t="e">
        <f>IF(Monitoring!D448=0,AA=0,TEXT(Monitoring!D448,"TTTT"))</f>
        <v>#NAME?</v>
      </c>
      <c r="AE440" s="78" t="e">
        <f>IF(Monitoring!D448=0,AA=0,TEXT(Monitoring!D448,"MMMM"))</f>
        <v>#NAME?</v>
      </c>
      <c r="AF440" s="78">
        <f>Monitoring!L448</f>
        <v>0</v>
      </c>
      <c r="BE440" s="78" t="e">
        <f>IF(Exposition!$J447="Januar",Exposition!$G447)</f>
        <v>#NAME?</v>
      </c>
      <c r="BF440" s="78" t="e">
        <f>IF(Exposition!$J447="Februar",Exposition!$G447)</f>
        <v>#NAME?</v>
      </c>
      <c r="BG440" s="78" t="e">
        <f>IF(Exposition!$J447="März",Exposition!$G447)</f>
        <v>#NAME?</v>
      </c>
      <c r="BH440" s="78" t="e">
        <f>IF(Exposition!$J447="April",Exposition!$G447)</f>
        <v>#NAME?</v>
      </c>
      <c r="BI440" s="78" t="e">
        <f>IF(Exposition!$J447="Mai",Exposition!$G447)</f>
        <v>#NAME?</v>
      </c>
      <c r="BJ440" s="78" t="e">
        <f>IF(Exposition!$J447="Juni",Exposition!$G447)</f>
        <v>#NAME?</v>
      </c>
      <c r="BK440" s="78" t="e">
        <f>IF(Exposition!$J447="Juli",Exposition!$G447)</f>
        <v>#NAME?</v>
      </c>
      <c r="BL440" s="78" t="e">
        <f>IF(Exposition!$J447="August",Exposition!$G447)</f>
        <v>#NAME?</v>
      </c>
      <c r="BM440" s="78" t="e">
        <f>IF(Exposition!$J447="September",Exposition!$G447)</f>
        <v>#NAME?</v>
      </c>
      <c r="BN440" s="78" t="e">
        <f>IF(Exposition!$J447="Oktober",Exposition!$G447)</f>
        <v>#NAME?</v>
      </c>
      <c r="BO440" s="78" t="e">
        <f>IF(Exposition!$J447="November",Exposition!$G447)</f>
        <v>#NAME?</v>
      </c>
      <c r="BP440" s="78" t="e">
        <f>IF(Exposition!$J447="Dezember",Exposition!$G447)</f>
        <v>#NAME?</v>
      </c>
    </row>
    <row r="441" spans="14:68" x14ac:dyDescent="0.2">
      <c r="N441" s="78" t="b">
        <f>IF(Exposition!$D449="Fußballspez. Training",Exposition!$C449*(Exposition!$E449/60))</f>
        <v>0</v>
      </c>
      <c r="O441" s="78" t="b">
        <f>IF(Exposition!$D449="Unspezifisches Training",Exposition!$C449*(Exposition!$E449/60))</f>
        <v>0</v>
      </c>
      <c r="AD441" s="78" t="e">
        <f>IF(Monitoring!D449=0,AA=0,TEXT(Monitoring!D449,"TTTT"))</f>
        <v>#NAME?</v>
      </c>
      <c r="AE441" s="78" t="e">
        <f>IF(Monitoring!D449=0,AA=0,TEXT(Monitoring!D449,"MMMM"))</f>
        <v>#NAME?</v>
      </c>
      <c r="AF441" s="78">
        <f>Monitoring!L449</f>
        <v>0</v>
      </c>
      <c r="BE441" s="78" t="e">
        <f>IF(Exposition!$J448="Januar",Exposition!$G448)</f>
        <v>#NAME?</v>
      </c>
      <c r="BF441" s="78" t="e">
        <f>IF(Exposition!$J448="Februar",Exposition!$G448)</f>
        <v>#NAME?</v>
      </c>
      <c r="BG441" s="78" t="e">
        <f>IF(Exposition!$J448="März",Exposition!$G448)</f>
        <v>#NAME?</v>
      </c>
      <c r="BH441" s="78" t="e">
        <f>IF(Exposition!$J448="April",Exposition!$G448)</f>
        <v>#NAME?</v>
      </c>
      <c r="BI441" s="78" t="e">
        <f>IF(Exposition!$J448="Mai",Exposition!$G448)</f>
        <v>#NAME?</v>
      </c>
      <c r="BJ441" s="78" t="e">
        <f>IF(Exposition!$J448="Juni",Exposition!$G448)</f>
        <v>#NAME?</v>
      </c>
      <c r="BK441" s="78" t="e">
        <f>IF(Exposition!$J448="Juli",Exposition!$G448)</f>
        <v>#NAME?</v>
      </c>
      <c r="BL441" s="78" t="e">
        <f>IF(Exposition!$J448="August",Exposition!$G448)</f>
        <v>#NAME?</v>
      </c>
      <c r="BM441" s="78" t="e">
        <f>IF(Exposition!$J448="September",Exposition!$G448)</f>
        <v>#NAME?</v>
      </c>
      <c r="BN441" s="78" t="e">
        <f>IF(Exposition!$J448="Oktober",Exposition!$G448)</f>
        <v>#NAME?</v>
      </c>
      <c r="BO441" s="78" t="e">
        <f>IF(Exposition!$J448="November",Exposition!$G448)</f>
        <v>#NAME?</v>
      </c>
      <c r="BP441" s="78" t="e">
        <f>IF(Exposition!$J448="Dezember",Exposition!$G448)</f>
        <v>#NAME?</v>
      </c>
    </row>
    <row r="442" spans="14:68" x14ac:dyDescent="0.2">
      <c r="N442" s="78" t="b">
        <f>IF(Exposition!$D450="Fußballspez. Training",Exposition!$C450*(Exposition!$E450/60))</f>
        <v>0</v>
      </c>
      <c r="O442" s="78" t="b">
        <f>IF(Exposition!$D450="Unspezifisches Training",Exposition!$C450*(Exposition!$E450/60))</f>
        <v>0</v>
      </c>
      <c r="AD442" s="78" t="e">
        <f>IF(Monitoring!D450=0,AA=0,TEXT(Monitoring!D450,"TTTT"))</f>
        <v>#NAME?</v>
      </c>
      <c r="AE442" s="78" t="e">
        <f>IF(Monitoring!D450=0,AA=0,TEXT(Monitoring!D450,"MMMM"))</f>
        <v>#NAME?</v>
      </c>
      <c r="AF442" s="78">
        <f>Monitoring!L450</f>
        <v>0</v>
      </c>
      <c r="BE442" s="78" t="e">
        <f>IF(Exposition!$J449="Januar",Exposition!$G449)</f>
        <v>#NAME?</v>
      </c>
      <c r="BF442" s="78" t="e">
        <f>IF(Exposition!$J449="Februar",Exposition!$G449)</f>
        <v>#NAME?</v>
      </c>
      <c r="BG442" s="78" t="e">
        <f>IF(Exposition!$J449="März",Exposition!$G449)</f>
        <v>#NAME?</v>
      </c>
      <c r="BH442" s="78" t="e">
        <f>IF(Exposition!$J449="April",Exposition!$G449)</f>
        <v>#NAME?</v>
      </c>
      <c r="BI442" s="78" t="e">
        <f>IF(Exposition!$J449="Mai",Exposition!$G449)</f>
        <v>#NAME?</v>
      </c>
      <c r="BJ442" s="78" t="e">
        <f>IF(Exposition!$J449="Juni",Exposition!$G449)</f>
        <v>#NAME?</v>
      </c>
      <c r="BK442" s="78" t="e">
        <f>IF(Exposition!$J449="Juli",Exposition!$G449)</f>
        <v>#NAME?</v>
      </c>
      <c r="BL442" s="78" t="e">
        <f>IF(Exposition!$J449="August",Exposition!$G449)</f>
        <v>#NAME?</v>
      </c>
      <c r="BM442" s="78" t="e">
        <f>IF(Exposition!$J449="September",Exposition!$G449)</f>
        <v>#NAME?</v>
      </c>
      <c r="BN442" s="78" t="e">
        <f>IF(Exposition!$J449="Oktober",Exposition!$G449)</f>
        <v>#NAME?</v>
      </c>
      <c r="BO442" s="78" t="e">
        <f>IF(Exposition!$J449="November",Exposition!$G449)</f>
        <v>#NAME?</v>
      </c>
      <c r="BP442" s="78" t="e">
        <f>IF(Exposition!$J449="Dezember",Exposition!$G449)</f>
        <v>#NAME?</v>
      </c>
    </row>
    <row r="443" spans="14:68" x14ac:dyDescent="0.2">
      <c r="N443" s="78" t="b">
        <f>IF(Exposition!$D451="Fußballspez. Training",Exposition!$C451*(Exposition!$E451/60))</f>
        <v>0</v>
      </c>
      <c r="O443" s="78" t="b">
        <f>IF(Exposition!$D451="Unspezifisches Training",Exposition!$C451*(Exposition!$E451/60))</f>
        <v>0</v>
      </c>
      <c r="AD443" s="78" t="e">
        <f>IF(Monitoring!D451=0,AA=0,TEXT(Monitoring!D451,"TTTT"))</f>
        <v>#NAME?</v>
      </c>
      <c r="AE443" s="78" t="e">
        <f>IF(Monitoring!D451=0,AA=0,TEXT(Monitoring!D451,"MMMM"))</f>
        <v>#NAME?</v>
      </c>
      <c r="AF443" s="78">
        <f>Monitoring!L451</f>
        <v>0</v>
      </c>
      <c r="BE443" s="78" t="e">
        <f>IF(Exposition!$J450="Januar",Exposition!$G450)</f>
        <v>#NAME?</v>
      </c>
      <c r="BF443" s="78" t="e">
        <f>IF(Exposition!$J450="Februar",Exposition!$G450)</f>
        <v>#NAME?</v>
      </c>
      <c r="BG443" s="78" t="e">
        <f>IF(Exposition!$J450="März",Exposition!$G450)</f>
        <v>#NAME?</v>
      </c>
      <c r="BH443" s="78" t="e">
        <f>IF(Exposition!$J450="April",Exposition!$G450)</f>
        <v>#NAME?</v>
      </c>
      <c r="BI443" s="78" t="e">
        <f>IF(Exposition!$J450="Mai",Exposition!$G450)</f>
        <v>#NAME?</v>
      </c>
      <c r="BJ443" s="78" t="e">
        <f>IF(Exposition!$J450="Juni",Exposition!$G450)</f>
        <v>#NAME?</v>
      </c>
      <c r="BK443" s="78" t="e">
        <f>IF(Exposition!$J450="Juli",Exposition!$G450)</f>
        <v>#NAME?</v>
      </c>
      <c r="BL443" s="78" t="e">
        <f>IF(Exposition!$J450="August",Exposition!$G450)</f>
        <v>#NAME?</v>
      </c>
      <c r="BM443" s="78" t="e">
        <f>IF(Exposition!$J450="September",Exposition!$G450)</f>
        <v>#NAME?</v>
      </c>
      <c r="BN443" s="78" t="e">
        <f>IF(Exposition!$J450="Oktober",Exposition!$G450)</f>
        <v>#NAME?</v>
      </c>
      <c r="BO443" s="78" t="e">
        <f>IF(Exposition!$J450="November",Exposition!$G450)</f>
        <v>#NAME?</v>
      </c>
      <c r="BP443" s="78" t="e">
        <f>IF(Exposition!$J450="Dezember",Exposition!$G450)</f>
        <v>#NAME?</v>
      </c>
    </row>
    <row r="444" spans="14:68" x14ac:dyDescent="0.2">
      <c r="N444" s="78" t="b">
        <f>IF(Exposition!$D452="Fußballspez. Training",Exposition!$C452*(Exposition!$E452/60))</f>
        <v>0</v>
      </c>
      <c r="O444" s="78" t="b">
        <f>IF(Exposition!$D452="Unspezifisches Training",Exposition!$C452*(Exposition!$E452/60))</f>
        <v>0</v>
      </c>
      <c r="AD444" s="78" t="e">
        <f>IF(Monitoring!D452=0,AA=0,TEXT(Monitoring!D452,"TTTT"))</f>
        <v>#NAME?</v>
      </c>
      <c r="AE444" s="78" t="e">
        <f>IF(Monitoring!D452=0,AA=0,TEXT(Monitoring!D452,"MMMM"))</f>
        <v>#NAME?</v>
      </c>
      <c r="AF444" s="78">
        <f>Monitoring!L452</f>
        <v>0</v>
      </c>
      <c r="BE444" s="78" t="e">
        <f>IF(Exposition!$J451="Januar",Exposition!$G451)</f>
        <v>#NAME?</v>
      </c>
      <c r="BF444" s="78" t="e">
        <f>IF(Exposition!$J451="Februar",Exposition!$G451)</f>
        <v>#NAME?</v>
      </c>
      <c r="BG444" s="78" t="e">
        <f>IF(Exposition!$J451="März",Exposition!$G451)</f>
        <v>#NAME?</v>
      </c>
      <c r="BH444" s="78" t="e">
        <f>IF(Exposition!$J451="April",Exposition!$G451)</f>
        <v>#NAME?</v>
      </c>
      <c r="BI444" s="78" t="e">
        <f>IF(Exposition!$J451="Mai",Exposition!$G451)</f>
        <v>#NAME?</v>
      </c>
      <c r="BJ444" s="78" t="e">
        <f>IF(Exposition!$J451="Juni",Exposition!$G451)</f>
        <v>#NAME?</v>
      </c>
      <c r="BK444" s="78" t="e">
        <f>IF(Exposition!$J451="Juli",Exposition!$G451)</f>
        <v>#NAME?</v>
      </c>
      <c r="BL444" s="78" t="e">
        <f>IF(Exposition!$J451="August",Exposition!$G451)</f>
        <v>#NAME?</v>
      </c>
      <c r="BM444" s="78" t="e">
        <f>IF(Exposition!$J451="September",Exposition!$G451)</f>
        <v>#NAME?</v>
      </c>
      <c r="BN444" s="78" t="e">
        <f>IF(Exposition!$J451="Oktober",Exposition!$G451)</f>
        <v>#NAME?</v>
      </c>
      <c r="BO444" s="78" t="e">
        <f>IF(Exposition!$J451="November",Exposition!$G451)</f>
        <v>#NAME?</v>
      </c>
      <c r="BP444" s="78" t="e">
        <f>IF(Exposition!$J451="Dezember",Exposition!$G451)</f>
        <v>#NAME?</v>
      </c>
    </row>
    <row r="445" spans="14:68" x14ac:dyDescent="0.2">
      <c r="N445" s="78" t="b">
        <f>IF(Exposition!$D453="Fußballspez. Training",Exposition!$C453*(Exposition!$E453/60))</f>
        <v>0</v>
      </c>
      <c r="O445" s="78" t="b">
        <f>IF(Exposition!$D453="Unspezifisches Training",Exposition!$C453*(Exposition!$E453/60))</f>
        <v>0</v>
      </c>
      <c r="AD445" s="78" t="e">
        <f>IF(Monitoring!D453=0,AA=0,TEXT(Monitoring!D453,"TTTT"))</f>
        <v>#NAME?</v>
      </c>
      <c r="AE445" s="78" t="e">
        <f>IF(Monitoring!D453=0,AA=0,TEXT(Monitoring!D453,"MMMM"))</f>
        <v>#NAME?</v>
      </c>
      <c r="AF445" s="78">
        <f>Monitoring!L453</f>
        <v>0</v>
      </c>
      <c r="BE445" s="78" t="e">
        <f>IF(Exposition!$J452="Januar",Exposition!$G452)</f>
        <v>#NAME?</v>
      </c>
      <c r="BF445" s="78" t="e">
        <f>IF(Exposition!$J452="Februar",Exposition!$G452)</f>
        <v>#NAME?</v>
      </c>
      <c r="BG445" s="78" t="e">
        <f>IF(Exposition!$J452="März",Exposition!$G452)</f>
        <v>#NAME?</v>
      </c>
      <c r="BH445" s="78" t="e">
        <f>IF(Exposition!$J452="April",Exposition!$G452)</f>
        <v>#NAME?</v>
      </c>
      <c r="BI445" s="78" t="e">
        <f>IF(Exposition!$J452="Mai",Exposition!$G452)</f>
        <v>#NAME?</v>
      </c>
      <c r="BJ445" s="78" t="e">
        <f>IF(Exposition!$J452="Juni",Exposition!$G452)</f>
        <v>#NAME?</v>
      </c>
      <c r="BK445" s="78" t="e">
        <f>IF(Exposition!$J452="Juli",Exposition!$G452)</f>
        <v>#NAME?</v>
      </c>
      <c r="BL445" s="78" t="e">
        <f>IF(Exposition!$J452="August",Exposition!$G452)</f>
        <v>#NAME?</v>
      </c>
      <c r="BM445" s="78" t="e">
        <f>IF(Exposition!$J452="September",Exposition!$G452)</f>
        <v>#NAME?</v>
      </c>
      <c r="BN445" s="78" t="e">
        <f>IF(Exposition!$J452="Oktober",Exposition!$G452)</f>
        <v>#NAME?</v>
      </c>
      <c r="BO445" s="78" t="e">
        <f>IF(Exposition!$J452="November",Exposition!$G452)</f>
        <v>#NAME?</v>
      </c>
      <c r="BP445" s="78" t="e">
        <f>IF(Exposition!$J452="Dezember",Exposition!$G452)</f>
        <v>#NAME?</v>
      </c>
    </row>
    <row r="446" spans="14:68" x14ac:dyDescent="0.2">
      <c r="N446" s="78" t="b">
        <f>IF(Exposition!$D454="Fußballspez. Training",Exposition!$C454*(Exposition!$E454/60))</f>
        <v>0</v>
      </c>
      <c r="O446" s="78" t="b">
        <f>IF(Exposition!$D454="Unspezifisches Training",Exposition!$C454*(Exposition!$E454/60))</f>
        <v>0</v>
      </c>
      <c r="AD446" s="78" t="e">
        <f>IF(Monitoring!D454=0,AA=0,TEXT(Monitoring!D454,"TTTT"))</f>
        <v>#NAME?</v>
      </c>
      <c r="AE446" s="78" t="e">
        <f>IF(Monitoring!D454=0,AA=0,TEXT(Monitoring!D454,"MMMM"))</f>
        <v>#NAME?</v>
      </c>
      <c r="AF446" s="78">
        <f>Monitoring!L454</f>
        <v>0</v>
      </c>
      <c r="BE446" s="78" t="e">
        <f>IF(Exposition!$J453="Januar",Exposition!$G453)</f>
        <v>#NAME?</v>
      </c>
      <c r="BF446" s="78" t="e">
        <f>IF(Exposition!$J453="Februar",Exposition!$G453)</f>
        <v>#NAME?</v>
      </c>
      <c r="BG446" s="78" t="e">
        <f>IF(Exposition!$J453="März",Exposition!$G453)</f>
        <v>#NAME?</v>
      </c>
      <c r="BH446" s="78" t="e">
        <f>IF(Exposition!$J453="April",Exposition!$G453)</f>
        <v>#NAME?</v>
      </c>
      <c r="BI446" s="78" t="e">
        <f>IF(Exposition!$J453="Mai",Exposition!$G453)</f>
        <v>#NAME?</v>
      </c>
      <c r="BJ446" s="78" t="e">
        <f>IF(Exposition!$J453="Juni",Exposition!$G453)</f>
        <v>#NAME?</v>
      </c>
      <c r="BK446" s="78" t="e">
        <f>IF(Exposition!$J453="Juli",Exposition!$G453)</f>
        <v>#NAME?</v>
      </c>
      <c r="BL446" s="78" t="e">
        <f>IF(Exposition!$J453="August",Exposition!$G453)</f>
        <v>#NAME?</v>
      </c>
      <c r="BM446" s="78" t="e">
        <f>IF(Exposition!$J453="September",Exposition!$G453)</f>
        <v>#NAME?</v>
      </c>
      <c r="BN446" s="78" t="e">
        <f>IF(Exposition!$J453="Oktober",Exposition!$G453)</f>
        <v>#NAME?</v>
      </c>
      <c r="BO446" s="78" t="e">
        <f>IF(Exposition!$J453="November",Exposition!$G453)</f>
        <v>#NAME?</v>
      </c>
      <c r="BP446" s="78" t="e">
        <f>IF(Exposition!$J453="Dezember",Exposition!$G453)</f>
        <v>#NAME?</v>
      </c>
    </row>
    <row r="447" spans="14:68" x14ac:dyDescent="0.2">
      <c r="N447" s="78" t="b">
        <f>IF(Exposition!$D455="Fußballspez. Training",Exposition!$C455*(Exposition!$E455/60))</f>
        <v>0</v>
      </c>
      <c r="O447" s="78" t="b">
        <f>IF(Exposition!$D455="Unspezifisches Training",Exposition!$C455*(Exposition!$E455/60))</f>
        <v>0</v>
      </c>
      <c r="AD447" s="78" t="e">
        <f>IF(Monitoring!D455=0,AA=0,TEXT(Monitoring!D455,"TTTT"))</f>
        <v>#NAME?</v>
      </c>
      <c r="AE447" s="78" t="e">
        <f>IF(Monitoring!D455=0,AA=0,TEXT(Monitoring!D455,"MMMM"))</f>
        <v>#NAME?</v>
      </c>
      <c r="AF447" s="78">
        <f>Monitoring!L455</f>
        <v>0</v>
      </c>
      <c r="BE447" s="78" t="e">
        <f>IF(Exposition!$J454="Januar",Exposition!$G454)</f>
        <v>#NAME?</v>
      </c>
      <c r="BF447" s="78" t="e">
        <f>IF(Exposition!$J454="Februar",Exposition!$G454)</f>
        <v>#NAME?</v>
      </c>
      <c r="BG447" s="78" t="e">
        <f>IF(Exposition!$J454="März",Exposition!$G454)</f>
        <v>#NAME?</v>
      </c>
      <c r="BH447" s="78" t="e">
        <f>IF(Exposition!$J454="April",Exposition!$G454)</f>
        <v>#NAME?</v>
      </c>
      <c r="BI447" s="78" t="e">
        <f>IF(Exposition!$J454="Mai",Exposition!$G454)</f>
        <v>#NAME?</v>
      </c>
      <c r="BJ447" s="78" t="e">
        <f>IF(Exposition!$J454="Juni",Exposition!$G454)</f>
        <v>#NAME?</v>
      </c>
      <c r="BK447" s="78" t="e">
        <f>IF(Exposition!$J454="Juli",Exposition!$G454)</f>
        <v>#NAME?</v>
      </c>
      <c r="BL447" s="78" t="e">
        <f>IF(Exposition!$J454="August",Exposition!$G454)</f>
        <v>#NAME?</v>
      </c>
      <c r="BM447" s="78" t="e">
        <f>IF(Exposition!$J454="September",Exposition!$G454)</f>
        <v>#NAME?</v>
      </c>
      <c r="BN447" s="78" t="e">
        <f>IF(Exposition!$J454="Oktober",Exposition!$G454)</f>
        <v>#NAME?</v>
      </c>
      <c r="BO447" s="78" t="e">
        <f>IF(Exposition!$J454="November",Exposition!$G454)</f>
        <v>#NAME?</v>
      </c>
      <c r="BP447" s="78" t="e">
        <f>IF(Exposition!$J454="Dezember",Exposition!$G454)</f>
        <v>#NAME?</v>
      </c>
    </row>
    <row r="448" spans="14:68" x14ac:dyDescent="0.2">
      <c r="N448" s="78" t="b">
        <f>IF(Exposition!$D456="Fußballspez. Training",Exposition!$C456*(Exposition!$E456/60))</f>
        <v>0</v>
      </c>
      <c r="O448" s="78" t="b">
        <f>IF(Exposition!$D456="Unspezifisches Training",Exposition!$C456*(Exposition!$E456/60))</f>
        <v>0</v>
      </c>
      <c r="AD448" s="78" t="e">
        <f>IF(Monitoring!D456=0,AA=0,TEXT(Monitoring!D456,"TTTT"))</f>
        <v>#NAME?</v>
      </c>
      <c r="AE448" s="78" t="e">
        <f>IF(Monitoring!D456=0,AA=0,TEXT(Monitoring!D456,"MMMM"))</f>
        <v>#NAME?</v>
      </c>
      <c r="AF448" s="78">
        <f>Monitoring!L456</f>
        <v>0</v>
      </c>
      <c r="BE448" s="78" t="e">
        <f>IF(Exposition!$J455="Januar",Exposition!$G455)</f>
        <v>#NAME?</v>
      </c>
      <c r="BF448" s="78" t="e">
        <f>IF(Exposition!$J455="Februar",Exposition!$G455)</f>
        <v>#NAME?</v>
      </c>
      <c r="BG448" s="78" t="e">
        <f>IF(Exposition!$J455="März",Exposition!$G455)</f>
        <v>#NAME?</v>
      </c>
      <c r="BH448" s="78" t="e">
        <f>IF(Exposition!$J455="April",Exposition!$G455)</f>
        <v>#NAME?</v>
      </c>
      <c r="BI448" s="78" t="e">
        <f>IF(Exposition!$J455="Mai",Exposition!$G455)</f>
        <v>#NAME?</v>
      </c>
      <c r="BJ448" s="78" t="e">
        <f>IF(Exposition!$J455="Juni",Exposition!$G455)</f>
        <v>#NAME?</v>
      </c>
      <c r="BK448" s="78" t="e">
        <f>IF(Exposition!$J455="Juli",Exposition!$G455)</f>
        <v>#NAME?</v>
      </c>
      <c r="BL448" s="78" t="e">
        <f>IF(Exposition!$J455="August",Exposition!$G455)</f>
        <v>#NAME?</v>
      </c>
      <c r="BM448" s="78" t="e">
        <f>IF(Exposition!$J455="September",Exposition!$G455)</f>
        <v>#NAME?</v>
      </c>
      <c r="BN448" s="78" t="e">
        <f>IF(Exposition!$J455="Oktober",Exposition!$G455)</f>
        <v>#NAME?</v>
      </c>
      <c r="BO448" s="78" t="e">
        <f>IF(Exposition!$J455="November",Exposition!$G455)</f>
        <v>#NAME?</v>
      </c>
      <c r="BP448" s="78" t="e">
        <f>IF(Exposition!$J455="Dezember",Exposition!$G455)</f>
        <v>#NAME?</v>
      </c>
    </row>
    <row r="449" spans="14:68" x14ac:dyDescent="0.2">
      <c r="N449" s="78" t="b">
        <f>IF(Exposition!$D457="Fußballspez. Training",Exposition!$C457*(Exposition!$E457/60))</f>
        <v>0</v>
      </c>
      <c r="O449" s="78" t="b">
        <f>IF(Exposition!$D457="Unspezifisches Training",Exposition!$C457*(Exposition!$E457/60))</f>
        <v>0</v>
      </c>
      <c r="AD449" s="78" t="e">
        <f>IF(Monitoring!D457=0,AA=0,TEXT(Monitoring!D457,"TTTT"))</f>
        <v>#NAME?</v>
      </c>
      <c r="AE449" s="78" t="e">
        <f>IF(Monitoring!D457=0,AA=0,TEXT(Monitoring!D457,"MMMM"))</f>
        <v>#NAME?</v>
      </c>
      <c r="AF449" s="78">
        <f>Monitoring!L457</f>
        <v>0</v>
      </c>
      <c r="BE449" s="78" t="e">
        <f>IF(Exposition!$J456="Januar",Exposition!$G456)</f>
        <v>#NAME?</v>
      </c>
      <c r="BF449" s="78" t="e">
        <f>IF(Exposition!$J456="Februar",Exposition!$G456)</f>
        <v>#NAME?</v>
      </c>
      <c r="BG449" s="78" t="e">
        <f>IF(Exposition!$J456="März",Exposition!$G456)</f>
        <v>#NAME?</v>
      </c>
      <c r="BH449" s="78" t="e">
        <f>IF(Exposition!$J456="April",Exposition!$G456)</f>
        <v>#NAME?</v>
      </c>
      <c r="BI449" s="78" t="e">
        <f>IF(Exposition!$J456="Mai",Exposition!$G456)</f>
        <v>#NAME?</v>
      </c>
      <c r="BJ449" s="78" t="e">
        <f>IF(Exposition!$J456="Juni",Exposition!$G456)</f>
        <v>#NAME?</v>
      </c>
      <c r="BK449" s="78" t="e">
        <f>IF(Exposition!$J456="Juli",Exposition!$G456)</f>
        <v>#NAME?</v>
      </c>
      <c r="BL449" s="78" t="e">
        <f>IF(Exposition!$J456="August",Exposition!$G456)</f>
        <v>#NAME?</v>
      </c>
      <c r="BM449" s="78" t="e">
        <f>IF(Exposition!$J456="September",Exposition!$G456)</f>
        <v>#NAME?</v>
      </c>
      <c r="BN449" s="78" t="e">
        <f>IF(Exposition!$J456="Oktober",Exposition!$G456)</f>
        <v>#NAME?</v>
      </c>
      <c r="BO449" s="78" t="e">
        <f>IF(Exposition!$J456="November",Exposition!$G456)</f>
        <v>#NAME?</v>
      </c>
      <c r="BP449" s="78" t="e">
        <f>IF(Exposition!$J456="Dezember",Exposition!$G456)</f>
        <v>#NAME?</v>
      </c>
    </row>
    <row r="450" spans="14:68" x14ac:dyDescent="0.2">
      <c r="N450" s="78" t="b">
        <f>IF(Exposition!$D458="Fußballspez. Training",Exposition!$C458*(Exposition!$E458/60))</f>
        <v>0</v>
      </c>
      <c r="O450" s="78" t="b">
        <f>IF(Exposition!$D458="Unspezifisches Training",Exposition!$C458*(Exposition!$E458/60))</f>
        <v>0</v>
      </c>
      <c r="AD450" s="78" t="e">
        <f>IF(Monitoring!D458=0,AA=0,TEXT(Monitoring!D458,"TTTT"))</f>
        <v>#NAME?</v>
      </c>
      <c r="AE450" s="78" t="e">
        <f>IF(Monitoring!D458=0,AA=0,TEXT(Monitoring!D458,"MMMM"))</f>
        <v>#NAME?</v>
      </c>
      <c r="AF450" s="78">
        <f>Monitoring!L458</f>
        <v>0</v>
      </c>
      <c r="BE450" s="78" t="e">
        <f>IF(Exposition!$J457="Januar",Exposition!$G457)</f>
        <v>#NAME?</v>
      </c>
      <c r="BF450" s="78" t="e">
        <f>IF(Exposition!$J457="Februar",Exposition!$G457)</f>
        <v>#NAME?</v>
      </c>
      <c r="BG450" s="78" t="e">
        <f>IF(Exposition!$J457="März",Exposition!$G457)</f>
        <v>#NAME?</v>
      </c>
      <c r="BH450" s="78" t="e">
        <f>IF(Exposition!$J457="April",Exposition!$G457)</f>
        <v>#NAME?</v>
      </c>
      <c r="BI450" s="78" t="e">
        <f>IF(Exposition!$J457="Mai",Exposition!$G457)</f>
        <v>#NAME?</v>
      </c>
      <c r="BJ450" s="78" t="e">
        <f>IF(Exposition!$J457="Juni",Exposition!$G457)</f>
        <v>#NAME?</v>
      </c>
      <c r="BK450" s="78" t="e">
        <f>IF(Exposition!$J457="Juli",Exposition!$G457)</f>
        <v>#NAME?</v>
      </c>
      <c r="BL450" s="78" t="e">
        <f>IF(Exposition!$J457="August",Exposition!$G457)</f>
        <v>#NAME?</v>
      </c>
      <c r="BM450" s="78" t="e">
        <f>IF(Exposition!$J457="September",Exposition!$G457)</f>
        <v>#NAME?</v>
      </c>
      <c r="BN450" s="78" t="e">
        <f>IF(Exposition!$J457="Oktober",Exposition!$G457)</f>
        <v>#NAME?</v>
      </c>
      <c r="BO450" s="78" t="e">
        <f>IF(Exposition!$J457="November",Exposition!$G457)</f>
        <v>#NAME?</v>
      </c>
      <c r="BP450" s="78" t="e">
        <f>IF(Exposition!$J457="Dezember",Exposition!$G457)</f>
        <v>#NAME?</v>
      </c>
    </row>
    <row r="451" spans="14:68" x14ac:dyDescent="0.2">
      <c r="N451" s="78" t="b">
        <f>IF(Exposition!$D459="Fußballspez. Training",Exposition!$C459*(Exposition!$E459/60))</f>
        <v>0</v>
      </c>
      <c r="O451" s="78" t="b">
        <f>IF(Exposition!$D459="Unspezifisches Training",Exposition!$C459*(Exposition!$E459/60))</f>
        <v>0</v>
      </c>
      <c r="AD451" s="78" t="e">
        <f>IF(Monitoring!D459=0,AA=0,TEXT(Monitoring!D459,"TTTT"))</f>
        <v>#NAME?</v>
      </c>
      <c r="AE451" s="78" t="e">
        <f>IF(Monitoring!D459=0,AA=0,TEXT(Monitoring!D459,"MMMM"))</f>
        <v>#NAME?</v>
      </c>
      <c r="AF451" s="78">
        <f>Monitoring!L459</f>
        <v>0</v>
      </c>
      <c r="BE451" s="78" t="e">
        <f>IF(Exposition!$J458="Januar",Exposition!$G458)</f>
        <v>#NAME?</v>
      </c>
      <c r="BF451" s="78" t="e">
        <f>IF(Exposition!$J458="Februar",Exposition!$G458)</f>
        <v>#NAME?</v>
      </c>
      <c r="BG451" s="78" t="e">
        <f>IF(Exposition!$J458="März",Exposition!$G458)</f>
        <v>#NAME?</v>
      </c>
      <c r="BH451" s="78" t="e">
        <f>IF(Exposition!$J458="April",Exposition!$G458)</f>
        <v>#NAME?</v>
      </c>
      <c r="BI451" s="78" t="e">
        <f>IF(Exposition!$J458="Mai",Exposition!$G458)</f>
        <v>#NAME?</v>
      </c>
      <c r="BJ451" s="78" t="e">
        <f>IF(Exposition!$J458="Juni",Exposition!$G458)</f>
        <v>#NAME?</v>
      </c>
      <c r="BK451" s="78" t="e">
        <f>IF(Exposition!$J458="Juli",Exposition!$G458)</f>
        <v>#NAME?</v>
      </c>
      <c r="BL451" s="78" t="e">
        <f>IF(Exposition!$J458="August",Exposition!$G458)</f>
        <v>#NAME?</v>
      </c>
      <c r="BM451" s="78" t="e">
        <f>IF(Exposition!$J458="September",Exposition!$G458)</f>
        <v>#NAME?</v>
      </c>
      <c r="BN451" s="78" t="e">
        <f>IF(Exposition!$J458="Oktober",Exposition!$G458)</f>
        <v>#NAME?</v>
      </c>
      <c r="BO451" s="78" t="e">
        <f>IF(Exposition!$J458="November",Exposition!$G458)</f>
        <v>#NAME?</v>
      </c>
      <c r="BP451" s="78" t="e">
        <f>IF(Exposition!$J458="Dezember",Exposition!$G458)</f>
        <v>#NAME?</v>
      </c>
    </row>
    <row r="452" spans="14:68" x14ac:dyDescent="0.2">
      <c r="N452" s="78" t="b">
        <f>IF(Exposition!$D460="Fußballspez. Training",Exposition!$C460*(Exposition!$E460/60))</f>
        <v>0</v>
      </c>
      <c r="O452" s="78" t="b">
        <f>IF(Exposition!$D460="Unspezifisches Training",Exposition!$C460*(Exposition!$E460/60))</f>
        <v>0</v>
      </c>
      <c r="AD452" s="78" t="e">
        <f>IF(Monitoring!D460=0,AA=0,TEXT(Monitoring!D460,"TTTT"))</f>
        <v>#NAME?</v>
      </c>
      <c r="AE452" s="78" t="e">
        <f>IF(Monitoring!D460=0,AA=0,TEXT(Monitoring!D460,"MMMM"))</f>
        <v>#NAME?</v>
      </c>
      <c r="AF452" s="78">
        <f>Monitoring!L460</f>
        <v>0</v>
      </c>
      <c r="BE452" s="78" t="e">
        <f>IF(Exposition!$J459="Januar",Exposition!$G459)</f>
        <v>#NAME?</v>
      </c>
      <c r="BF452" s="78" t="e">
        <f>IF(Exposition!$J459="Februar",Exposition!$G459)</f>
        <v>#NAME?</v>
      </c>
      <c r="BG452" s="78" t="e">
        <f>IF(Exposition!$J459="März",Exposition!$G459)</f>
        <v>#NAME?</v>
      </c>
      <c r="BH452" s="78" t="e">
        <f>IF(Exposition!$J459="April",Exposition!$G459)</f>
        <v>#NAME?</v>
      </c>
      <c r="BI452" s="78" t="e">
        <f>IF(Exposition!$J459="Mai",Exposition!$G459)</f>
        <v>#NAME?</v>
      </c>
      <c r="BJ452" s="78" t="e">
        <f>IF(Exposition!$J459="Juni",Exposition!$G459)</f>
        <v>#NAME?</v>
      </c>
      <c r="BK452" s="78" t="e">
        <f>IF(Exposition!$J459="Juli",Exposition!$G459)</f>
        <v>#NAME?</v>
      </c>
      <c r="BL452" s="78" t="e">
        <f>IF(Exposition!$J459="August",Exposition!$G459)</f>
        <v>#NAME?</v>
      </c>
      <c r="BM452" s="78" t="e">
        <f>IF(Exposition!$J459="September",Exposition!$G459)</f>
        <v>#NAME?</v>
      </c>
      <c r="BN452" s="78" t="e">
        <f>IF(Exposition!$J459="Oktober",Exposition!$G459)</f>
        <v>#NAME?</v>
      </c>
      <c r="BO452" s="78" t="e">
        <f>IF(Exposition!$J459="November",Exposition!$G459)</f>
        <v>#NAME?</v>
      </c>
      <c r="BP452" s="78" t="e">
        <f>IF(Exposition!$J459="Dezember",Exposition!$G459)</f>
        <v>#NAME?</v>
      </c>
    </row>
    <row r="453" spans="14:68" x14ac:dyDescent="0.2">
      <c r="N453" s="78" t="b">
        <f>IF(Exposition!$D461="Fußballspez. Training",Exposition!$C461*(Exposition!$E461/60))</f>
        <v>0</v>
      </c>
      <c r="O453" s="78" t="b">
        <f>IF(Exposition!$D461="Unspezifisches Training",Exposition!$C461*(Exposition!$E461/60))</f>
        <v>0</v>
      </c>
      <c r="AD453" s="78" t="e">
        <f>IF(Monitoring!D461=0,AA=0,TEXT(Monitoring!D461,"TTTT"))</f>
        <v>#NAME?</v>
      </c>
      <c r="AE453" s="78" t="e">
        <f>IF(Monitoring!D461=0,AA=0,TEXT(Monitoring!D461,"MMMM"))</f>
        <v>#NAME?</v>
      </c>
      <c r="AF453" s="78">
        <f>Monitoring!L461</f>
        <v>0</v>
      </c>
      <c r="BE453" s="78" t="e">
        <f>IF(Exposition!$J460="Januar",Exposition!$G460)</f>
        <v>#NAME?</v>
      </c>
      <c r="BF453" s="78" t="e">
        <f>IF(Exposition!$J460="Februar",Exposition!$G460)</f>
        <v>#NAME?</v>
      </c>
      <c r="BG453" s="78" t="e">
        <f>IF(Exposition!$J460="März",Exposition!$G460)</f>
        <v>#NAME?</v>
      </c>
      <c r="BH453" s="78" t="e">
        <f>IF(Exposition!$J460="April",Exposition!$G460)</f>
        <v>#NAME?</v>
      </c>
      <c r="BI453" s="78" t="e">
        <f>IF(Exposition!$J460="Mai",Exposition!$G460)</f>
        <v>#NAME?</v>
      </c>
      <c r="BJ453" s="78" t="e">
        <f>IF(Exposition!$J460="Juni",Exposition!$G460)</f>
        <v>#NAME?</v>
      </c>
      <c r="BK453" s="78" t="e">
        <f>IF(Exposition!$J460="Juli",Exposition!$G460)</f>
        <v>#NAME?</v>
      </c>
      <c r="BL453" s="78" t="e">
        <f>IF(Exposition!$J460="August",Exposition!$G460)</f>
        <v>#NAME?</v>
      </c>
      <c r="BM453" s="78" t="e">
        <f>IF(Exposition!$J460="September",Exposition!$G460)</f>
        <v>#NAME?</v>
      </c>
      <c r="BN453" s="78" t="e">
        <f>IF(Exposition!$J460="Oktober",Exposition!$G460)</f>
        <v>#NAME?</v>
      </c>
      <c r="BO453" s="78" t="e">
        <f>IF(Exposition!$J460="November",Exposition!$G460)</f>
        <v>#NAME?</v>
      </c>
      <c r="BP453" s="78" t="e">
        <f>IF(Exposition!$J460="Dezember",Exposition!$G460)</f>
        <v>#NAME?</v>
      </c>
    </row>
    <row r="454" spans="14:68" x14ac:dyDescent="0.2">
      <c r="N454" s="78" t="b">
        <f>IF(Exposition!$D462="Fußballspez. Training",Exposition!$C462*(Exposition!$E462/60))</f>
        <v>0</v>
      </c>
      <c r="O454" s="78" t="b">
        <f>IF(Exposition!$D462="Unspezifisches Training",Exposition!$C462*(Exposition!$E462/60))</f>
        <v>0</v>
      </c>
      <c r="AD454" s="78" t="e">
        <f>IF(Monitoring!D462=0,AA=0,TEXT(Monitoring!D462,"TTTT"))</f>
        <v>#NAME?</v>
      </c>
      <c r="AE454" s="78" t="e">
        <f>IF(Monitoring!D462=0,AA=0,TEXT(Monitoring!D462,"MMMM"))</f>
        <v>#NAME?</v>
      </c>
      <c r="AF454" s="78">
        <f>Monitoring!L462</f>
        <v>0</v>
      </c>
      <c r="BE454" s="78" t="e">
        <f>IF(Exposition!$J461="Januar",Exposition!$G461)</f>
        <v>#NAME?</v>
      </c>
      <c r="BF454" s="78" t="e">
        <f>IF(Exposition!$J461="Februar",Exposition!$G461)</f>
        <v>#NAME?</v>
      </c>
      <c r="BG454" s="78" t="e">
        <f>IF(Exposition!$J461="März",Exposition!$G461)</f>
        <v>#NAME?</v>
      </c>
      <c r="BH454" s="78" t="e">
        <f>IF(Exposition!$J461="April",Exposition!$G461)</f>
        <v>#NAME?</v>
      </c>
      <c r="BI454" s="78" t="e">
        <f>IF(Exposition!$J461="Mai",Exposition!$G461)</f>
        <v>#NAME?</v>
      </c>
      <c r="BJ454" s="78" t="e">
        <f>IF(Exposition!$J461="Juni",Exposition!$G461)</f>
        <v>#NAME?</v>
      </c>
      <c r="BK454" s="78" t="e">
        <f>IF(Exposition!$J461="Juli",Exposition!$G461)</f>
        <v>#NAME?</v>
      </c>
      <c r="BL454" s="78" t="e">
        <f>IF(Exposition!$J461="August",Exposition!$G461)</f>
        <v>#NAME?</v>
      </c>
      <c r="BM454" s="78" t="e">
        <f>IF(Exposition!$J461="September",Exposition!$G461)</f>
        <v>#NAME?</v>
      </c>
      <c r="BN454" s="78" t="e">
        <f>IF(Exposition!$J461="Oktober",Exposition!$G461)</f>
        <v>#NAME?</v>
      </c>
      <c r="BO454" s="78" t="e">
        <f>IF(Exposition!$J461="November",Exposition!$G461)</f>
        <v>#NAME?</v>
      </c>
      <c r="BP454" s="78" t="e">
        <f>IF(Exposition!$J461="Dezember",Exposition!$G461)</f>
        <v>#NAME?</v>
      </c>
    </row>
    <row r="455" spans="14:68" x14ac:dyDescent="0.2">
      <c r="N455" s="78" t="b">
        <f>IF(Exposition!$D463="Fußballspez. Training",Exposition!$C463*(Exposition!$E463/60))</f>
        <v>0</v>
      </c>
      <c r="O455" s="78" t="b">
        <f>IF(Exposition!$D463="Unspezifisches Training",Exposition!$C463*(Exposition!$E463/60))</f>
        <v>0</v>
      </c>
      <c r="AD455" s="78" t="e">
        <f>IF(Monitoring!D463=0,AA=0,TEXT(Monitoring!D463,"TTTT"))</f>
        <v>#NAME?</v>
      </c>
      <c r="AE455" s="78" t="e">
        <f>IF(Monitoring!D463=0,AA=0,TEXT(Monitoring!D463,"MMMM"))</f>
        <v>#NAME?</v>
      </c>
      <c r="AF455" s="78">
        <f>Monitoring!L463</f>
        <v>0</v>
      </c>
      <c r="BE455" s="78" t="e">
        <f>IF(Exposition!$J462="Januar",Exposition!$G462)</f>
        <v>#NAME?</v>
      </c>
      <c r="BF455" s="78" t="e">
        <f>IF(Exposition!$J462="Februar",Exposition!$G462)</f>
        <v>#NAME?</v>
      </c>
      <c r="BG455" s="78" t="e">
        <f>IF(Exposition!$J462="März",Exposition!$G462)</f>
        <v>#NAME?</v>
      </c>
      <c r="BH455" s="78" t="e">
        <f>IF(Exposition!$J462="April",Exposition!$G462)</f>
        <v>#NAME?</v>
      </c>
      <c r="BI455" s="78" t="e">
        <f>IF(Exposition!$J462="Mai",Exposition!$G462)</f>
        <v>#NAME?</v>
      </c>
      <c r="BJ455" s="78" t="e">
        <f>IF(Exposition!$J462="Juni",Exposition!$G462)</f>
        <v>#NAME?</v>
      </c>
      <c r="BK455" s="78" t="e">
        <f>IF(Exposition!$J462="Juli",Exposition!$G462)</f>
        <v>#NAME?</v>
      </c>
      <c r="BL455" s="78" t="e">
        <f>IF(Exposition!$J462="August",Exposition!$G462)</f>
        <v>#NAME?</v>
      </c>
      <c r="BM455" s="78" t="e">
        <f>IF(Exposition!$J462="September",Exposition!$G462)</f>
        <v>#NAME?</v>
      </c>
      <c r="BN455" s="78" t="e">
        <f>IF(Exposition!$J462="Oktober",Exposition!$G462)</f>
        <v>#NAME?</v>
      </c>
      <c r="BO455" s="78" t="e">
        <f>IF(Exposition!$J462="November",Exposition!$G462)</f>
        <v>#NAME?</v>
      </c>
      <c r="BP455" s="78" t="e">
        <f>IF(Exposition!$J462="Dezember",Exposition!$G462)</f>
        <v>#NAME?</v>
      </c>
    </row>
    <row r="456" spans="14:68" x14ac:dyDescent="0.2">
      <c r="N456" s="78" t="b">
        <f>IF(Exposition!$D464="Fußballspez. Training",Exposition!$C464*(Exposition!$E464/60))</f>
        <v>0</v>
      </c>
      <c r="O456" s="78" t="b">
        <f>IF(Exposition!$D464="Unspezifisches Training",Exposition!$C464*(Exposition!$E464/60))</f>
        <v>0</v>
      </c>
      <c r="AD456" s="78" t="e">
        <f>IF(Monitoring!D464=0,AA=0,TEXT(Monitoring!D464,"TTTT"))</f>
        <v>#NAME?</v>
      </c>
      <c r="AE456" s="78" t="e">
        <f>IF(Monitoring!D464=0,AA=0,TEXT(Monitoring!D464,"MMMM"))</f>
        <v>#NAME?</v>
      </c>
      <c r="AF456" s="78">
        <f>Monitoring!L464</f>
        <v>0</v>
      </c>
      <c r="BE456" s="78" t="e">
        <f>IF(Exposition!$J463="Januar",Exposition!$G463)</f>
        <v>#NAME?</v>
      </c>
      <c r="BF456" s="78" t="e">
        <f>IF(Exposition!$J463="Februar",Exposition!$G463)</f>
        <v>#NAME?</v>
      </c>
      <c r="BG456" s="78" t="e">
        <f>IF(Exposition!$J463="März",Exposition!$G463)</f>
        <v>#NAME?</v>
      </c>
      <c r="BH456" s="78" t="e">
        <f>IF(Exposition!$J463="April",Exposition!$G463)</f>
        <v>#NAME?</v>
      </c>
      <c r="BI456" s="78" t="e">
        <f>IF(Exposition!$J463="Mai",Exposition!$G463)</f>
        <v>#NAME?</v>
      </c>
      <c r="BJ456" s="78" t="e">
        <f>IF(Exposition!$J463="Juni",Exposition!$G463)</f>
        <v>#NAME?</v>
      </c>
      <c r="BK456" s="78" t="e">
        <f>IF(Exposition!$J463="Juli",Exposition!$G463)</f>
        <v>#NAME?</v>
      </c>
      <c r="BL456" s="78" t="e">
        <f>IF(Exposition!$J463="August",Exposition!$G463)</f>
        <v>#NAME?</v>
      </c>
      <c r="BM456" s="78" t="e">
        <f>IF(Exposition!$J463="September",Exposition!$G463)</f>
        <v>#NAME?</v>
      </c>
      <c r="BN456" s="78" t="e">
        <f>IF(Exposition!$J463="Oktober",Exposition!$G463)</f>
        <v>#NAME?</v>
      </c>
      <c r="BO456" s="78" t="e">
        <f>IF(Exposition!$J463="November",Exposition!$G463)</f>
        <v>#NAME?</v>
      </c>
      <c r="BP456" s="78" t="e">
        <f>IF(Exposition!$J463="Dezember",Exposition!$G463)</f>
        <v>#NAME?</v>
      </c>
    </row>
    <row r="457" spans="14:68" x14ac:dyDescent="0.2">
      <c r="N457" s="78" t="b">
        <f>IF(Exposition!$D465="Fußballspez. Training",Exposition!$C465*(Exposition!$E465/60))</f>
        <v>0</v>
      </c>
      <c r="O457" s="78" t="b">
        <f>IF(Exposition!$D465="Unspezifisches Training",Exposition!$C465*(Exposition!$E465/60))</f>
        <v>0</v>
      </c>
      <c r="AD457" s="78" t="e">
        <f>IF(Monitoring!D465=0,AA=0,TEXT(Monitoring!D465,"TTTT"))</f>
        <v>#NAME?</v>
      </c>
      <c r="AE457" s="78" t="e">
        <f>IF(Monitoring!D465=0,AA=0,TEXT(Monitoring!D465,"MMMM"))</f>
        <v>#NAME?</v>
      </c>
      <c r="AF457" s="78">
        <f>Monitoring!L465</f>
        <v>0</v>
      </c>
      <c r="BE457" s="78" t="e">
        <f>IF(Exposition!$J464="Januar",Exposition!$G464)</f>
        <v>#NAME?</v>
      </c>
      <c r="BF457" s="78" t="e">
        <f>IF(Exposition!$J464="Februar",Exposition!$G464)</f>
        <v>#NAME?</v>
      </c>
      <c r="BG457" s="78" t="e">
        <f>IF(Exposition!$J464="März",Exposition!$G464)</f>
        <v>#NAME?</v>
      </c>
      <c r="BH457" s="78" t="e">
        <f>IF(Exposition!$J464="April",Exposition!$G464)</f>
        <v>#NAME?</v>
      </c>
      <c r="BI457" s="78" t="e">
        <f>IF(Exposition!$J464="Mai",Exposition!$G464)</f>
        <v>#NAME?</v>
      </c>
      <c r="BJ457" s="78" t="e">
        <f>IF(Exposition!$J464="Juni",Exposition!$G464)</f>
        <v>#NAME?</v>
      </c>
      <c r="BK457" s="78" t="e">
        <f>IF(Exposition!$J464="Juli",Exposition!$G464)</f>
        <v>#NAME?</v>
      </c>
      <c r="BL457" s="78" t="e">
        <f>IF(Exposition!$J464="August",Exposition!$G464)</f>
        <v>#NAME?</v>
      </c>
      <c r="BM457" s="78" t="e">
        <f>IF(Exposition!$J464="September",Exposition!$G464)</f>
        <v>#NAME?</v>
      </c>
      <c r="BN457" s="78" t="e">
        <f>IF(Exposition!$J464="Oktober",Exposition!$G464)</f>
        <v>#NAME?</v>
      </c>
      <c r="BO457" s="78" t="e">
        <f>IF(Exposition!$J464="November",Exposition!$G464)</f>
        <v>#NAME?</v>
      </c>
      <c r="BP457" s="78" t="e">
        <f>IF(Exposition!$J464="Dezember",Exposition!$G464)</f>
        <v>#NAME?</v>
      </c>
    </row>
    <row r="458" spans="14:68" x14ac:dyDescent="0.2">
      <c r="N458" s="78" t="b">
        <f>IF(Exposition!$D466="Fußballspez. Training",Exposition!$C466*(Exposition!$E466/60))</f>
        <v>0</v>
      </c>
      <c r="O458" s="78" t="b">
        <f>IF(Exposition!$D466="Unspezifisches Training",Exposition!$C466*(Exposition!$E466/60))</f>
        <v>0</v>
      </c>
      <c r="AD458" s="78" t="e">
        <f>IF(Monitoring!D466=0,AA=0,TEXT(Monitoring!D466,"TTTT"))</f>
        <v>#NAME?</v>
      </c>
      <c r="AE458" s="78" t="e">
        <f>IF(Monitoring!D466=0,AA=0,TEXT(Monitoring!D466,"MMMM"))</f>
        <v>#NAME?</v>
      </c>
      <c r="AF458" s="78">
        <f>Monitoring!L466</f>
        <v>0</v>
      </c>
      <c r="BE458" s="78" t="e">
        <f>IF(Exposition!$J465="Januar",Exposition!$G465)</f>
        <v>#NAME?</v>
      </c>
      <c r="BF458" s="78" t="e">
        <f>IF(Exposition!$J465="Februar",Exposition!$G465)</f>
        <v>#NAME?</v>
      </c>
      <c r="BG458" s="78" t="e">
        <f>IF(Exposition!$J465="März",Exposition!$G465)</f>
        <v>#NAME?</v>
      </c>
      <c r="BH458" s="78" t="e">
        <f>IF(Exposition!$J465="April",Exposition!$G465)</f>
        <v>#NAME?</v>
      </c>
      <c r="BI458" s="78" t="e">
        <f>IF(Exposition!$J465="Mai",Exposition!$G465)</f>
        <v>#NAME?</v>
      </c>
      <c r="BJ458" s="78" t="e">
        <f>IF(Exposition!$J465="Juni",Exposition!$G465)</f>
        <v>#NAME?</v>
      </c>
      <c r="BK458" s="78" t="e">
        <f>IF(Exposition!$J465="Juli",Exposition!$G465)</f>
        <v>#NAME?</v>
      </c>
      <c r="BL458" s="78" t="e">
        <f>IF(Exposition!$J465="August",Exposition!$G465)</f>
        <v>#NAME?</v>
      </c>
      <c r="BM458" s="78" t="e">
        <f>IF(Exposition!$J465="September",Exposition!$G465)</f>
        <v>#NAME?</v>
      </c>
      <c r="BN458" s="78" t="e">
        <f>IF(Exposition!$J465="Oktober",Exposition!$G465)</f>
        <v>#NAME?</v>
      </c>
      <c r="BO458" s="78" t="e">
        <f>IF(Exposition!$J465="November",Exposition!$G465)</f>
        <v>#NAME?</v>
      </c>
      <c r="BP458" s="78" t="e">
        <f>IF(Exposition!$J465="Dezember",Exposition!$G465)</f>
        <v>#NAME?</v>
      </c>
    </row>
    <row r="459" spans="14:68" x14ac:dyDescent="0.2">
      <c r="N459" s="78" t="b">
        <f>IF(Exposition!$D467="Fußballspez. Training",Exposition!$C467*(Exposition!$E467/60))</f>
        <v>0</v>
      </c>
      <c r="O459" s="78" t="b">
        <f>IF(Exposition!$D467="Unspezifisches Training",Exposition!$C467*(Exposition!$E467/60))</f>
        <v>0</v>
      </c>
      <c r="AD459" s="78" t="e">
        <f>IF(Monitoring!D467=0,AA=0,TEXT(Monitoring!D467,"TTTT"))</f>
        <v>#NAME?</v>
      </c>
      <c r="AE459" s="78" t="e">
        <f>IF(Monitoring!D467=0,AA=0,TEXT(Monitoring!D467,"MMMM"))</f>
        <v>#NAME?</v>
      </c>
      <c r="AF459" s="78">
        <f>Monitoring!L467</f>
        <v>0</v>
      </c>
      <c r="BE459" s="78" t="e">
        <f>IF(Exposition!$J466="Januar",Exposition!$G466)</f>
        <v>#NAME?</v>
      </c>
      <c r="BF459" s="78" t="e">
        <f>IF(Exposition!$J466="Februar",Exposition!$G466)</f>
        <v>#NAME?</v>
      </c>
      <c r="BG459" s="78" t="e">
        <f>IF(Exposition!$J466="März",Exposition!$G466)</f>
        <v>#NAME?</v>
      </c>
      <c r="BH459" s="78" t="e">
        <f>IF(Exposition!$J466="April",Exposition!$G466)</f>
        <v>#NAME?</v>
      </c>
      <c r="BI459" s="78" t="e">
        <f>IF(Exposition!$J466="Mai",Exposition!$G466)</f>
        <v>#NAME?</v>
      </c>
      <c r="BJ459" s="78" t="e">
        <f>IF(Exposition!$J466="Juni",Exposition!$G466)</f>
        <v>#NAME?</v>
      </c>
      <c r="BK459" s="78" t="e">
        <f>IF(Exposition!$J466="Juli",Exposition!$G466)</f>
        <v>#NAME?</v>
      </c>
      <c r="BL459" s="78" t="e">
        <f>IF(Exposition!$J466="August",Exposition!$G466)</f>
        <v>#NAME?</v>
      </c>
      <c r="BM459" s="78" t="e">
        <f>IF(Exposition!$J466="September",Exposition!$G466)</f>
        <v>#NAME?</v>
      </c>
      <c r="BN459" s="78" t="e">
        <f>IF(Exposition!$J466="Oktober",Exposition!$G466)</f>
        <v>#NAME?</v>
      </c>
      <c r="BO459" s="78" t="e">
        <f>IF(Exposition!$J466="November",Exposition!$G466)</f>
        <v>#NAME?</v>
      </c>
      <c r="BP459" s="78" t="e">
        <f>IF(Exposition!$J466="Dezember",Exposition!$G466)</f>
        <v>#NAME?</v>
      </c>
    </row>
    <row r="460" spans="14:68" x14ac:dyDescent="0.2">
      <c r="N460" s="78" t="b">
        <f>IF(Exposition!$D468="Fußballspez. Training",Exposition!$C468*(Exposition!$E468/60))</f>
        <v>0</v>
      </c>
      <c r="O460" s="78" t="b">
        <f>IF(Exposition!$D468="Unspezifisches Training",Exposition!$C468*(Exposition!$E468/60))</f>
        <v>0</v>
      </c>
      <c r="AD460" s="78" t="e">
        <f>IF(Monitoring!D468=0,AA=0,TEXT(Monitoring!D468,"TTTT"))</f>
        <v>#NAME?</v>
      </c>
      <c r="AE460" s="78" t="e">
        <f>IF(Monitoring!D468=0,AA=0,TEXT(Monitoring!D468,"MMMM"))</f>
        <v>#NAME?</v>
      </c>
      <c r="AF460" s="78">
        <f>Monitoring!L468</f>
        <v>0</v>
      </c>
      <c r="BE460" s="78" t="e">
        <f>IF(Exposition!$J467="Januar",Exposition!$G467)</f>
        <v>#NAME?</v>
      </c>
      <c r="BF460" s="78" t="e">
        <f>IF(Exposition!$J467="Februar",Exposition!$G467)</f>
        <v>#NAME?</v>
      </c>
      <c r="BG460" s="78" t="e">
        <f>IF(Exposition!$J467="März",Exposition!$G467)</f>
        <v>#NAME?</v>
      </c>
      <c r="BH460" s="78" t="e">
        <f>IF(Exposition!$J467="April",Exposition!$G467)</f>
        <v>#NAME?</v>
      </c>
      <c r="BI460" s="78" t="e">
        <f>IF(Exposition!$J467="Mai",Exposition!$G467)</f>
        <v>#NAME?</v>
      </c>
      <c r="BJ460" s="78" t="e">
        <f>IF(Exposition!$J467="Juni",Exposition!$G467)</f>
        <v>#NAME?</v>
      </c>
      <c r="BK460" s="78" t="e">
        <f>IF(Exposition!$J467="Juli",Exposition!$G467)</f>
        <v>#NAME?</v>
      </c>
      <c r="BL460" s="78" t="e">
        <f>IF(Exposition!$J467="August",Exposition!$G467)</f>
        <v>#NAME?</v>
      </c>
      <c r="BM460" s="78" t="e">
        <f>IF(Exposition!$J467="September",Exposition!$G467)</f>
        <v>#NAME?</v>
      </c>
      <c r="BN460" s="78" t="e">
        <f>IF(Exposition!$J467="Oktober",Exposition!$G467)</f>
        <v>#NAME?</v>
      </c>
      <c r="BO460" s="78" t="e">
        <f>IF(Exposition!$J467="November",Exposition!$G467)</f>
        <v>#NAME?</v>
      </c>
      <c r="BP460" s="78" t="e">
        <f>IF(Exposition!$J467="Dezember",Exposition!$G467)</f>
        <v>#NAME?</v>
      </c>
    </row>
    <row r="461" spans="14:68" x14ac:dyDescent="0.2">
      <c r="N461" s="78" t="b">
        <f>IF(Exposition!$D469="Fußballspez. Training",Exposition!$C469*(Exposition!$E469/60))</f>
        <v>0</v>
      </c>
      <c r="O461" s="78" t="b">
        <f>IF(Exposition!$D469="Unspezifisches Training",Exposition!$C469*(Exposition!$E469/60))</f>
        <v>0</v>
      </c>
      <c r="AD461" s="78" t="e">
        <f>IF(Monitoring!D469=0,AA=0,TEXT(Monitoring!D469,"TTTT"))</f>
        <v>#NAME?</v>
      </c>
      <c r="AE461" s="78" t="e">
        <f>IF(Monitoring!D469=0,AA=0,TEXT(Monitoring!D469,"MMMM"))</f>
        <v>#NAME?</v>
      </c>
      <c r="AF461" s="78">
        <f>Monitoring!L469</f>
        <v>0</v>
      </c>
      <c r="BE461" s="78" t="e">
        <f>IF(Exposition!$J468="Januar",Exposition!$G468)</f>
        <v>#NAME?</v>
      </c>
      <c r="BF461" s="78" t="e">
        <f>IF(Exposition!$J468="Februar",Exposition!$G468)</f>
        <v>#NAME?</v>
      </c>
      <c r="BG461" s="78" t="e">
        <f>IF(Exposition!$J468="März",Exposition!$G468)</f>
        <v>#NAME?</v>
      </c>
      <c r="BH461" s="78" t="e">
        <f>IF(Exposition!$J468="April",Exposition!$G468)</f>
        <v>#NAME?</v>
      </c>
      <c r="BI461" s="78" t="e">
        <f>IF(Exposition!$J468="Mai",Exposition!$G468)</f>
        <v>#NAME?</v>
      </c>
      <c r="BJ461" s="78" t="e">
        <f>IF(Exposition!$J468="Juni",Exposition!$G468)</f>
        <v>#NAME?</v>
      </c>
      <c r="BK461" s="78" t="e">
        <f>IF(Exposition!$J468="Juli",Exposition!$G468)</f>
        <v>#NAME?</v>
      </c>
      <c r="BL461" s="78" t="e">
        <f>IF(Exposition!$J468="August",Exposition!$G468)</f>
        <v>#NAME?</v>
      </c>
      <c r="BM461" s="78" t="e">
        <f>IF(Exposition!$J468="September",Exposition!$G468)</f>
        <v>#NAME?</v>
      </c>
      <c r="BN461" s="78" t="e">
        <f>IF(Exposition!$J468="Oktober",Exposition!$G468)</f>
        <v>#NAME?</v>
      </c>
      <c r="BO461" s="78" t="e">
        <f>IF(Exposition!$J468="November",Exposition!$G468)</f>
        <v>#NAME?</v>
      </c>
      <c r="BP461" s="78" t="e">
        <f>IF(Exposition!$J468="Dezember",Exposition!$G468)</f>
        <v>#NAME?</v>
      </c>
    </row>
    <row r="462" spans="14:68" x14ac:dyDescent="0.2">
      <c r="N462" s="78" t="b">
        <f>IF(Exposition!$D470="Fußballspez. Training",Exposition!$C470*(Exposition!$E470/60))</f>
        <v>0</v>
      </c>
      <c r="O462" s="78" t="b">
        <f>IF(Exposition!$D470="Unspezifisches Training",Exposition!$C470*(Exposition!$E470/60))</f>
        <v>0</v>
      </c>
      <c r="AD462" s="78" t="e">
        <f>IF(Monitoring!D470=0,AA=0,TEXT(Monitoring!D470,"TTTT"))</f>
        <v>#NAME?</v>
      </c>
      <c r="AE462" s="78" t="e">
        <f>IF(Monitoring!D470=0,AA=0,TEXT(Monitoring!D470,"MMMM"))</f>
        <v>#NAME?</v>
      </c>
      <c r="AF462" s="78">
        <f>Monitoring!L470</f>
        <v>0</v>
      </c>
      <c r="BE462" s="78" t="e">
        <f>IF(Exposition!$J469="Januar",Exposition!$G469)</f>
        <v>#NAME?</v>
      </c>
      <c r="BF462" s="78" t="e">
        <f>IF(Exposition!$J469="Februar",Exposition!$G469)</f>
        <v>#NAME?</v>
      </c>
      <c r="BG462" s="78" t="e">
        <f>IF(Exposition!$J469="März",Exposition!$G469)</f>
        <v>#NAME?</v>
      </c>
      <c r="BH462" s="78" t="e">
        <f>IF(Exposition!$J469="April",Exposition!$G469)</f>
        <v>#NAME?</v>
      </c>
      <c r="BI462" s="78" t="e">
        <f>IF(Exposition!$J469="Mai",Exposition!$G469)</f>
        <v>#NAME?</v>
      </c>
      <c r="BJ462" s="78" t="e">
        <f>IF(Exposition!$J469="Juni",Exposition!$G469)</f>
        <v>#NAME?</v>
      </c>
      <c r="BK462" s="78" t="e">
        <f>IF(Exposition!$J469="Juli",Exposition!$G469)</f>
        <v>#NAME?</v>
      </c>
      <c r="BL462" s="78" t="e">
        <f>IF(Exposition!$J469="August",Exposition!$G469)</f>
        <v>#NAME?</v>
      </c>
      <c r="BM462" s="78" t="e">
        <f>IF(Exposition!$J469="September",Exposition!$G469)</f>
        <v>#NAME?</v>
      </c>
      <c r="BN462" s="78" t="e">
        <f>IF(Exposition!$J469="Oktober",Exposition!$G469)</f>
        <v>#NAME?</v>
      </c>
      <c r="BO462" s="78" t="e">
        <f>IF(Exposition!$J469="November",Exposition!$G469)</f>
        <v>#NAME?</v>
      </c>
      <c r="BP462" s="78" t="e">
        <f>IF(Exposition!$J469="Dezember",Exposition!$G469)</f>
        <v>#NAME?</v>
      </c>
    </row>
    <row r="463" spans="14:68" x14ac:dyDescent="0.2">
      <c r="N463" s="78" t="b">
        <f>IF(Exposition!$D471="Fußballspez. Training",Exposition!$C471*(Exposition!$E471/60))</f>
        <v>0</v>
      </c>
      <c r="O463" s="78" t="b">
        <f>IF(Exposition!$D471="Unspezifisches Training",Exposition!$C471*(Exposition!$E471/60))</f>
        <v>0</v>
      </c>
      <c r="AD463" s="78" t="e">
        <f>IF(Monitoring!D471=0,AA=0,TEXT(Monitoring!D471,"TTTT"))</f>
        <v>#NAME?</v>
      </c>
      <c r="AE463" s="78" t="e">
        <f>IF(Monitoring!D471=0,AA=0,TEXT(Monitoring!D471,"MMMM"))</f>
        <v>#NAME?</v>
      </c>
      <c r="AF463" s="78">
        <f>Monitoring!L471</f>
        <v>0</v>
      </c>
      <c r="BE463" s="78" t="e">
        <f>IF(Exposition!$J470="Januar",Exposition!$G470)</f>
        <v>#NAME?</v>
      </c>
      <c r="BF463" s="78" t="e">
        <f>IF(Exposition!$J470="Februar",Exposition!$G470)</f>
        <v>#NAME?</v>
      </c>
      <c r="BG463" s="78" t="e">
        <f>IF(Exposition!$J470="März",Exposition!$G470)</f>
        <v>#NAME?</v>
      </c>
      <c r="BH463" s="78" t="e">
        <f>IF(Exposition!$J470="April",Exposition!$G470)</f>
        <v>#NAME?</v>
      </c>
      <c r="BI463" s="78" t="e">
        <f>IF(Exposition!$J470="Mai",Exposition!$G470)</f>
        <v>#NAME?</v>
      </c>
      <c r="BJ463" s="78" t="e">
        <f>IF(Exposition!$J470="Juni",Exposition!$G470)</f>
        <v>#NAME?</v>
      </c>
      <c r="BK463" s="78" t="e">
        <f>IF(Exposition!$J470="Juli",Exposition!$G470)</f>
        <v>#NAME?</v>
      </c>
      <c r="BL463" s="78" t="e">
        <f>IF(Exposition!$J470="August",Exposition!$G470)</f>
        <v>#NAME?</v>
      </c>
      <c r="BM463" s="78" t="e">
        <f>IF(Exposition!$J470="September",Exposition!$G470)</f>
        <v>#NAME?</v>
      </c>
      <c r="BN463" s="78" t="e">
        <f>IF(Exposition!$J470="Oktober",Exposition!$G470)</f>
        <v>#NAME?</v>
      </c>
      <c r="BO463" s="78" t="e">
        <f>IF(Exposition!$J470="November",Exposition!$G470)</f>
        <v>#NAME?</v>
      </c>
      <c r="BP463" s="78" t="e">
        <f>IF(Exposition!$J470="Dezember",Exposition!$G470)</f>
        <v>#NAME?</v>
      </c>
    </row>
    <row r="464" spans="14:68" x14ac:dyDescent="0.2">
      <c r="N464" s="78" t="b">
        <f>IF(Exposition!$D472="Fußballspez. Training",Exposition!$C472*(Exposition!$E472/60))</f>
        <v>0</v>
      </c>
      <c r="O464" s="78" t="b">
        <f>IF(Exposition!$D472="Unspezifisches Training",Exposition!$C472*(Exposition!$E472/60))</f>
        <v>0</v>
      </c>
      <c r="AD464" s="78" t="e">
        <f>IF(Monitoring!D472=0,AA=0,TEXT(Monitoring!D472,"TTTT"))</f>
        <v>#NAME?</v>
      </c>
      <c r="AE464" s="78" t="e">
        <f>IF(Monitoring!D472=0,AA=0,TEXT(Monitoring!D472,"MMMM"))</f>
        <v>#NAME?</v>
      </c>
      <c r="AF464" s="78">
        <f>Monitoring!L472</f>
        <v>0</v>
      </c>
      <c r="BE464" s="78" t="e">
        <f>IF(Exposition!$J471="Januar",Exposition!$G471)</f>
        <v>#NAME?</v>
      </c>
      <c r="BF464" s="78" t="e">
        <f>IF(Exposition!$J471="Februar",Exposition!$G471)</f>
        <v>#NAME?</v>
      </c>
      <c r="BG464" s="78" t="e">
        <f>IF(Exposition!$J471="März",Exposition!$G471)</f>
        <v>#NAME?</v>
      </c>
      <c r="BH464" s="78" t="e">
        <f>IF(Exposition!$J471="April",Exposition!$G471)</f>
        <v>#NAME?</v>
      </c>
      <c r="BI464" s="78" t="e">
        <f>IF(Exposition!$J471="Mai",Exposition!$G471)</f>
        <v>#NAME?</v>
      </c>
      <c r="BJ464" s="78" t="e">
        <f>IF(Exposition!$J471="Juni",Exposition!$G471)</f>
        <v>#NAME?</v>
      </c>
      <c r="BK464" s="78" t="e">
        <f>IF(Exposition!$J471="Juli",Exposition!$G471)</f>
        <v>#NAME?</v>
      </c>
      <c r="BL464" s="78" t="e">
        <f>IF(Exposition!$J471="August",Exposition!$G471)</f>
        <v>#NAME?</v>
      </c>
      <c r="BM464" s="78" t="e">
        <f>IF(Exposition!$J471="September",Exposition!$G471)</f>
        <v>#NAME?</v>
      </c>
      <c r="BN464" s="78" t="e">
        <f>IF(Exposition!$J471="Oktober",Exposition!$G471)</f>
        <v>#NAME?</v>
      </c>
      <c r="BO464" s="78" t="e">
        <f>IF(Exposition!$J471="November",Exposition!$G471)</f>
        <v>#NAME?</v>
      </c>
      <c r="BP464" s="78" t="e">
        <f>IF(Exposition!$J471="Dezember",Exposition!$G471)</f>
        <v>#NAME?</v>
      </c>
    </row>
    <row r="465" spans="14:68" x14ac:dyDescent="0.2">
      <c r="N465" s="78" t="b">
        <f>IF(Exposition!$D473="Fußballspez. Training",Exposition!$C473*(Exposition!$E473/60))</f>
        <v>0</v>
      </c>
      <c r="O465" s="78" t="b">
        <f>IF(Exposition!$D473="Unspezifisches Training",Exposition!$C473*(Exposition!$E473/60))</f>
        <v>0</v>
      </c>
      <c r="AD465" s="78" t="e">
        <f>IF(Monitoring!D473=0,AA=0,TEXT(Monitoring!D473,"TTTT"))</f>
        <v>#NAME?</v>
      </c>
      <c r="AE465" s="78" t="e">
        <f>IF(Monitoring!D473=0,AA=0,TEXT(Monitoring!D473,"MMMM"))</f>
        <v>#NAME?</v>
      </c>
      <c r="AF465" s="78">
        <f>Monitoring!L473</f>
        <v>0</v>
      </c>
      <c r="BE465" s="78" t="e">
        <f>IF(Exposition!$J472="Januar",Exposition!$G472)</f>
        <v>#NAME?</v>
      </c>
      <c r="BF465" s="78" t="e">
        <f>IF(Exposition!$J472="Februar",Exposition!$G472)</f>
        <v>#NAME?</v>
      </c>
      <c r="BG465" s="78" t="e">
        <f>IF(Exposition!$J472="März",Exposition!$G472)</f>
        <v>#NAME?</v>
      </c>
      <c r="BH465" s="78" t="e">
        <f>IF(Exposition!$J472="April",Exposition!$G472)</f>
        <v>#NAME?</v>
      </c>
      <c r="BI465" s="78" t="e">
        <f>IF(Exposition!$J472="Mai",Exposition!$G472)</f>
        <v>#NAME?</v>
      </c>
      <c r="BJ465" s="78" t="e">
        <f>IF(Exposition!$J472="Juni",Exposition!$G472)</f>
        <v>#NAME?</v>
      </c>
      <c r="BK465" s="78" t="e">
        <f>IF(Exposition!$J472="Juli",Exposition!$G472)</f>
        <v>#NAME?</v>
      </c>
      <c r="BL465" s="78" t="e">
        <f>IF(Exposition!$J472="August",Exposition!$G472)</f>
        <v>#NAME?</v>
      </c>
      <c r="BM465" s="78" t="e">
        <f>IF(Exposition!$J472="September",Exposition!$G472)</f>
        <v>#NAME?</v>
      </c>
      <c r="BN465" s="78" t="e">
        <f>IF(Exposition!$J472="Oktober",Exposition!$G472)</f>
        <v>#NAME?</v>
      </c>
      <c r="BO465" s="78" t="e">
        <f>IF(Exposition!$J472="November",Exposition!$G472)</f>
        <v>#NAME?</v>
      </c>
      <c r="BP465" s="78" t="e">
        <f>IF(Exposition!$J472="Dezember",Exposition!$G472)</f>
        <v>#NAME?</v>
      </c>
    </row>
    <row r="466" spans="14:68" x14ac:dyDescent="0.2">
      <c r="N466" s="78" t="b">
        <f>IF(Exposition!$D474="Fußballspez. Training",Exposition!$C474*(Exposition!$E474/60))</f>
        <v>0</v>
      </c>
      <c r="O466" s="78" t="b">
        <f>IF(Exposition!$D474="Unspezifisches Training",Exposition!$C474*(Exposition!$E474/60))</f>
        <v>0</v>
      </c>
      <c r="AD466" s="78" t="e">
        <f>IF(Monitoring!D474=0,AA=0,TEXT(Monitoring!D474,"TTTT"))</f>
        <v>#NAME?</v>
      </c>
      <c r="AE466" s="78" t="e">
        <f>IF(Monitoring!D474=0,AA=0,TEXT(Monitoring!D474,"MMMM"))</f>
        <v>#NAME?</v>
      </c>
      <c r="AF466" s="78">
        <f>Monitoring!L474</f>
        <v>0</v>
      </c>
      <c r="BE466" s="78" t="e">
        <f>IF(Exposition!$J473="Januar",Exposition!$G473)</f>
        <v>#NAME?</v>
      </c>
      <c r="BF466" s="78" t="e">
        <f>IF(Exposition!$J473="Februar",Exposition!$G473)</f>
        <v>#NAME?</v>
      </c>
      <c r="BG466" s="78" t="e">
        <f>IF(Exposition!$J473="März",Exposition!$G473)</f>
        <v>#NAME?</v>
      </c>
      <c r="BH466" s="78" t="e">
        <f>IF(Exposition!$J473="April",Exposition!$G473)</f>
        <v>#NAME?</v>
      </c>
      <c r="BI466" s="78" t="e">
        <f>IF(Exposition!$J473="Mai",Exposition!$G473)</f>
        <v>#NAME?</v>
      </c>
      <c r="BJ466" s="78" t="e">
        <f>IF(Exposition!$J473="Juni",Exposition!$G473)</f>
        <v>#NAME?</v>
      </c>
      <c r="BK466" s="78" t="e">
        <f>IF(Exposition!$J473="Juli",Exposition!$G473)</f>
        <v>#NAME?</v>
      </c>
      <c r="BL466" s="78" t="e">
        <f>IF(Exposition!$J473="August",Exposition!$G473)</f>
        <v>#NAME?</v>
      </c>
      <c r="BM466" s="78" t="e">
        <f>IF(Exposition!$J473="September",Exposition!$G473)</f>
        <v>#NAME?</v>
      </c>
      <c r="BN466" s="78" t="e">
        <f>IF(Exposition!$J473="Oktober",Exposition!$G473)</f>
        <v>#NAME?</v>
      </c>
      <c r="BO466" s="78" t="e">
        <f>IF(Exposition!$J473="November",Exposition!$G473)</f>
        <v>#NAME?</v>
      </c>
      <c r="BP466" s="78" t="e">
        <f>IF(Exposition!$J473="Dezember",Exposition!$G473)</f>
        <v>#NAME?</v>
      </c>
    </row>
    <row r="467" spans="14:68" x14ac:dyDescent="0.2">
      <c r="N467" s="78" t="b">
        <f>IF(Exposition!$D475="Fußballspez. Training",Exposition!$C475*(Exposition!$E475/60))</f>
        <v>0</v>
      </c>
      <c r="O467" s="78" t="b">
        <f>IF(Exposition!$D475="Unspezifisches Training",Exposition!$C475*(Exposition!$E475/60))</f>
        <v>0</v>
      </c>
      <c r="AD467" s="78" t="e">
        <f>IF(Monitoring!D475=0,AA=0,TEXT(Monitoring!D475,"TTTT"))</f>
        <v>#NAME?</v>
      </c>
      <c r="AE467" s="78" t="e">
        <f>IF(Monitoring!D475=0,AA=0,TEXT(Monitoring!D475,"MMMM"))</f>
        <v>#NAME?</v>
      </c>
      <c r="AF467" s="78">
        <f>Monitoring!L475</f>
        <v>0</v>
      </c>
      <c r="BE467" s="78" t="e">
        <f>IF(Exposition!$J474="Januar",Exposition!$G474)</f>
        <v>#NAME?</v>
      </c>
      <c r="BF467" s="78" t="e">
        <f>IF(Exposition!$J474="Februar",Exposition!$G474)</f>
        <v>#NAME?</v>
      </c>
      <c r="BG467" s="78" t="e">
        <f>IF(Exposition!$J474="März",Exposition!$G474)</f>
        <v>#NAME?</v>
      </c>
      <c r="BH467" s="78" t="e">
        <f>IF(Exposition!$J474="April",Exposition!$G474)</f>
        <v>#NAME?</v>
      </c>
      <c r="BI467" s="78" t="e">
        <f>IF(Exposition!$J474="Mai",Exposition!$G474)</f>
        <v>#NAME?</v>
      </c>
      <c r="BJ467" s="78" t="e">
        <f>IF(Exposition!$J474="Juni",Exposition!$G474)</f>
        <v>#NAME?</v>
      </c>
      <c r="BK467" s="78" t="e">
        <f>IF(Exposition!$J474="Juli",Exposition!$G474)</f>
        <v>#NAME?</v>
      </c>
      <c r="BL467" s="78" t="e">
        <f>IF(Exposition!$J474="August",Exposition!$G474)</f>
        <v>#NAME?</v>
      </c>
      <c r="BM467" s="78" t="e">
        <f>IF(Exposition!$J474="September",Exposition!$G474)</f>
        <v>#NAME?</v>
      </c>
      <c r="BN467" s="78" t="e">
        <f>IF(Exposition!$J474="Oktober",Exposition!$G474)</f>
        <v>#NAME?</v>
      </c>
      <c r="BO467" s="78" t="e">
        <f>IF(Exposition!$J474="November",Exposition!$G474)</f>
        <v>#NAME?</v>
      </c>
      <c r="BP467" s="78" t="e">
        <f>IF(Exposition!$J474="Dezember",Exposition!$G474)</f>
        <v>#NAME?</v>
      </c>
    </row>
    <row r="468" spans="14:68" x14ac:dyDescent="0.2">
      <c r="N468" s="78" t="b">
        <f>IF(Exposition!$D476="Fußballspez. Training",Exposition!$C476*(Exposition!$E476/60))</f>
        <v>0</v>
      </c>
      <c r="O468" s="78" t="b">
        <f>IF(Exposition!$D476="Unspezifisches Training",Exposition!$C476*(Exposition!$E476/60))</f>
        <v>0</v>
      </c>
      <c r="AD468" s="78" t="e">
        <f>IF(Monitoring!D476=0,AA=0,TEXT(Monitoring!D476,"TTTT"))</f>
        <v>#NAME?</v>
      </c>
      <c r="AE468" s="78" t="e">
        <f>IF(Monitoring!D476=0,AA=0,TEXT(Monitoring!D476,"MMMM"))</f>
        <v>#NAME?</v>
      </c>
      <c r="AF468" s="78">
        <f>Monitoring!L476</f>
        <v>0</v>
      </c>
      <c r="BE468" s="78" t="e">
        <f>IF(Exposition!$J475="Januar",Exposition!$G475)</f>
        <v>#NAME?</v>
      </c>
      <c r="BF468" s="78" t="e">
        <f>IF(Exposition!$J475="Februar",Exposition!$G475)</f>
        <v>#NAME?</v>
      </c>
      <c r="BG468" s="78" t="e">
        <f>IF(Exposition!$J475="März",Exposition!$G475)</f>
        <v>#NAME?</v>
      </c>
      <c r="BH468" s="78" t="e">
        <f>IF(Exposition!$J475="April",Exposition!$G475)</f>
        <v>#NAME?</v>
      </c>
      <c r="BI468" s="78" t="e">
        <f>IF(Exposition!$J475="Mai",Exposition!$G475)</f>
        <v>#NAME?</v>
      </c>
      <c r="BJ468" s="78" t="e">
        <f>IF(Exposition!$J475="Juni",Exposition!$G475)</f>
        <v>#NAME?</v>
      </c>
      <c r="BK468" s="78" t="e">
        <f>IF(Exposition!$J475="Juli",Exposition!$G475)</f>
        <v>#NAME?</v>
      </c>
      <c r="BL468" s="78" t="e">
        <f>IF(Exposition!$J475="August",Exposition!$G475)</f>
        <v>#NAME?</v>
      </c>
      <c r="BM468" s="78" t="e">
        <f>IF(Exposition!$J475="September",Exposition!$G475)</f>
        <v>#NAME?</v>
      </c>
      <c r="BN468" s="78" t="e">
        <f>IF(Exposition!$J475="Oktober",Exposition!$G475)</f>
        <v>#NAME?</v>
      </c>
      <c r="BO468" s="78" t="e">
        <f>IF(Exposition!$J475="November",Exposition!$G475)</f>
        <v>#NAME?</v>
      </c>
      <c r="BP468" s="78" t="e">
        <f>IF(Exposition!$J475="Dezember",Exposition!$G475)</f>
        <v>#NAME?</v>
      </c>
    </row>
    <row r="469" spans="14:68" x14ac:dyDescent="0.2">
      <c r="N469" s="78" t="b">
        <f>IF(Exposition!$D477="Fußballspez. Training",Exposition!$C477*(Exposition!$E477/60))</f>
        <v>0</v>
      </c>
      <c r="O469" s="78" t="b">
        <f>IF(Exposition!$D477="Unspezifisches Training",Exposition!$C477*(Exposition!$E477/60))</f>
        <v>0</v>
      </c>
      <c r="AD469" s="78" t="e">
        <f>IF(Monitoring!D477=0,AA=0,TEXT(Monitoring!D477,"TTTT"))</f>
        <v>#NAME?</v>
      </c>
      <c r="AE469" s="78" t="e">
        <f>IF(Monitoring!D477=0,AA=0,TEXT(Monitoring!D477,"MMMM"))</f>
        <v>#NAME?</v>
      </c>
      <c r="AF469" s="78">
        <f>Monitoring!L477</f>
        <v>0</v>
      </c>
      <c r="BE469" s="78" t="e">
        <f>IF(Exposition!$J476="Januar",Exposition!$G476)</f>
        <v>#NAME?</v>
      </c>
      <c r="BF469" s="78" t="e">
        <f>IF(Exposition!$J476="Februar",Exposition!$G476)</f>
        <v>#NAME?</v>
      </c>
      <c r="BG469" s="78" t="e">
        <f>IF(Exposition!$J476="März",Exposition!$G476)</f>
        <v>#NAME?</v>
      </c>
      <c r="BH469" s="78" t="e">
        <f>IF(Exposition!$J476="April",Exposition!$G476)</f>
        <v>#NAME?</v>
      </c>
      <c r="BI469" s="78" t="e">
        <f>IF(Exposition!$J476="Mai",Exposition!$G476)</f>
        <v>#NAME?</v>
      </c>
      <c r="BJ469" s="78" t="e">
        <f>IF(Exposition!$J476="Juni",Exposition!$G476)</f>
        <v>#NAME?</v>
      </c>
      <c r="BK469" s="78" t="e">
        <f>IF(Exposition!$J476="Juli",Exposition!$G476)</f>
        <v>#NAME?</v>
      </c>
      <c r="BL469" s="78" t="e">
        <f>IF(Exposition!$J476="August",Exposition!$G476)</f>
        <v>#NAME?</v>
      </c>
      <c r="BM469" s="78" t="e">
        <f>IF(Exposition!$J476="September",Exposition!$G476)</f>
        <v>#NAME?</v>
      </c>
      <c r="BN469" s="78" t="e">
        <f>IF(Exposition!$J476="Oktober",Exposition!$G476)</f>
        <v>#NAME?</v>
      </c>
      <c r="BO469" s="78" t="e">
        <f>IF(Exposition!$J476="November",Exposition!$G476)</f>
        <v>#NAME?</v>
      </c>
      <c r="BP469" s="78" t="e">
        <f>IF(Exposition!$J476="Dezember",Exposition!$G476)</f>
        <v>#NAME?</v>
      </c>
    </row>
    <row r="470" spans="14:68" x14ac:dyDescent="0.2">
      <c r="N470" s="78" t="b">
        <f>IF(Exposition!$D478="Fußballspez. Training",Exposition!$C478*(Exposition!$E478/60))</f>
        <v>0</v>
      </c>
      <c r="O470" s="78" t="b">
        <f>IF(Exposition!$D478="Unspezifisches Training",Exposition!$C478*(Exposition!$E478/60))</f>
        <v>0</v>
      </c>
      <c r="AD470" s="78" t="e">
        <f>IF(Monitoring!D478=0,AA=0,TEXT(Monitoring!D478,"TTTT"))</f>
        <v>#NAME?</v>
      </c>
      <c r="AE470" s="78" t="e">
        <f>IF(Monitoring!D478=0,AA=0,TEXT(Monitoring!D478,"MMMM"))</f>
        <v>#NAME?</v>
      </c>
      <c r="AF470" s="78">
        <f>Monitoring!L478</f>
        <v>0</v>
      </c>
      <c r="BE470" s="78" t="e">
        <f>IF(Exposition!$J477="Januar",Exposition!$G477)</f>
        <v>#NAME?</v>
      </c>
      <c r="BF470" s="78" t="e">
        <f>IF(Exposition!$J477="Februar",Exposition!$G477)</f>
        <v>#NAME?</v>
      </c>
      <c r="BG470" s="78" t="e">
        <f>IF(Exposition!$J477="März",Exposition!$G477)</f>
        <v>#NAME?</v>
      </c>
      <c r="BH470" s="78" t="e">
        <f>IF(Exposition!$J477="April",Exposition!$G477)</f>
        <v>#NAME?</v>
      </c>
      <c r="BI470" s="78" t="e">
        <f>IF(Exposition!$J477="Mai",Exposition!$G477)</f>
        <v>#NAME?</v>
      </c>
      <c r="BJ470" s="78" t="e">
        <f>IF(Exposition!$J477="Juni",Exposition!$G477)</f>
        <v>#NAME?</v>
      </c>
      <c r="BK470" s="78" t="e">
        <f>IF(Exposition!$J477="Juli",Exposition!$G477)</f>
        <v>#NAME?</v>
      </c>
      <c r="BL470" s="78" t="e">
        <f>IF(Exposition!$J477="August",Exposition!$G477)</f>
        <v>#NAME?</v>
      </c>
      <c r="BM470" s="78" t="e">
        <f>IF(Exposition!$J477="September",Exposition!$G477)</f>
        <v>#NAME?</v>
      </c>
      <c r="BN470" s="78" t="e">
        <f>IF(Exposition!$J477="Oktober",Exposition!$G477)</f>
        <v>#NAME?</v>
      </c>
      <c r="BO470" s="78" t="e">
        <f>IF(Exposition!$J477="November",Exposition!$G477)</f>
        <v>#NAME?</v>
      </c>
      <c r="BP470" s="78" t="e">
        <f>IF(Exposition!$J477="Dezember",Exposition!$G477)</f>
        <v>#NAME?</v>
      </c>
    </row>
    <row r="471" spans="14:68" x14ac:dyDescent="0.2">
      <c r="N471" s="78" t="b">
        <f>IF(Exposition!$D479="Fußballspez. Training",Exposition!$C479*(Exposition!$E479/60))</f>
        <v>0</v>
      </c>
      <c r="O471" s="78" t="b">
        <f>IF(Exposition!$D479="Unspezifisches Training",Exposition!$C479*(Exposition!$E479/60))</f>
        <v>0</v>
      </c>
      <c r="AD471" s="78" t="e">
        <f>IF(Monitoring!D479=0,AA=0,TEXT(Monitoring!D479,"TTTT"))</f>
        <v>#NAME?</v>
      </c>
      <c r="AE471" s="78" t="e">
        <f>IF(Monitoring!D479=0,AA=0,TEXT(Monitoring!D479,"MMMM"))</f>
        <v>#NAME?</v>
      </c>
      <c r="AF471" s="78">
        <f>Monitoring!L479</f>
        <v>0</v>
      </c>
      <c r="BE471" s="78" t="e">
        <f>IF(Exposition!$J478="Januar",Exposition!$G478)</f>
        <v>#NAME?</v>
      </c>
      <c r="BF471" s="78" t="e">
        <f>IF(Exposition!$J478="Februar",Exposition!$G478)</f>
        <v>#NAME?</v>
      </c>
      <c r="BG471" s="78" t="e">
        <f>IF(Exposition!$J478="März",Exposition!$G478)</f>
        <v>#NAME?</v>
      </c>
      <c r="BH471" s="78" t="e">
        <f>IF(Exposition!$J478="April",Exposition!$G478)</f>
        <v>#NAME?</v>
      </c>
      <c r="BI471" s="78" t="e">
        <f>IF(Exposition!$J478="Mai",Exposition!$G478)</f>
        <v>#NAME?</v>
      </c>
      <c r="BJ471" s="78" t="e">
        <f>IF(Exposition!$J478="Juni",Exposition!$G478)</f>
        <v>#NAME?</v>
      </c>
      <c r="BK471" s="78" t="e">
        <f>IF(Exposition!$J478="Juli",Exposition!$G478)</f>
        <v>#NAME?</v>
      </c>
      <c r="BL471" s="78" t="e">
        <f>IF(Exposition!$J478="August",Exposition!$G478)</f>
        <v>#NAME?</v>
      </c>
      <c r="BM471" s="78" t="e">
        <f>IF(Exposition!$J478="September",Exposition!$G478)</f>
        <v>#NAME?</v>
      </c>
      <c r="BN471" s="78" t="e">
        <f>IF(Exposition!$J478="Oktober",Exposition!$G478)</f>
        <v>#NAME?</v>
      </c>
      <c r="BO471" s="78" t="e">
        <f>IF(Exposition!$J478="November",Exposition!$G478)</f>
        <v>#NAME?</v>
      </c>
      <c r="BP471" s="78" t="e">
        <f>IF(Exposition!$J478="Dezember",Exposition!$G478)</f>
        <v>#NAME?</v>
      </c>
    </row>
    <row r="472" spans="14:68" x14ac:dyDescent="0.2">
      <c r="N472" s="78" t="b">
        <f>IF(Exposition!$D480="Fußballspez. Training",Exposition!$C480*(Exposition!$E480/60))</f>
        <v>0</v>
      </c>
      <c r="O472" s="78" t="b">
        <f>IF(Exposition!$D480="Unspezifisches Training",Exposition!$C480*(Exposition!$E480/60))</f>
        <v>0</v>
      </c>
      <c r="AD472" s="78" t="e">
        <f>IF(Monitoring!D480=0,AA=0,TEXT(Monitoring!D480,"TTTT"))</f>
        <v>#NAME?</v>
      </c>
      <c r="AE472" s="78" t="e">
        <f>IF(Monitoring!D480=0,AA=0,TEXT(Monitoring!D480,"MMMM"))</f>
        <v>#NAME?</v>
      </c>
      <c r="AF472" s="78">
        <f>Monitoring!L480</f>
        <v>0</v>
      </c>
      <c r="BE472" s="78" t="e">
        <f>IF(Exposition!$J479="Januar",Exposition!$G479)</f>
        <v>#NAME?</v>
      </c>
      <c r="BF472" s="78" t="e">
        <f>IF(Exposition!$J479="Februar",Exposition!$G479)</f>
        <v>#NAME?</v>
      </c>
      <c r="BG472" s="78" t="e">
        <f>IF(Exposition!$J479="März",Exposition!$G479)</f>
        <v>#NAME?</v>
      </c>
      <c r="BH472" s="78" t="e">
        <f>IF(Exposition!$J479="April",Exposition!$G479)</f>
        <v>#NAME?</v>
      </c>
      <c r="BI472" s="78" t="e">
        <f>IF(Exposition!$J479="Mai",Exposition!$G479)</f>
        <v>#NAME?</v>
      </c>
      <c r="BJ472" s="78" t="e">
        <f>IF(Exposition!$J479="Juni",Exposition!$G479)</f>
        <v>#NAME?</v>
      </c>
      <c r="BK472" s="78" t="e">
        <f>IF(Exposition!$J479="Juli",Exposition!$G479)</f>
        <v>#NAME?</v>
      </c>
      <c r="BL472" s="78" t="e">
        <f>IF(Exposition!$J479="August",Exposition!$G479)</f>
        <v>#NAME?</v>
      </c>
      <c r="BM472" s="78" t="e">
        <f>IF(Exposition!$J479="September",Exposition!$G479)</f>
        <v>#NAME?</v>
      </c>
      <c r="BN472" s="78" t="e">
        <f>IF(Exposition!$J479="Oktober",Exposition!$G479)</f>
        <v>#NAME?</v>
      </c>
      <c r="BO472" s="78" t="e">
        <f>IF(Exposition!$J479="November",Exposition!$G479)</f>
        <v>#NAME?</v>
      </c>
      <c r="BP472" s="78" t="e">
        <f>IF(Exposition!$J479="Dezember",Exposition!$G479)</f>
        <v>#NAME?</v>
      </c>
    </row>
    <row r="473" spans="14:68" x14ac:dyDescent="0.2">
      <c r="N473" s="78" t="b">
        <f>IF(Exposition!$D481="Fußballspez. Training",Exposition!$C481*(Exposition!$E481/60))</f>
        <v>0</v>
      </c>
      <c r="O473" s="78" t="b">
        <f>IF(Exposition!$D481="Unspezifisches Training",Exposition!$C481*(Exposition!$E481/60))</f>
        <v>0</v>
      </c>
      <c r="AD473" s="78" t="e">
        <f>IF(Monitoring!D481=0,AA=0,TEXT(Monitoring!D481,"TTTT"))</f>
        <v>#NAME?</v>
      </c>
      <c r="AE473" s="78" t="e">
        <f>IF(Monitoring!D481=0,AA=0,TEXT(Monitoring!D481,"MMMM"))</f>
        <v>#NAME?</v>
      </c>
      <c r="AF473" s="78">
        <f>Monitoring!L481</f>
        <v>0</v>
      </c>
      <c r="BE473" s="78" t="e">
        <f>IF(Exposition!$J480="Januar",Exposition!$G480)</f>
        <v>#NAME?</v>
      </c>
      <c r="BF473" s="78" t="e">
        <f>IF(Exposition!$J480="Februar",Exposition!$G480)</f>
        <v>#NAME?</v>
      </c>
      <c r="BG473" s="78" t="e">
        <f>IF(Exposition!$J480="März",Exposition!$G480)</f>
        <v>#NAME?</v>
      </c>
      <c r="BH473" s="78" t="e">
        <f>IF(Exposition!$J480="April",Exposition!$G480)</f>
        <v>#NAME?</v>
      </c>
      <c r="BI473" s="78" t="e">
        <f>IF(Exposition!$J480="Mai",Exposition!$G480)</f>
        <v>#NAME?</v>
      </c>
      <c r="BJ473" s="78" t="e">
        <f>IF(Exposition!$J480="Juni",Exposition!$G480)</f>
        <v>#NAME?</v>
      </c>
      <c r="BK473" s="78" t="e">
        <f>IF(Exposition!$J480="Juli",Exposition!$G480)</f>
        <v>#NAME?</v>
      </c>
      <c r="BL473" s="78" t="e">
        <f>IF(Exposition!$J480="August",Exposition!$G480)</f>
        <v>#NAME?</v>
      </c>
      <c r="BM473" s="78" t="e">
        <f>IF(Exposition!$J480="September",Exposition!$G480)</f>
        <v>#NAME?</v>
      </c>
      <c r="BN473" s="78" t="e">
        <f>IF(Exposition!$J480="Oktober",Exposition!$G480)</f>
        <v>#NAME?</v>
      </c>
      <c r="BO473" s="78" t="e">
        <f>IF(Exposition!$J480="November",Exposition!$G480)</f>
        <v>#NAME?</v>
      </c>
      <c r="BP473" s="78" t="e">
        <f>IF(Exposition!$J480="Dezember",Exposition!$G480)</f>
        <v>#NAME?</v>
      </c>
    </row>
    <row r="474" spans="14:68" x14ac:dyDescent="0.2">
      <c r="N474" s="78" t="b">
        <f>IF(Exposition!$D482="Fußballspez. Training",Exposition!$C482*(Exposition!$E482/60))</f>
        <v>0</v>
      </c>
      <c r="O474" s="78" t="b">
        <f>IF(Exposition!$D482="Unspezifisches Training",Exposition!$C482*(Exposition!$E482/60))</f>
        <v>0</v>
      </c>
      <c r="AD474" s="78" t="e">
        <f>IF(Monitoring!D482=0,AA=0,TEXT(Monitoring!D482,"TTTT"))</f>
        <v>#NAME?</v>
      </c>
      <c r="AE474" s="78" t="e">
        <f>IF(Monitoring!D482=0,AA=0,TEXT(Monitoring!D482,"MMMM"))</f>
        <v>#NAME?</v>
      </c>
      <c r="AF474" s="78">
        <f>Monitoring!L482</f>
        <v>0</v>
      </c>
      <c r="BE474" s="78" t="e">
        <f>IF(Exposition!$J481="Januar",Exposition!$G481)</f>
        <v>#NAME?</v>
      </c>
      <c r="BF474" s="78" t="e">
        <f>IF(Exposition!$J481="Februar",Exposition!$G481)</f>
        <v>#NAME?</v>
      </c>
      <c r="BG474" s="78" t="e">
        <f>IF(Exposition!$J481="März",Exposition!$G481)</f>
        <v>#NAME?</v>
      </c>
      <c r="BH474" s="78" t="e">
        <f>IF(Exposition!$J481="April",Exposition!$G481)</f>
        <v>#NAME?</v>
      </c>
      <c r="BI474" s="78" t="e">
        <f>IF(Exposition!$J481="Mai",Exposition!$G481)</f>
        <v>#NAME?</v>
      </c>
      <c r="BJ474" s="78" t="e">
        <f>IF(Exposition!$J481="Juni",Exposition!$G481)</f>
        <v>#NAME?</v>
      </c>
      <c r="BK474" s="78" t="e">
        <f>IF(Exposition!$J481="Juli",Exposition!$G481)</f>
        <v>#NAME?</v>
      </c>
      <c r="BL474" s="78" t="e">
        <f>IF(Exposition!$J481="August",Exposition!$G481)</f>
        <v>#NAME?</v>
      </c>
      <c r="BM474" s="78" t="e">
        <f>IF(Exposition!$J481="September",Exposition!$G481)</f>
        <v>#NAME?</v>
      </c>
      <c r="BN474" s="78" t="e">
        <f>IF(Exposition!$J481="Oktober",Exposition!$G481)</f>
        <v>#NAME?</v>
      </c>
      <c r="BO474" s="78" t="e">
        <f>IF(Exposition!$J481="November",Exposition!$G481)</f>
        <v>#NAME?</v>
      </c>
      <c r="BP474" s="78" t="e">
        <f>IF(Exposition!$J481="Dezember",Exposition!$G481)</f>
        <v>#NAME?</v>
      </c>
    </row>
    <row r="475" spans="14:68" x14ac:dyDescent="0.2">
      <c r="N475" s="78" t="b">
        <f>IF(Exposition!$D483="Fußballspez. Training",Exposition!$C483*(Exposition!$E483/60))</f>
        <v>0</v>
      </c>
      <c r="O475" s="78" t="b">
        <f>IF(Exposition!$D483="Unspezifisches Training",Exposition!$C483*(Exposition!$E483/60))</f>
        <v>0</v>
      </c>
      <c r="AD475" s="78" t="e">
        <f>IF(Monitoring!D483=0,AA=0,TEXT(Monitoring!D483,"TTTT"))</f>
        <v>#NAME?</v>
      </c>
      <c r="AE475" s="78" t="e">
        <f>IF(Monitoring!D483=0,AA=0,TEXT(Monitoring!D483,"MMMM"))</f>
        <v>#NAME?</v>
      </c>
      <c r="AF475" s="78">
        <f>Monitoring!L483</f>
        <v>0</v>
      </c>
      <c r="BE475" s="78" t="e">
        <f>IF(Exposition!$J482="Januar",Exposition!$G482)</f>
        <v>#NAME?</v>
      </c>
      <c r="BF475" s="78" t="e">
        <f>IF(Exposition!$J482="Februar",Exposition!$G482)</f>
        <v>#NAME?</v>
      </c>
      <c r="BG475" s="78" t="e">
        <f>IF(Exposition!$J482="März",Exposition!$G482)</f>
        <v>#NAME?</v>
      </c>
      <c r="BH475" s="78" t="e">
        <f>IF(Exposition!$J482="April",Exposition!$G482)</f>
        <v>#NAME?</v>
      </c>
      <c r="BI475" s="78" t="e">
        <f>IF(Exposition!$J482="Mai",Exposition!$G482)</f>
        <v>#NAME?</v>
      </c>
      <c r="BJ475" s="78" t="e">
        <f>IF(Exposition!$J482="Juni",Exposition!$G482)</f>
        <v>#NAME?</v>
      </c>
      <c r="BK475" s="78" t="e">
        <f>IF(Exposition!$J482="Juli",Exposition!$G482)</f>
        <v>#NAME?</v>
      </c>
      <c r="BL475" s="78" t="e">
        <f>IF(Exposition!$J482="August",Exposition!$G482)</f>
        <v>#NAME?</v>
      </c>
      <c r="BM475" s="78" t="e">
        <f>IF(Exposition!$J482="September",Exposition!$G482)</f>
        <v>#NAME?</v>
      </c>
      <c r="BN475" s="78" t="e">
        <f>IF(Exposition!$J482="Oktober",Exposition!$G482)</f>
        <v>#NAME?</v>
      </c>
      <c r="BO475" s="78" t="e">
        <f>IF(Exposition!$J482="November",Exposition!$G482)</f>
        <v>#NAME?</v>
      </c>
      <c r="BP475" s="78" t="e">
        <f>IF(Exposition!$J482="Dezember",Exposition!$G482)</f>
        <v>#NAME?</v>
      </c>
    </row>
    <row r="476" spans="14:68" x14ac:dyDescent="0.2">
      <c r="N476" s="78" t="b">
        <f>IF(Exposition!$D484="Fußballspez. Training",Exposition!$C484*(Exposition!$E484/60))</f>
        <v>0</v>
      </c>
      <c r="O476" s="78" t="b">
        <f>IF(Exposition!$D484="Unspezifisches Training",Exposition!$C484*(Exposition!$E484/60))</f>
        <v>0</v>
      </c>
      <c r="AD476" s="78" t="e">
        <f>IF(Monitoring!D484=0,AA=0,TEXT(Monitoring!D484,"TTTT"))</f>
        <v>#NAME?</v>
      </c>
      <c r="AE476" s="78" t="e">
        <f>IF(Monitoring!D484=0,AA=0,TEXT(Monitoring!D484,"MMMM"))</f>
        <v>#NAME?</v>
      </c>
      <c r="AF476" s="78">
        <f>Monitoring!L484</f>
        <v>0</v>
      </c>
      <c r="BE476" s="78" t="e">
        <f>IF(Exposition!$J483="Januar",Exposition!$G483)</f>
        <v>#NAME?</v>
      </c>
      <c r="BF476" s="78" t="e">
        <f>IF(Exposition!$J483="Februar",Exposition!$G483)</f>
        <v>#NAME?</v>
      </c>
      <c r="BG476" s="78" t="e">
        <f>IF(Exposition!$J483="März",Exposition!$G483)</f>
        <v>#NAME?</v>
      </c>
      <c r="BH476" s="78" t="e">
        <f>IF(Exposition!$J483="April",Exposition!$G483)</f>
        <v>#NAME?</v>
      </c>
      <c r="BI476" s="78" t="e">
        <f>IF(Exposition!$J483="Mai",Exposition!$G483)</f>
        <v>#NAME?</v>
      </c>
      <c r="BJ476" s="78" t="e">
        <f>IF(Exposition!$J483="Juni",Exposition!$G483)</f>
        <v>#NAME?</v>
      </c>
      <c r="BK476" s="78" t="e">
        <f>IF(Exposition!$J483="Juli",Exposition!$G483)</f>
        <v>#NAME?</v>
      </c>
      <c r="BL476" s="78" t="e">
        <f>IF(Exposition!$J483="August",Exposition!$G483)</f>
        <v>#NAME?</v>
      </c>
      <c r="BM476" s="78" t="e">
        <f>IF(Exposition!$J483="September",Exposition!$G483)</f>
        <v>#NAME?</v>
      </c>
      <c r="BN476" s="78" t="e">
        <f>IF(Exposition!$J483="Oktober",Exposition!$G483)</f>
        <v>#NAME?</v>
      </c>
      <c r="BO476" s="78" t="e">
        <f>IF(Exposition!$J483="November",Exposition!$G483)</f>
        <v>#NAME?</v>
      </c>
      <c r="BP476" s="78" t="e">
        <f>IF(Exposition!$J483="Dezember",Exposition!$G483)</f>
        <v>#NAME?</v>
      </c>
    </row>
    <row r="477" spans="14:68" x14ac:dyDescent="0.2">
      <c r="N477" s="78" t="b">
        <f>IF(Exposition!$D485="Fußballspez. Training",Exposition!$C485*(Exposition!$E485/60))</f>
        <v>0</v>
      </c>
      <c r="O477" s="78" t="b">
        <f>IF(Exposition!$D485="Unspezifisches Training",Exposition!$C485*(Exposition!$E485/60))</f>
        <v>0</v>
      </c>
      <c r="AD477" s="78" t="e">
        <f>IF(Monitoring!D485=0,AA=0,TEXT(Monitoring!D485,"TTTT"))</f>
        <v>#NAME?</v>
      </c>
      <c r="AE477" s="78" t="e">
        <f>IF(Monitoring!D485=0,AA=0,TEXT(Monitoring!D485,"MMMM"))</f>
        <v>#NAME?</v>
      </c>
      <c r="AF477" s="78">
        <f>Monitoring!L485</f>
        <v>0</v>
      </c>
      <c r="BE477" s="78" t="e">
        <f>IF(Exposition!$J484="Januar",Exposition!$G484)</f>
        <v>#NAME?</v>
      </c>
      <c r="BF477" s="78" t="e">
        <f>IF(Exposition!$J484="Februar",Exposition!$G484)</f>
        <v>#NAME?</v>
      </c>
      <c r="BG477" s="78" t="e">
        <f>IF(Exposition!$J484="März",Exposition!$G484)</f>
        <v>#NAME?</v>
      </c>
      <c r="BH477" s="78" t="e">
        <f>IF(Exposition!$J484="April",Exposition!$G484)</f>
        <v>#NAME?</v>
      </c>
      <c r="BI477" s="78" t="e">
        <f>IF(Exposition!$J484="Mai",Exposition!$G484)</f>
        <v>#NAME?</v>
      </c>
      <c r="BJ477" s="78" t="e">
        <f>IF(Exposition!$J484="Juni",Exposition!$G484)</f>
        <v>#NAME?</v>
      </c>
      <c r="BK477" s="78" t="e">
        <f>IF(Exposition!$J484="Juli",Exposition!$G484)</f>
        <v>#NAME?</v>
      </c>
      <c r="BL477" s="78" t="e">
        <f>IF(Exposition!$J484="August",Exposition!$G484)</f>
        <v>#NAME?</v>
      </c>
      <c r="BM477" s="78" t="e">
        <f>IF(Exposition!$J484="September",Exposition!$G484)</f>
        <v>#NAME?</v>
      </c>
      <c r="BN477" s="78" t="e">
        <f>IF(Exposition!$J484="Oktober",Exposition!$G484)</f>
        <v>#NAME?</v>
      </c>
      <c r="BO477" s="78" t="e">
        <f>IF(Exposition!$J484="November",Exposition!$G484)</f>
        <v>#NAME?</v>
      </c>
      <c r="BP477" s="78" t="e">
        <f>IF(Exposition!$J484="Dezember",Exposition!$G484)</f>
        <v>#NAME?</v>
      </c>
    </row>
    <row r="478" spans="14:68" x14ac:dyDescent="0.2">
      <c r="N478" s="78" t="b">
        <f>IF(Exposition!$D486="Fußballspez. Training",Exposition!$C486*(Exposition!$E486/60))</f>
        <v>0</v>
      </c>
      <c r="O478" s="78" t="b">
        <f>IF(Exposition!$D486="Unspezifisches Training",Exposition!$C486*(Exposition!$E486/60))</f>
        <v>0</v>
      </c>
      <c r="AD478" s="78" t="e">
        <f>IF(Monitoring!D486=0,AA=0,TEXT(Monitoring!D486,"TTTT"))</f>
        <v>#NAME?</v>
      </c>
      <c r="AE478" s="78" t="e">
        <f>IF(Monitoring!D486=0,AA=0,TEXT(Monitoring!D486,"MMMM"))</f>
        <v>#NAME?</v>
      </c>
      <c r="AF478" s="78">
        <f>Monitoring!L486</f>
        <v>0</v>
      </c>
      <c r="BE478" s="78" t="e">
        <f>IF(Exposition!$J485="Januar",Exposition!$G485)</f>
        <v>#NAME?</v>
      </c>
      <c r="BF478" s="78" t="e">
        <f>IF(Exposition!$J485="Februar",Exposition!$G485)</f>
        <v>#NAME?</v>
      </c>
      <c r="BG478" s="78" t="e">
        <f>IF(Exposition!$J485="März",Exposition!$G485)</f>
        <v>#NAME?</v>
      </c>
      <c r="BH478" s="78" t="e">
        <f>IF(Exposition!$J485="April",Exposition!$G485)</f>
        <v>#NAME?</v>
      </c>
      <c r="BI478" s="78" t="e">
        <f>IF(Exposition!$J485="Mai",Exposition!$G485)</f>
        <v>#NAME?</v>
      </c>
      <c r="BJ478" s="78" t="e">
        <f>IF(Exposition!$J485="Juni",Exposition!$G485)</f>
        <v>#NAME?</v>
      </c>
      <c r="BK478" s="78" t="e">
        <f>IF(Exposition!$J485="Juli",Exposition!$G485)</f>
        <v>#NAME?</v>
      </c>
      <c r="BL478" s="78" t="e">
        <f>IF(Exposition!$J485="August",Exposition!$G485)</f>
        <v>#NAME?</v>
      </c>
      <c r="BM478" s="78" t="e">
        <f>IF(Exposition!$J485="September",Exposition!$G485)</f>
        <v>#NAME?</v>
      </c>
      <c r="BN478" s="78" t="e">
        <f>IF(Exposition!$J485="Oktober",Exposition!$G485)</f>
        <v>#NAME?</v>
      </c>
      <c r="BO478" s="78" t="e">
        <f>IF(Exposition!$J485="November",Exposition!$G485)</f>
        <v>#NAME?</v>
      </c>
      <c r="BP478" s="78" t="e">
        <f>IF(Exposition!$J485="Dezember",Exposition!$G485)</f>
        <v>#NAME?</v>
      </c>
    </row>
    <row r="479" spans="14:68" x14ac:dyDescent="0.2">
      <c r="N479" s="78" t="b">
        <f>IF(Exposition!$D487="Fußballspez. Training",Exposition!$C487*(Exposition!$E487/60))</f>
        <v>0</v>
      </c>
      <c r="O479" s="78" t="b">
        <f>IF(Exposition!$D487="Unspezifisches Training",Exposition!$C487*(Exposition!$E487/60))</f>
        <v>0</v>
      </c>
      <c r="AD479" s="78" t="e">
        <f>IF(Monitoring!D487=0,AA=0,TEXT(Monitoring!D487,"TTTT"))</f>
        <v>#NAME?</v>
      </c>
      <c r="AE479" s="78" t="e">
        <f>IF(Monitoring!D487=0,AA=0,TEXT(Monitoring!D487,"MMMM"))</f>
        <v>#NAME?</v>
      </c>
      <c r="AF479" s="78">
        <f>Monitoring!L487</f>
        <v>0</v>
      </c>
      <c r="BE479" s="78" t="e">
        <f>IF(Exposition!$J486="Januar",Exposition!$G486)</f>
        <v>#NAME?</v>
      </c>
      <c r="BF479" s="78" t="e">
        <f>IF(Exposition!$J486="Februar",Exposition!$G486)</f>
        <v>#NAME?</v>
      </c>
      <c r="BG479" s="78" t="e">
        <f>IF(Exposition!$J486="März",Exposition!$G486)</f>
        <v>#NAME?</v>
      </c>
      <c r="BH479" s="78" t="e">
        <f>IF(Exposition!$J486="April",Exposition!$G486)</f>
        <v>#NAME?</v>
      </c>
      <c r="BI479" s="78" t="e">
        <f>IF(Exposition!$J486="Mai",Exposition!$G486)</f>
        <v>#NAME?</v>
      </c>
      <c r="BJ479" s="78" t="e">
        <f>IF(Exposition!$J486="Juni",Exposition!$G486)</f>
        <v>#NAME?</v>
      </c>
      <c r="BK479" s="78" t="e">
        <f>IF(Exposition!$J486="Juli",Exposition!$G486)</f>
        <v>#NAME?</v>
      </c>
      <c r="BL479" s="78" t="e">
        <f>IF(Exposition!$J486="August",Exposition!$G486)</f>
        <v>#NAME?</v>
      </c>
      <c r="BM479" s="78" t="e">
        <f>IF(Exposition!$J486="September",Exposition!$G486)</f>
        <v>#NAME?</v>
      </c>
      <c r="BN479" s="78" t="e">
        <f>IF(Exposition!$J486="Oktober",Exposition!$G486)</f>
        <v>#NAME?</v>
      </c>
      <c r="BO479" s="78" t="e">
        <f>IF(Exposition!$J486="November",Exposition!$G486)</f>
        <v>#NAME?</v>
      </c>
      <c r="BP479" s="78" t="e">
        <f>IF(Exposition!$J486="Dezember",Exposition!$G486)</f>
        <v>#NAME?</v>
      </c>
    </row>
    <row r="480" spans="14:68" x14ac:dyDescent="0.2">
      <c r="N480" s="78" t="b">
        <f>IF(Exposition!$D488="Fußballspez. Training",Exposition!$C488*(Exposition!$E488/60))</f>
        <v>0</v>
      </c>
      <c r="O480" s="78" t="b">
        <f>IF(Exposition!$D488="Unspezifisches Training",Exposition!$C488*(Exposition!$E488/60))</f>
        <v>0</v>
      </c>
      <c r="AD480" s="78" t="e">
        <f>IF(Monitoring!D488=0,AA=0,TEXT(Monitoring!D488,"TTTT"))</f>
        <v>#NAME?</v>
      </c>
      <c r="AE480" s="78" t="e">
        <f>IF(Monitoring!D488=0,AA=0,TEXT(Monitoring!D488,"MMMM"))</f>
        <v>#NAME?</v>
      </c>
      <c r="AF480" s="78">
        <f>Monitoring!L488</f>
        <v>0</v>
      </c>
      <c r="BE480" s="78" t="e">
        <f>IF(Exposition!$J487="Januar",Exposition!$G487)</f>
        <v>#NAME?</v>
      </c>
      <c r="BF480" s="78" t="e">
        <f>IF(Exposition!$J487="Februar",Exposition!$G487)</f>
        <v>#NAME?</v>
      </c>
      <c r="BG480" s="78" t="e">
        <f>IF(Exposition!$J487="März",Exposition!$G487)</f>
        <v>#NAME?</v>
      </c>
      <c r="BH480" s="78" t="e">
        <f>IF(Exposition!$J487="April",Exposition!$G487)</f>
        <v>#NAME?</v>
      </c>
      <c r="BI480" s="78" t="e">
        <f>IF(Exposition!$J487="Mai",Exposition!$G487)</f>
        <v>#NAME?</v>
      </c>
      <c r="BJ480" s="78" t="e">
        <f>IF(Exposition!$J487="Juni",Exposition!$G487)</f>
        <v>#NAME?</v>
      </c>
      <c r="BK480" s="78" t="e">
        <f>IF(Exposition!$J487="Juli",Exposition!$G487)</f>
        <v>#NAME?</v>
      </c>
      <c r="BL480" s="78" t="e">
        <f>IF(Exposition!$J487="August",Exposition!$G487)</f>
        <v>#NAME?</v>
      </c>
      <c r="BM480" s="78" t="e">
        <f>IF(Exposition!$J487="September",Exposition!$G487)</f>
        <v>#NAME?</v>
      </c>
      <c r="BN480" s="78" t="e">
        <f>IF(Exposition!$J487="Oktober",Exposition!$G487)</f>
        <v>#NAME?</v>
      </c>
      <c r="BO480" s="78" t="e">
        <f>IF(Exposition!$J487="November",Exposition!$G487)</f>
        <v>#NAME?</v>
      </c>
      <c r="BP480" s="78" t="e">
        <f>IF(Exposition!$J487="Dezember",Exposition!$G487)</f>
        <v>#NAME?</v>
      </c>
    </row>
    <row r="481" spans="14:68" x14ac:dyDescent="0.2">
      <c r="N481" s="78" t="b">
        <f>IF(Exposition!$D489="Fußballspez. Training",Exposition!$C489*(Exposition!$E489/60))</f>
        <v>0</v>
      </c>
      <c r="O481" s="78" t="b">
        <f>IF(Exposition!$D489="Unspezifisches Training",Exposition!$C489*(Exposition!$E489/60))</f>
        <v>0</v>
      </c>
      <c r="AD481" s="78" t="e">
        <f>IF(Monitoring!D489=0,AA=0,TEXT(Monitoring!D489,"TTTT"))</f>
        <v>#NAME?</v>
      </c>
      <c r="AE481" s="78" t="e">
        <f>IF(Monitoring!D489=0,AA=0,TEXT(Monitoring!D489,"MMMM"))</f>
        <v>#NAME?</v>
      </c>
      <c r="AF481" s="78">
        <f>Monitoring!L489</f>
        <v>0</v>
      </c>
      <c r="BE481" s="78" t="e">
        <f>IF(Exposition!$J488="Januar",Exposition!$G488)</f>
        <v>#NAME?</v>
      </c>
      <c r="BF481" s="78" t="e">
        <f>IF(Exposition!$J488="Februar",Exposition!$G488)</f>
        <v>#NAME?</v>
      </c>
      <c r="BG481" s="78" t="e">
        <f>IF(Exposition!$J488="März",Exposition!$G488)</f>
        <v>#NAME?</v>
      </c>
      <c r="BH481" s="78" t="e">
        <f>IF(Exposition!$J488="April",Exposition!$G488)</f>
        <v>#NAME?</v>
      </c>
      <c r="BI481" s="78" t="e">
        <f>IF(Exposition!$J488="Mai",Exposition!$G488)</f>
        <v>#NAME?</v>
      </c>
      <c r="BJ481" s="78" t="e">
        <f>IF(Exposition!$J488="Juni",Exposition!$G488)</f>
        <v>#NAME?</v>
      </c>
      <c r="BK481" s="78" t="e">
        <f>IF(Exposition!$J488="Juli",Exposition!$G488)</f>
        <v>#NAME?</v>
      </c>
      <c r="BL481" s="78" t="e">
        <f>IF(Exposition!$J488="August",Exposition!$G488)</f>
        <v>#NAME?</v>
      </c>
      <c r="BM481" s="78" t="e">
        <f>IF(Exposition!$J488="September",Exposition!$G488)</f>
        <v>#NAME?</v>
      </c>
      <c r="BN481" s="78" t="e">
        <f>IF(Exposition!$J488="Oktober",Exposition!$G488)</f>
        <v>#NAME?</v>
      </c>
      <c r="BO481" s="78" t="e">
        <f>IF(Exposition!$J488="November",Exposition!$G488)</f>
        <v>#NAME?</v>
      </c>
      <c r="BP481" s="78" t="e">
        <f>IF(Exposition!$J488="Dezember",Exposition!$G488)</f>
        <v>#NAME?</v>
      </c>
    </row>
    <row r="482" spans="14:68" x14ac:dyDescent="0.2">
      <c r="N482" s="78" t="b">
        <f>IF(Exposition!$D490="Fußballspez. Training",Exposition!$C490*(Exposition!$E490/60))</f>
        <v>0</v>
      </c>
      <c r="O482" s="78" t="b">
        <f>IF(Exposition!$D490="Unspezifisches Training",Exposition!$C490*(Exposition!$E490/60))</f>
        <v>0</v>
      </c>
      <c r="AD482" s="78" t="e">
        <f>IF(Monitoring!D490=0,AA=0,TEXT(Monitoring!D490,"TTTT"))</f>
        <v>#NAME?</v>
      </c>
      <c r="AE482" s="78" t="e">
        <f>IF(Monitoring!D490=0,AA=0,TEXT(Monitoring!D490,"MMMM"))</f>
        <v>#NAME?</v>
      </c>
      <c r="AF482" s="78">
        <f>Monitoring!L490</f>
        <v>0</v>
      </c>
      <c r="BE482" s="78" t="e">
        <f>IF(Exposition!$J489="Januar",Exposition!$G489)</f>
        <v>#NAME?</v>
      </c>
      <c r="BF482" s="78" t="e">
        <f>IF(Exposition!$J489="Februar",Exposition!$G489)</f>
        <v>#NAME?</v>
      </c>
      <c r="BG482" s="78" t="e">
        <f>IF(Exposition!$J489="März",Exposition!$G489)</f>
        <v>#NAME?</v>
      </c>
      <c r="BH482" s="78" t="e">
        <f>IF(Exposition!$J489="April",Exposition!$G489)</f>
        <v>#NAME?</v>
      </c>
      <c r="BI482" s="78" t="e">
        <f>IF(Exposition!$J489="Mai",Exposition!$G489)</f>
        <v>#NAME?</v>
      </c>
      <c r="BJ482" s="78" t="e">
        <f>IF(Exposition!$J489="Juni",Exposition!$G489)</f>
        <v>#NAME?</v>
      </c>
      <c r="BK482" s="78" t="e">
        <f>IF(Exposition!$J489="Juli",Exposition!$G489)</f>
        <v>#NAME?</v>
      </c>
      <c r="BL482" s="78" t="e">
        <f>IF(Exposition!$J489="August",Exposition!$G489)</f>
        <v>#NAME?</v>
      </c>
      <c r="BM482" s="78" t="e">
        <f>IF(Exposition!$J489="September",Exposition!$G489)</f>
        <v>#NAME?</v>
      </c>
      <c r="BN482" s="78" t="e">
        <f>IF(Exposition!$J489="Oktober",Exposition!$G489)</f>
        <v>#NAME?</v>
      </c>
      <c r="BO482" s="78" t="e">
        <f>IF(Exposition!$J489="November",Exposition!$G489)</f>
        <v>#NAME?</v>
      </c>
      <c r="BP482" s="78" t="e">
        <f>IF(Exposition!$J489="Dezember",Exposition!$G489)</f>
        <v>#NAME?</v>
      </c>
    </row>
    <row r="483" spans="14:68" x14ac:dyDescent="0.2">
      <c r="N483" s="78" t="b">
        <f>IF(Exposition!$D491="Fußballspez. Training",Exposition!$C491*(Exposition!$E491/60))</f>
        <v>0</v>
      </c>
      <c r="O483" s="78" t="b">
        <f>IF(Exposition!$D491="Unspezifisches Training",Exposition!$C491*(Exposition!$E491/60))</f>
        <v>0</v>
      </c>
      <c r="AD483" s="78" t="e">
        <f>IF(Monitoring!D491=0,AA=0,TEXT(Monitoring!D491,"TTTT"))</f>
        <v>#NAME?</v>
      </c>
      <c r="AE483" s="78" t="e">
        <f>IF(Monitoring!D491=0,AA=0,TEXT(Monitoring!D491,"MMMM"))</f>
        <v>#NAME?</v>
      </c>
      <c r="AF483" s="78">
        <f>Monitoring!L491</f>
        <v>0</v>
      </c>
      <c r="BE483" s="78" t="e">
        <f>IF(Exposition!$J490="Januar",Exposition!$G490)</f>
        <v>#NAME?</v>
      </c>
      <c r="BF483" s="78" t="e">
        <f>IF(Exposition!$J490="Februar",Exposition!$G490)</f>
        <v>#NAME?</v>
      </c>
      <c r="BG483" s="78" t="e">
        <f>IF(Exposition!$J490="März",Exposition!$G490)</f>
        <v>#NAME?</v>
      </c>
      <c r="BH483" s="78" t="e">
        <f>IF(Exposition!$J490="April",Exposition!$G490)</f>
        <v>#NAME?</v>
      </c>
      <c r="BI483" s="78" t="e">
        <f>IF(Exposition!$J490="Mai",Exposition!$G490)</f>
        <v>#NAME?</v>
      </c>
      <c r="BJ483" s="78" t="e">
        <f>IF(Exposition!$J490="Juni",Exposition!$G490)</f>
        <v>#NAME?</v>
      </c>
      <c r="BK483" s="78" t="e">
        <f>IF(Exposition!$J490="Juli",Exposition!$G490)</f>
        <v>#NAME?</v>
      </c>
      <c r="BL483" s="78" t="e">
        <f>IF(Exposition!$J490="August",Exposition!$G490)</f>
        <v>#NAME?</v>
      </c>
      <c r="BM483" s="78" t="e">
        <f>IF(Exposition!$J490="September",Exposition!$G490)</f>
        <v>#NAME?</v>
      </c>
      <c r="BN483" s="78" t="e">
        <f>IF(Exposition!$J490="Oktober",Exposition!$G490)</f>
        <v>#NAME?</v>
      </c>
      <c r="BO483" s="78" t="e">
        <f>IF(Exposition!$J490="November",Exposition!$G490)</f>
        <v>#NAME?</v>
      </c>
      <c r="BP483" s="78" t="e">
        <f>IF(Exposition!$J490="Dezember",Exposition!$G490)</f>
        <v>#NAME?</v>
      </c>
    </row>
    <row r="484" spans="14:68" x14ac:dyDescent="0.2">
      <c r="N484" s="78" t="b">
        <f>IF(Exposition!$D492="Fußballspez. Training",Exposition!$C492*(Exposition!$E492/60))</f>
        <v>0</v>
      </c>
      <c r="O484" s="78" t="b">
        <f>IF(Exposition!$D492="Unspezifisches Training",Exposition!$C492*(Exposition!$E492/60))</f>
        <v>0</v>
      </c>
      <c r="AD484" s="78" t="e">
        <f>IF(Monitoring!D492=0,AA=0,TEXT(Monitoring!D492,"TTTT"))</f>
        <v>#NAME?</v>
      </c>
      <c r="AE484" s="78" t="e">
        <f>IF(Monitoring!D492=0,AA=0,TEXT(Monitoring!D492,"MMMM"))</f>
        <v>#NAME?</v>
      </c>
      <c r="AF484" s="78">
        <f>Monitoring!L492</f>
        <v>0</v>
      </c>
      <c r="BE484" s="78" t="e">
        <f>IF(Exposition!$J491="Januar",Exposition!$G491)</f>
        <v>#NAME?</v>
      </c>
      <c r="BF484" s="78" t="e">
        <f>IF(Exposition!$J491="Februar",Exposition!$G491)</f>
        <v>#NAME?</v>
      </c>
      <c r="BG484" s="78" t="e">
        <f>IF(Exposition!$J491="März",Exposition!$G491)</f>
        <v>#NAME?</v>
      </c>
      <c r="BH484" s="78" t="e">
        <f>IF(Exposition!$J491="April",Exposition!$G491)</f>
        <v>#NAME?</v>
      </c>
      <c r="BI484" s="78" t="e">
        <f>IF(Exposition!$J491="Mai",Exposition!$G491)</f>
        <v>#NAME?</v>
      </c>
      <c r="BJ484" s="78" t="e">
        <f>IF(Exposition!$J491="Juni",Exposition!$G491)</f>
        <v>#NAME?</v>
      </c>
      <c r="BK484" s="78" t="e">
        <f>IF(Exposition!$J491="Juli",Exposition!$G491)</f>
        <v>#NAME?</v>
      </c>
      <c r="BL484" s="78" t="e">
        <f>IF(Exposition!$J491="August",Exposition!$G491)</f>
        <v>#NAME?</v>
      </c>
      <c r="BM484" s="78" t="e">
        <f>IF(Exposition!$J491="September",Exposition!$G491)</f>
        <v>#NAME?</v>
      </c>
      <c r="BN484" s="78" t="e">
        <f>IF(Exposition!$J491="Oktober",Exposition!$G491)</f>
        <v>#NAME?</v>
      </c>
      <c r="BO484" s="78" t="e">
        <f>IF(Exposition!$J491="November",Exposition!$G491)</f>
        <v>#NAME?</v>
      </c>
      <c r="BP484" s="78" t="e">
        <f>IF(Exposition!$J491="Dezember",Exposition!$G491)</f>
        <v>#NAME?</v>
      </c>
    </row>
    <row r="485" spans="14:68" x14ac:dyDescent="0.2">
      <c r="N485" s="78" t="b">
        <f>IF(Exposition!$D493="Fußballspez. Training",Exposition!$C493*(Exposition!$E493/60))</f>
        <v>0</v>
      </c>
      <c r="O485" s="78" t="b">
        <f>IF(Exposition!$D493="Unspezifisches Training",Exposition!$C493*(Exposition!$E493/60))</f>
        <v>0</v>
      </c>
      <c r="AD485" s="78" t="e">
        <f>IF(Monitoring!D493=0,AA=0,TEXT(Monitoring!D493,"TTTT"))</f>
        <v>#NAME?</v>
      </c>
      <c r="AE485" s="78" t="e">
        <f>IF(Monitoring!D493=0,AA=0,TEXT(Monitoring!D493,"MMMM"))</f>
        <v>#NAME?</v>
      </c>
      <c r="AF485" s="78">
        <f>Monitoring!L493</f>
        <v>0</v>
      </c>
      <c r="BE485" s="78" t="e">
        <f>IF(Exposition!$J492="Januar",Exposition!$G492)</f>
        <v>#NAME?</v>
      </c>
      <c r="BF485" s="78" t="e">
        <f>IF(Exposition!$J492="Februar",Exposition!$G492)</f>
        <v>#NAME?</v>
      </c>
      <c r="BG485" s="78" t="e">
        <f>IF(Exposition!$J492="März",Exposition!$G492)</f>
        <v>#NAME?</v>
      </c>
      <c r="BH485" s="78" t="e">
        <f>IF(Exposition!$J492="April",Exposition!$G492)</f>
        <v>#NAME?</v>
      </c>
      <c r="BI485" s="78" t="e">
        <f>IF(Exposition!$J492="Mai",Exposition!$G492)</f>
        <v>#NAME?</v>
      </c>
      <c r="BJ485" s="78" t="e">
        <f>IF(Exposition!$J492="Juni",Exposition!$G492)</f>
        <v>#NAME?</v>
      </c>
      <c r="BK485" s="78" t="e">
        <f>IF(Exposition!$J492="Juli",Exposition!$G492)</f>
        <v>#NAME?</v>
      </c>
      <c r="BL485" s="78" t="e">
        <f>IF(Exposition!$J492="August",Exposition!$G492)</f>
        <v>#NAME?</v>
      </c>
      <c r="BM485" s="78" t="e">
        <f>IF(Exposition!$J492="September",Exposition!$G492)</f>
        <v>#NAME?</v>
      </c>
      <c r="BN485" s="78" t="e">
        <f>IF(Exposition!$J492="Oktober",Exposition!$G492)</f>
        <v>#NAME?</v>
      </c>
      <c r="BO485" s="78" t="e">
        <f>IF(Exposition!$J492="November",Exposition!$G492)</f>
        <v>#NAME?</v>
      </c>
      <c r="BP485" s="78" t="e">
        <f>IF(Exposition!$J492="Dezember",Exposition!$G492)</f>
        <v>#NAME?</v>
      </c>
    </row>
    <row r="486" spans="14:68" x14ac:dyDescent="0.2">
      <c r="N486" s="78" t="b">
        <f>IF(Exposition!$D494="Fußballspez. Training",Exposition!$C494*(Exposition!$E494/60))</f>
        <v>0</v>
      </c>
      <c r="O486" s="78" t="b">
        <f>IF(Exposition!$D494="Unspezifisches Training",Exposition!$C494*(Exposition!$E494/60))</f>
        <v>0</v>
      </c>
      <c r="AD486" s="78" t="e">
        <f>IF(Monitoring!D494=0,AA=0,TEXT(Monitoring!D494,"TTTT"))</f>
        <v>#NAME?</v>
      </c>
      <c r="AE486" s="78" t="e">
        <f>IF(Monitoring!D494=0,AA=0,TEXT(Monitoring!D494,"MMMM"))</f>
        <v>#NAME?</v>
      </c>
      <c r="AF486" s="78">
        <f>Monitoring!L494</f>
        <v>0</v>
      </c>
      <c r="BE486" s="78" t="e">
        <f>IF(Exposition!$J493="Januar",Exposition!$G493)</f>
        <v>#NAME?</v>
      </c>
      <c r="BF486" s="78" t="e">
        <f>IF(Exposition!$J493="Februar",Exposition!$G493)</f>
        <v>#NAME?</v>
      </c>
      <c r="BG486" s="78" t="e">
        <f>IF(Exposition!$J493="März",Exposition!$G493)</f>
        <v>#NAME?</v>
      </c>
      <c r="BH486" s="78" t="e">
        <f>IF(Exposition!$J493="April",Exposition!$G493)</f>
        <v>#NAME?</v>
      </c>
      <c r="BI486" s="78" t="e">
        <f>IF(Exposition!$J493="Mai",Exposition!$G493)</f>
        <v>#NAME?</v>
      </c>
      <c r="BJ486" s="78" t="e">
        <f>IF(Exposition!$J493="Juni",Exposition!$G493)</f>
        <v>#NAME?</v>
      </c>
      <c r="BK486" s="78" t="e">
        <f>IF(Exposition!$J493="Juli",Exposition!$G493)</f>
        <v>#NAME?</v>
      </c>
      <c r="BL486" s="78" t="e">
        <f>IF(Exposition!$J493="August",Exposition!$G493)</f>
        <v>#NAME?</v>
      </c>
      <c r="BM486" s="78" t="e">
        <f>IF(Exposition!$J493="September",Exposition!$G493)</f>
        <v>#NAME?</v>
      </c>
      <c r="BN486" s="78" t="e">
        <f>IF(Exposition!$J493="Oktober",Exposition!$G493)</f>
        <v>#NAME?</v>
      </c>
      <c r="BO486" s="78" t="e">
        <f>IF(Exposition!$J493="November",Exposition!$G493)</f>
        <v>#NAME?</v>
      </c>
      <c r="BP486" s="78" t="e">
        <f>IF(Exposition!$J493="Dezember",Exposition!$G493)</f>
        <v>#NAME?</v>
      </c>
    </row>
    <row r="487" spans="14:68" x14ac:dyDescent="0.2">
      <c r="N487" s="78" t="b">
        <f>IF(Exposition!$D495="Fußballspez. Training",Exposition!$C495*(Exposition!$E495/60))</f>
        <v>0</v>
      </c>
      <c r="O487" s="78" t="b">
        <f>IF(Exposition!$D495="Unspezifisches Training",Exposition!$C495*(Exposition!$E495/60))</f>
        <v>0</v>
      </c>
      <c r="AD487" s="78" t="e">
        <f>IF(Monitoring!D495=0,AA=0,TEXT(Monitoring!D495,"TTTT"))</f>
        <v>#NAME?</v>
      </c>
      <c r="AE487" s="78" t="e">
        <f>IF(Monitoring!D495=0,AA=0,TEXT(Monitoring!D495,"MMMM"))</f>
        <v>#NAME?</v>
      </c>
      <c r="AF487" s="78">
        <f>Monitoring!L495</f>
        <v>0</v>
      </c>
      <c r="BE487" s="78" t="e">
        <f>IF(Exposition!$J494="Januar",Exposition!$G494)</f>
        <v>#NAME?</v>
      </c>
      <c r="BF487" s="78" t="e">
        <f>IF(Exposition!$J494="Februar",Exposition!$G494)</f>
        <v>#NAME?</v>
      </c>
      <c r="BG487" s="78" t="e">
        <f>IF(Exposition!$J494="März",Exposition!$G494)</f>
        <v>#NAME?</v>
      </c>
      <c r="BH487" s="78" t="e">
        <f>IF(Exposition!$J494="April",Exposition!$G494)</f>
        <v>#NAME?</v>
      </c>
      <c r="BI487" s="78" t="e">
        <f>IF(Exposition!$J494="Mai",Exposition!$G494)</f>
        <v>#NAME?</v>
      </c>
      <c r="BJ487" s="78" t="e">
        <f>IF(Exposition!$J494="Juni",Exposition!$G494)</f>
        <v>#NAME?</v>
      </c>
      <c r="BK487" s="78" t="e">
        <f>IF(Exposition!$J494="Juli",Exposition!$G494)</f>
        <v>#NAME?</v>
      </c>
      <c r="BL487" s="78" t="e">
        <f>IF(Exposition!$J494="August",Exposition!$G494)</f>
        <v>#NAME?</v>
      </c>
      <c r="BM487" s="78" t="e">
        <f>IF(Exposition!$J494="September",Exposition!$G494)</f>
        <v>#NAME?</v>
      </c>
      <c r="BN487" s="78" t="e">
        <f>IF(Exposition!$J494="Oktober",Exposition!$G494)</f>
        <v>#NAME?</v>
      </c>
      <c r="BO487" s="78" t="e">
        <f>IF(Exposition!$J494="November",Exposition!$G494)</f>
        <v>#NAME?</v>
      </c>
      <c r="BP487" s="78" t="e">
        <f>IF(Exposition!$J494="Dezember",Exposition!$G494)</f>
        <v>#NAME?</v>
      </c>
    </row>
    <row r="488" spans="14:68" x14ac:dyDescent="0.2">
      <c r="N488" s="78" t="b">
        <f>IF(Exposition!$D496="Fußballspez. Training",Exposition!$C496*(Exposition!$E496/60))</f>
        <v>0</v>
      </c>
      <c r="O488" s="78" t="b">
        <f>IF(Exposition!$D496="Unspezifisches Training",Exposition!$C496*(Exposition!$E496/60))</f>
        <v>0</v>
      </c>
      <c r="AD488" s="78" t="e">
        <f>IF(Monitoring!D496=0,AA=0,TEXT(Monitoring!D496,"TTTT"))</f>
        <v>#NAME?</v>
      </c>
      <c r="AE488" s="78" t="e">
        <f>IF(Monitoring!D496=0,AA=0,TEXT(Monitoring!D496,"MMMM"))</f>
        <v>#NAME?</v>
      </c>
      <c r="AF488" s="78">
        <f>Monitoring!L496</f>
        <v>0</v>
      </c>
      <c r="BE488" s="78" t="e">
        <f>IF(Exposition!$J495="Januar",Exposition!$G495)</f>
        <v>#NAME?</v>
      </c>
      <c r="BF488" s="78" t="e">
        <f>IF(Exposition!$J495="Februar",Exposition!$G495)</f>
        <v>#NAME?</v>
      </c>
      <c r="BG488" s="78" t="e">
        <f>IF(Exposition!$J495="März",Exposition!$G495)</f>
        <v>#NAME?</v>
      </c>
      <c r="BH488" s="78" t="e">
        <f>IF(Exposition!$J495="April",Exposition!$G495)</f>
        <v>#NAME?</v>
      </c>
      <c r="BI488" s="78" t="e">
        <f>IF(Exposition!$J495="Mai",Exposition!$G495)</f>
        <v>#NAME?</v>
      </c>
      <c r="BJ488" s="78" t="e">
        <f>IF(Exposition!$J495="Juni",Exposition!$G495)</f>
        <v>#NAME?</v>
      </c>
      <c r="BK488" s="78" t="e">
        <f>IF(Exposition!$J495="Juli",Exposition!$G495)</f>
        <v>#NAME?</v>
      </c>
      <c r="BL488" s="78" t="e">
        <f>IF(Exposition!$J495="August",Exposition!$G495)</f>
        <v>#NAME?</v>
      </c>
      <c r="BM488" s="78" t="e">
        <f>IF(Exposition!$J495="September",Exposition!$G495)</f>
        <v>#NAME?</v>
      </c>
      <c r="BN488" s="78" t="e">
        <f>IF(Exposition!$J495="Oktober",Exposition!$G495)</f>
        <v>#NAME?</v>
      </c>
      <c r="BO488" s="78" t="e">
        <f>IF(Exposition!$J495="November",Exposition!$G495)</f>
        <v>#NAME?</v>
      </c>
      <c r="BP488" s="78" t="e">
        <f>IF(Exposition!$J495="Dezember",Exposition!$G495)</f>
        <v>#NAME?</v>
      </c>
    </row>
    <row r="489" spans="14:68" x14ac:dyDescent="0.2">
      <c r="N489" s="78" t="b">
        <f>IF(Exposition!$D497="Fußballspez. Training",Exposition!$C497*(Exposition!$E497/60))</f>
        <v>0</v>
      </c>
      <c r="O489" s="78" t="b">
        <f>IF(Exposition!$D497="Unspezifisches Training",Exposition!$C497*(Exposition!$E497/60))</f>
        <v>0</v>
      </c>
      <c r="AD489" s="78" t="e">
        <f>IF(Monitoring!D497=0,AA=0,TEXT(Monitoring!D497,"TTTT"))</f>
        <v>#NAME?</v>
      </c>
      <c r="AE489" s="78" t="e">
        <f>IF(Monitoring!D497=0,AA=0,TEXT(Monitoring!D497,"MMMM"))</f>
        <v>#NAME?</v>
      </c>
      <c r="AF489" s="78">
        <f>Monitoring!L497</f>
        <v>0</v>
      </c>
      <c r="BE489" s="78" t="e">
        <f>IF(Exposition!$J496="Januar",Exposition!$G496)</f>
        <v>#NAME?</v>
      </c>
      <c r="BF489" s="78" t="e">
        <f>IF(Exposition!$J496="Februar",Exposition!$G496)</f>
        <v>#NAME?</v>
      </c>
      <c r="BG489" s="78" t="e">
        <f>IF(Exposition!$J496="März",Exposition!$G496)</f>
        <v>#NAME?</v>
      </c>
      <c r="BH489" s="78" t="e">
        <f>IF(Exposition!$J496="April",Exposition!$G496)</f>
        <v>#NAME?</v>
      </c>
      <c r="BI489" s="78" t="e">
        <f>IF(Exposition!$J496="Mai",Exposition!$G496)</f>
        <v>#NAME?</v>
      </c>
      <c r="BJ489" s="78" t="e">
        <f>IF(Exposition!$J496="Juni",Exposition!$G496)</f>
        <v>#NAME?</v>
      </c>
      <c r="BK489" s="78" t="e">
        <f>IF(Exposition!$J496="Juli",Exposition!$G496)</f>
        <v>#NAME?</v>
      </c>
      <c r="BL489" s="78" t="e">
        <f>IF(Exposition!$J496="August",Exposition!$G496)</f>
        <v>#NAME?</v>
      </c>
      <c r="BM489" s="78" t="e">
        <f>IF(Exposition!$J496="September",Exposition!$G496)</f>
        <v>#NAME?</v>
      </c>
      <c r="BN489" s="78" t="e">
        <f>IF(Exposition!$J496="Oktober",Exposition!$G496)</f>
        <v>#NAME?</v>
      </c>
      <c r="BO489" s="78" t="e">
        <f>IF(Exposition!$J496="November",Exposition!$G496)</f>
        <v>#NAME?</v>
      </c>
      <c r="BP489" s="78" t="e">
        <f>IF(Exposition!$J496="Dezember",Exposition!$G496)</f>
        <v>#NAME?</v>
      </c>
    </row>
    <row r="490" spans="14:68" x14ac:dyDescent="0.2">
      <c r="N490" s="78" t="b">
        <f>IF(Exposition!$D498="Fußballspez. Training",Exposition!$C498*(Exposition!$E498/60))</f>
        <v>0</v>
      </c>
      <c r="O490" s="78" t="b">
        <f>IF(Exposition!$D498="Unspezifisches Training",Exposition!$C498*(Exposition!$E498/60))</f>
        <v>0</v>
      </c>
      <c r="AD490" s="78" t="e">
        <f>IF(Monitoring!D498=0,AA=0,TEXT(Monitoring!D498,"TTTT"))</f>
        <v>#NAME?</v>
      </c>
      <c r="AE490" s="78" t="e">
        <f>IF(Monitoring!D498=0,AA=0,TEXT(Monitoring!D498,"MMMM"))</f>
        <v>#NAME?</v>
      </c>
      <c r="AF490" s="78">
        <f>Monitoring!L498</f>
        <v>0</v>
      </c>
      <c r="BE490" s="78" t="e">
        <f>IF(Exposition!$J497="Januar",Exposition!$G497)</f>
        <v>#NAME?</v>
      </c>
      <c r="BF490" s="78" t="e">
        <f>IF(Exposition!$J497="Februar",Exposition!$G497)</f>
        <v>#NAME?</v>
      </c>
      <c r="BG490" s="78" t="e">
        <f>IF(Exposition!$J497="März",Exposition!$G497)</f>
        <v>#NAME?</v>
      </c>
      <c r="BH490" s="78" t="e">
        <f>IF(Exposition!$J497="April",Exposition!$G497)</f>
        <v>#NAME?</v>
      </c>
      <c r="BI490" s="78" t="e">
        <f>IF(Exposition!$J497="Mai",Exposition!$G497)</f>
        <v>#NAME?</v>
      </c>
      <c r="BJ490" s="78" t="e">
        <f>IF(Exposition!$J497="Juni",Exposition!$G497)</f>
        <v>#NAME?</v>
      </c>
      <c r="BK490" s="78" t="e">
        <f>IF(Exposition!$J497="Juli",Exposition!$G497)</f>
        <v>#NAME?</v>
      </c>
      <c r="BL490" s="78" t="e">
        <f>IF(Exposition!$J497="August",Exposition!$G497)</f>
        <v>#NAME?</v>
      </c>
      <c r="BM490" s="78" t="e">
        <f>IF(Exposition!$J497="September",Exposition!$G497)</f>
        <v>#NAME?</v>
      </c>
      <c r="BN490" s="78" t="e">
        <f>IF(Exposition!$J497="Oktober",Exposition!$G497)</f>
        <v>#NAME?</v>
      </c>
      <c r="BO490" s="78" t="e">
        <f>IF(Exposition!$J497="November",Exposition!$G497)</f>
        <v>#NAME?</v>
      </c>
      <c r="BP490" s="78" t="e">
        <f>IF(Exposition!$J497="Dezember",Exposition!$G497)</f>
        <v>#NAME?</v>
      </c>
    </row>
    <row r="491" spans="14:68" x14ac:dyDescent="0.2">
      <c r="N491" s="78" t="b">
        <f>IF(Exposition!$D499="Fußballspez. Training",Exposition!$C499*(Exposition!$E499/60))</f>
        <v>0</v>
      </c>
      <c r="O491" s="78" t="b">
        <f>IF(Exposition!$D499="Unspezifisches Training",Exposition!$C499*(Exposition!$E499/60))</f>
        <v>0</v>
      </c>
      <c r="AD491" s="78" t="e">
        <f>IF(Monitoring!D499=0,AA=0,TEXT(Monitoring!D499,"TTTT"))</f>
        <v>#NAME?</v>
      </c>
      <c r="AE491" s="78" t="e">
        <f>IF(Monitoring!D499=0,AA=0,TEXT(Monitoring!D499,"MMMM"))</f>
        <v>#NAME?</v>
      </c>
      <c r="AF491" s="78">
        <f>Monitoring!L499</f>
        <v>0</v>
      </c>
      <c r="BE491" s="78" t="e">
        <f>IF(Exposition!$J498="Januar",Exposition!$G498)</f>
        <v>#NAME?</v>
      </c>
      <c r="BF491" s="78" t="e">
        <f>IF(Exposition!$J498="Februar",Exposition!$G498)</f>
        <v>#NAME?</v>
      </c>
      <c r="BG491" s="78" t="e">
        <f>IF(Exposition!$J498="März",Exposition!$G498)</f>
        <v>#NAME?</v>
      </c>
      <c r="BH491" s="78" t="e">
        <f>IF(Exposition!$J498="April",Exposition!$G498)</f>
        <v>#NAME?</v>
      </c>
      <c r="BI491" s="78" t="e">
        <f>IF(Exposition!$J498="Mai",Exposition!$G498)</f>
        <v>#NAME?</v>
      </c>
      <c r="BJ491" s="78" t="e">
        <f>IF(Exposition!$J498="Juni",Exposition!$G498)</f>
        <v>#NAME?</v>
      </c>
      <c r="BK491" s="78" t="e">
        <f>IF(Exposition!$J498="Juli",Exposition!$G498)</f>
        <v>#NAME?</v>
      </c>
      <c r="BL491" s="78" t="e">
        <f>IF(Exposition!$J498="August",Exposition!$G498)</f>
        <v>#NAME?</v>
      </c>
      <c r="BM491" s="78" t="e">
        <f>IF(Exposition!$J498="September",Exposition!$G498)</f>
        <v>#NAME?</v>
      </c>
      <c r="BN491" s="78" t="e">
        <f>IF(Exposition!$J498="Oktober",Exposition!$G498)</f>
        <v>#NAME?</v>
      </c>
      <c r="BO491" s="78" t="e">
        <f>IF(Exposition!$J498="November",Exposition!$G498)</f>
        <v>#NAME?</v>
      </c>
      <c r="BP491" s="78" t="e">
        <f>IF(Exposition!$J498="Dezember",Exposition!$G498)</f>
        <v>#NAME?</v>
      </c>
    </row>
    <row r="492" spans="14:68" x14ac:dyDescent="0.2">
      <c r="N492" s="78" t="b">
        <f>IF(Exposition!$D500="Fußballspez. Training",Exposition!$C500*(Exposition!$E500/60))</f>
        <v>0</v>
      </c>
      <c r="O492" s="78" t="b">
        <f>IF(Exposition!$D500="Unspezifisches Training",Exposition!$C500*(Exposition!$E500/60))</f>
        <v>0</v>
      </c>
      <c r="AD492" s="78" t="e">
        <f>IF(Monitoring!D500=0,AA=0,TEXT(Monitoring!D500,"TTTT"))</f>
        <v>#NAME?</v>
      </c>
      <c r="AE492" s="78" t="e">
        <f>IF(Monitoring!D500=0,AA=0,TEXT(Monitoring!D500,"MMMM"))</f>
        <v>#NAME?</v>
      </c>
      <c r="AF492" s="78">
        <f>Monitoring!L500</f>
        <v>0</v>
      </c>
      <c r="BE492" s="78" t="e">
        <f>IF(Exposition!$J499="Januar",Exposition!$G499)</f>
        <v>#NAME?</v>
      </c>
      <c r="BF492" s="78" t="e">
        <f>IF(Exposition!$J499="Februar",Exposition!$G499)</f>
        <v>#NAME?</v>
      </c>
      <c r="BG492" s="78" t="e">
        <f>IF(Exposition!$J499="März",Exposition!$G499)</f>
        <v>#NAME?</v>
      </c>
      <c r="BH492" s="78" t="e">
        <f>IF(Exposition!$J499="April",Exposition!$G499)</f>
        <v>#NAME?</v>
      </c>
      <c r="BI492" s="78" t="e">
        <f>IF(Exposition!$J499="Mai",Exposition!$G499)</f>
        <v>#NAME?</v>
      </c>
      <c r="BJ492" s="78" t="e">
        <f>IF(Exposition!$J499="Juni",Exposition!$G499)</f>
        <v>#NAME?</v>
      </c>
      <c r="BK492" s="78" t="e">
        <f>IF(Exposition!$J499="Juli",Exposition!$G499)</f>
        <v>#NAME?</v>
      </c>
      <c r="BL492" s="78" t="e">
        <f>IF(Exposition!$J499="August",Exposition!$G499)</f>
        <v>#NAME?</v>
      </c>
      <c r="BM492" s="78" t="e">
        <f>IF(Exposition!$J499="September",Exposition!$G499)</f>
        <v>#NAME?</v>
      </c>
      <c r="BN492" s="78" t="e">
        <f>IF(Exposition!$J499="Oktober",Exposition!$G499)</f>
        <v>#NAME?</v>
      </c>
      <c r="BO492" s="78" t="e">
        <f>IF(Exposition!$J499="November",Exposition!$G499)</f>
        <v>#NAME?</v>
      </c>
      <c r="BP492" s="78" t="e">
        <f>IF(Exposition!$J499="Dezember",Exposition!$G499)</f>
        <v>#NAME?</v>
      </c>
    </row>
    <row r="493" spans="14:68" x14ac:dyDescent="0.2">
      <c r="N493" s="78" t="b">
        <f>IF(Exposition!$D501="Fußballspez. Training",Exposition!$C501*(Exposition!$E501/60))</f>
        <v>0</v>
      </c>
      <c r="O493" s="78" t="b">
        <f>IF(Exposition!$D501="Unspezifisches Training",Exposition!$C501*(Exposition!$E501/60))</f>
        <v>0</v>
      </c>
      <c r="AD493" s="78" t="e">
        <f>IF(Monitoring!D501=0,AA=0,TEXT(Monitoring!D501,"TTTT"))</f>
        <v>#NAME?</v>
      </c>
      <c r="AE493" s="78" t="e">
        <f>IF(Monitoring!D501=0,AA=0,TEXT(Monitoring!D501,"MMMM"))</f>
        <v>#NAME?</v>
      </c>
      <c r="AF493" s="78">
        <f>Monitoring!L501</f>
        <v>0</v>
      </c>
      <c r="BE493" s="78" t="e">
        <f>IF(Exposition!$J500="Januar",Exposition!$G500)</f>
        <v>#NAME?</v>
      </c>
      <c r="BF493" s="78" t="e">
        <f>IF(Exposition!$J500="Februar",Exposition!$G500)</f>
        <v>#NAME?</v>
      </c>
      <c r="BG493" s="78" t="e">
        <f>IF(Exposition!$J500="März",Exposition!$G500)</f>
        <v>#NAME?</v>
      </c>
      <c r="BH493" s="78" t="e">
        <f>IF(Exposition!$J500="April",Exposition!$G500)</f>
        <v>#NAME?</v>
      </c>
      <c r="BI493" s="78" t="e">
        <f>IF(Exposition!$J500="Mai",Exposition!$G500)</f>
        <v>#NAME?</v>
      </c>
      <c r="BJ493" s="78" t="e">
        <f>IF(Exposition!$J500="Juni",Exposition!$G500)</f>
        <v>#NAME?</v>
      </c>
      <c r="BK493" s="78" t="e">
        <f>IF(Exposition!$J500="Juli",Exposition!$G500)</f>
        <v>#NAME?</v>
      </c>
      <c r="BL493" s="78" t="e">
        <f>IF(Exposition!$J500="August",Exposition!$G500)</f>
        <v>#NAME?</v>
      </c>
      <c r="BM493" s="78" t="e">
        <f>IF(Exposition!$J500="September",Exposition!$G500)</f>
        <v>#NAME?</v>
      </c>
      <c r="BN493" s="78" t="e">
        <f>IF(Exposition!$J500="Oktober",Exposition!$G500)</f>
        <v>#NAME?</v>
      </c>
      <c r="BO493" s="78" t="e">
        <f>IF(Exposition!$J500="November",Exposition!$G500)</f>
        <v>#NAME?</v>
      </c>
      <c r="BP493" s="78" t="e">
        <f>IF(Exposition!$J500="Dezember",Exposition!$G500)</f>
        <v>#NAME?</v>
      </c>
    </row>
    <row r="494" spans="14:68" x14ac:dyDescent="0.2">
      <c r="N494" s="78" t="b">
        <f>IF(Exposition!$D502="Fußballspez. Training",Exposition!$C502*(Exposition!$E502/60))</f>
        <v>0</v>
      </c>
      <c r="O494" s="78" t="b">
        <f>IF(Exposition!$D502="Unspezifisches Training",Exposition!$C502*(Exposition!$E502/60))</f>
        <v>0</v>
      </c>
      <c r="AD494" s="78" t="e">
        <f>IF(Monitoring!D502=0,AA=0,TEXT(Monitoring!D502,"TTTT"))</f>
        <v>#NAME?</v>
      </c>
      <c r="AE494" s="78" t="e">
        <f>IF(Monitoring!D502=0,AA=0,TEXT(Monitoring!D502,"MMMM"))</f>
        <v>#NAME?</v>
      </c>
      <c r="AF494" s="78">
        <f>Monitoring!L502</f>
        <v>0</v>
      </c>
      <c r="BE494" s="78" t="e">
        <f>IF(Exposition!$J501="Januar",Exposition!$G501)</f>
        <v>#NAME?</v>
      </c>
      <c r="BF494" s="78" t="e">
        <f>IF(Exposition!$J501="Februar",Exposition!$G501)</f>
        <v>#NAME?</v>
      </c>
      <c r="BG494" s="78" t="e">
        <f>IF(Exposition!$J501="März",Exposition!$G501)</f>
        <v>#NAME?</v>
      </c>
      <c r="BH494" s="78" t="e">
        <f>IF(Exposition!$J501="April",Exposition!$G501)</f>
        <v>#NAME?</v>
      </c>
      <c r="BI494" s="78" t="e">
        <f>IF(Exposition!$J501="Mai",Exposition!$G501)</f>
        <v>#NAME?</v>
      </c>
      <c r="BJ494" s="78" t="e">
        <f>IF(Exposition!$J501="Juni",Exposition!$G501)</f>
        <v>#NAME?</v>
      </c>
      <c r="BK494" s="78" t="e">
        <f>IF(Exposition!$J501="Juli",Exposition!$G501)</f>
        <v>#NAME?</v>
      </c>
      <c r="BL494" s="78" t="e">
        <f>IF(Exposition!$J501="August",Exposition!$G501)</f>
        <v>#NAME?</v>
      </c>
      <c r="BM494" s="78" t="e">
        <f>IF(Exposition!$J501="September",Exposition!$G501)</f>
        <v>#NAME?</v>
      </c>
      <c r="BN494" s="78" t="e">
        <f>IF(Exposition!$J501="Oktober",Exposition!$G501)</f>
        <v>#NAME?</v>
      </c>
      <c r="BO494" s="78" t="e">
        <f>IF(Exposition!$J501="November",Exposition!$G501)</f>
        <v>#NAME?</v>
      </c>
      <c r="BP494" s="78" t="e">
        <f>IF(Exposition!$J501="Dezember",Exposition!$G501)</f>
        <v>#NAME?</v>
      </c>
    </row>
    <row r="495" spans="14:68" x14ac:dyDescent="0.2">
      <c r="N495" s="78" t="b">
        <f>IF(Exposition!$D503="Fußballspez. Training",Exposition!$C503*(Exposition!$E503/60))</f>
        <v>0</v>
      </c>
      <c r="O495" s="78" t="b">
        <f>IF(Exposition!$D503="Unspezifisches Training",Exposition!$C503*(Exposition!$E503/60))</f>
        <v>0</v>
      </c>
      <c r="AD495" s="78" t="e">
        <f>IF(Monitoring!D503=0,AA=0,TEXT(Monitoring!D503,"TTTT"))</f>
        <v>#NAME?</v>
      </c>
      <c r="AE495" s="78" t="e">
        <f>IF(Monitoring!D503=0,AA=0,TEXT(Monitoring!D503,"MMMM"))</f>
        <v>#NAME?</v>
      </c>
      <c r="AF495" s="78">
        <f>Monitoring!L503</f>
        <v>0</v>
      </c>
      <c r="BE495" s="78" t="e">
        <f>IF(Exposition!$J502="Januar",Exposition!$G502)</f>
        <v>#NAME?</v>
      </c>
      <c r="BF495" s="78" t="e">
        <f>IF(Exposition!$J502="Februar",Exposition!$G502)</f>
        <v>#NAME?</v>
      </c>
      <c r="BG495" s="78" t="e">
        <f>IF(Exposition!$J502="März",Exposition!$G502)</f>
        <v>#NAME?</v>
      </c>
      <c r="BH495" s="78" t="e">
        <f>IF(Exposition!$J502="April",Exposition!$G502)</f>
        <v>#NAME?</v>
      </c>
      <c r="BI495" s="78" t="e">
        <f>IF(Exposition!$J502="Mai",Exposition!$G502)</f>
        <v>#NAME?</v>
      </c>
      <c r="BJ495" s="78" t="e">
        <f>IF(Exposition!$J502="Juni",Exposition!$G502)</f>
        <v>#NAME?</v>
      </c>
      <c r="BK495" s="78" t="e">
        <f>IF(Exposition!$J502="Juli",Exposition!$G502)</f>
        <v>#NAME?</v>
      </c>
      <c r="BL495" s="78" t="e">
        <f>IF(Exposition!$J502="August",Exposition!$G502)</f>
        <v>#NAME?</v>
      </c>
      <c r="BM495" s="78" t="e">
        <f>IF(Exposition!$J502="September",Exposition!$G502)</f>
        <v>#NAME?</v>
      </c>
      <c r="BN495" s="78" t="e">
        <f>IF(Exposition!$J502="Oktober",Exposition!$G502)</f>
        <v>#NAME?</v>
      </c>
      <c r="BO495" s="78" t="e">
        <f>IF(Exposition!$J502="November",Exposition!$G502)</f>
        <v>#NAME?</v>
      </c>
      <c r="BP495" s="78" t="e">
        <f>IF(Exposition!$J502="Dezember",Exposition!$G502)</f>
        <v>#NAME?</v>
      </c>
    </row>
    <row r="496" spans="14:68" x14ac:dyDescent="0.2">
      <c r="N496" s="78" t="b">
        <f>IF(Exposition!$D504="Fußballspez. Training",Exposition!$C504*(Exposition!$E504/60))</f>
        <v>0</v>
      </c>
      <c r="O496" s="78" t="b">
        <f>IF(Exposition!$D504="Unspezifisches Training",Exposition!$C504*(Exposition!$E504/60))</f>
        <v>0</v>
      </c>
      <c r="AD496" s="78" t="e">
        <f>IF(Monitoring!D504=0,AA=0,TEXT(Monitoring!D504,"TTTT"))</f>
        <v>#NAME?</v>
      </c>
      <c r="AE496" s="78" t="e">
        <f>IF(Monitoring!D504=0,AA=0,TEXT(Monitoring!D504,"MMMM"))</f>
        <v>#NAME?</v>
      </c>
      <c r="AF496" s="78">
        <f>Monitoring!L504</f>
        <v>0</v>
      </c>
      <c r="BE496" s="78" t="e">
        <f>IF(Exposition!$J503="Januar",Exposition!$G503)</f>
        <v>#NAME?</v>
      </c>
      <c r="BF496" s="78" t="e">
        <f>IF(Exposition!$J503="Februar",Exposition!$G503)</f>
        <v>#NAME?</v>
      </c>
      <c r="BG496" s="78" t="e">
        <f>IF(Exposition!$J503="März",Exposition!$G503)</f>
        <v>#NAME?</v>
      </c>
      <c r="BH496" s="78" t="e">
        <f>IF(Exposition!$J503="April",Exposition!$G503)</f>
        <v>#NAME?</v>
      </c>
      <c r="BI496" s="78" t="e">
        <f>IF(Exposition!$J503="Mai",Exposition!$G503)</f>
        <v>#NAME?</v>
      </c>
      <c r="BJ496" s="78" t="e">
        <f>IF(Exposition!$J503="Juni",Exposition!$G503)</f>
        <v>#NAME?</v>
      </c>
      <c r="BK496" s="78" t="e">
        <f>IF(Exposition!$J503="Juli",Exposition!$G503)</f>
        <v>#NAME?</v>
      </c>
      <c r="BL496" s="78" t="e">
        <f>IF(Exposition!$J503="August",Exposition!$G503)</f>
        <v>#NAME?</v>
      </c>
      <c r="BM496" s="78" t="e">
        <f>IF(Exposition!$J503="September",Exposition!$G503)</f>
        <v>#NAME?</v>
      </c>
      <c r="BN496" s="78" t="e">
        <f>IF(Exposition!$J503="Oktober",Exposition!$G503)</f>
        <v>#NAME?</v>
      </c>
      <c r="BO496" s="78" t="e">
        <f>IF(Exposition!$J503="November",Exposition!$G503)</f>
        <v>#NAME?</v>
      </c>
      <c r="BP496" s="78" t="e">
        <f>IF(Exposition!$J503="Dezember",Exposition!$G503)</f>
        <v>#NAME?</v>
      </c>
    </row>
    <row r="497" spans="14:68" x14ac:dyDescent="0.2">
      <c r="N497" s="78" t="b">
        <f>IF(Exposition!$D505="Fußballspez. Training",Exposition!$C505*(Exposition!$E505/60))</f>
        <v>0</v>
      </c>
      <c r="O497" s="78" t="b">
        <f>IF(Exposition!$D505="Unspezifisches Training",Exposition!$C505*(Exposition!$E505/60))</f>
        <v>0</v>
      </c>
      <c r="AD497" s="78" t="e">
        <f>IF(Monitoring!D505=0,AA=0,TEXT(Monitoring!D505,"TTTT"))</f>
        <v>#NAME?</v>
      </c>
      <c r="AE497" s="78" t="e">
        <f>IF(Monitoring!D505=0,AA=0,TEXT(Monitoring!D505,"MMMM"))</f>
        <v>#NAME?</v>
      </c>
      <c r="AF497" s="78">
        <f>Monitoring!L505</f>
        <v>0</v>
      </c>
      <c r="BE497" s="78" t="e">
        <f>IF(Exposition!$J504="Januar",Exposition!$G504)</f>
        <v>#NAME?</v>
      </c>
      <c r="BF497" s="78" t="e">
        <f>IF(Exposition!$J504="Februar",Exposition!$G504)</f>
        <v>#NAME?</v>
      </c>
      <c r="BG497" s="78" t="e">
        <f>IF(Exposition!$J504="März",Exposition!$G504)</f>
        <v>#NAME?</v>
      </c>
      <c r="BH497" s="78" t="e">
        <f>IF(Exposition!$J504="April",Exposition!$G504)</f>
        <v>#NAME?</v>
      </c>
      <c r="BI497" s="78" t="e">
        <f>IF(Exposition!$J504="Mai",Exposition!$G504)</f>
        <v>#NAME?</v>
      </c>
      <c r="BJ497" s="78" t="e">
        <f>IF(Exposition!$J504="Juni",Exposition!$G504)</f>
        <v>#NAME?</v>
      </c>
      <c r="BK497" s="78" t="e">
        <f>IF(Exposition!$J504="Juli",Exposition!$G504)</f>
        <v>#NAME?</v>
      </c>
      <c r="BL497" s="78" t="e">
        <f>IF(Exposition!$J504="August",Exposition!$G504)</f>
        <v>#NAME?</v>
      </c>
      <c r="BM497" s="78" t="e">
        <f>IF(Exposition!$J504="September",Exposition!$G504)</f>
        <v>#NAME?</v>
      </c>
      <c r="BN497" s="78" t="e">
        <f>IF(Exposition!$J504="Oktober",Exposition!$G504)</f>
        <v>#NAME?</v>
      </c>
      <c r="BO497" s="78" t="e">
        <f>IF(Exposition!$J504="November",Exposition!$G504)</f>
        <v>#NAME?</v>
      </c>
      <c r="BP497" s="78" t="e">
        <f>IF(Exposition!$J504="Dezember",Exposition!$G504)</f>
        <v>#NAME?</v>
      </c>
    </row>
    <row r="498" spans="14:68" x14ac:dyDescent="0.2">
      <c r="N498" s="78" t="b">
        <f>IF(Exposition!$D506="Fußballspez. Training",Exposition!$C506*(Exposition!$E506/60))</f>
        <v>0</v>
      </c>
      <c r="O498" s="78" t="b">
        <f>IF(Exposition!$D506="Unspezifisches Training",Exposition!$C506*(Exposition!$E506/60))</f>
        <v>0</v>
      </c>
      <c r="AD498" s="78" t="e">
        <f>IF(Monitoring!D506=0,AA=0,TEXT(Monitoring!D506,"TTTT"))</f>
        <v>#NAME?</v>
      </c>
      <c r="AE498" s="78" t="e">
        <f>IF(Monitoring!D506=0,AA=0,TEXT(Monitoring!D506,"MMMM"))</f>
        <v>#NAME?</v>
      </c>
      <c r="AF498" s="78">
        <f>Monitoring!L506</f>
        <v>0</v>
      </c>
      <c r="BE498" s="78" t="e">
        <f>IF(Exposition!$J505="Januar",Exposition!$G505)</f>
        <v>#NAME?</v>
      </c>
      <c r="BF498" s="78" t="e">
        <f>IF(Exposition!$J505="Februar",Exposition!$G505)</f>
        <v>#NAME?</v>
      </c>
      <c r="BG498" s="78" t="e">
        <f>IF(Exposition!$J505="März",Exposition!$G505)</f>
        <v>#NAME?</v>
      </c>
      <c r="BH498" s="78" t="e">
        <f>IF(Exposition!$J505="April",Exposition!$G505)</f>
        <v>#NAME?</v>
      </c>
      <c r="BI498" s="78" t="e">
        <f>IF(Exposition!$J505="Mai",Exposition!$G505)</f>
        <v>#NAME?</v>
      </c>
      <c r="BJ498" s="78" t="e">
        <f>IF(Exposition!$J505="Juni",Exposition!$G505)</f>
        <v>#NAME?</v>
      </c>
      <c r="BK498" s="78" t="e">
        <f>IF(Exposition!$J505="Juli",Exposition!$G505)</f>
        <v>#NAME?</v>
      </c>
      <c r="BL498" s="78" t="e">
        <f>IF(Exposition!$J505="August",Exposition!$G505)</f>
        <v>#NAME?</v>
      </c>
      <c r="BM498" s="78" t="e">
        <f>IF(Exposition!$J505="September",Exposition!$G505)</f>
        <v>#NAME?</v>
      </c>
      <c r="BN498" s="78" t="e">
        <f>IF(Exposition!$J505="Oktober",Exposition!$G505)</f>
        <v>#NAME?</v>
      </c>
      <c r="BO498" s="78" t="e">
        <f>IF(Exposition!$J505="November",Exposition!$G505)</f>
        <v>#NAME?</v>
      </c>
      <c r="BP498" s="78" t="e">
        <f>IF(Exposition!$J505="Dezember",Exposition!$G505)</f>
        <v>#NAME?</v>
      </c>
    </row>
    <row r="499" spans="14:68" x14ac:dyDescent="0.2">
      <c r="N499" s="78" t="b">
        <f>IF(Exposition!$D507="Fußballspez. Training",Exposition!$C507*(Exposition!$E507/60))</f>
        <v>0</v>
      </c>
      <c r="O499" s="78" t="b">
        <f>IF(Exposition!$D507="Unspezifisches Training",Exposition!$C507*(Exposition!$E507/60))</f>
        <v>0</v>
      </c>
      <c r="AD499" s="78" t="e">
        <f>IF(Monitoring!D507=0,AA=0,TEXT(Monitoring!D507,"TTTT"))</f>
        <v>#NAME?</v>
      </c>
      <c r="AE499" s="78" t="e">
        <f>IF(Monitoring!D507=0,AA=0,TEXT(Monitoring!D507,"MMMM"))</f>
        <v>#NAME?</v>
      </c>
      <c r="AF499" s="78">
        <f>Monitoring!L507</f>
        <v>0</v>
      </c>
      <c r="BE499" s="78" t="e">
        <f>IF(Exposition!$J506="Januar",Exposition!$G506)</f>
        <v>#NAME?</v>
      </c>
      <c r="BF499" s="78" t="e">
        <f>IF(Exposition!$J506="Februar",Exposition!$G506)</f>
        <v>#NAME?</v>
      </c>
      <c r="BG499" s="78" t="e">
        <f>IF(Exposition!$J506="März",Exposition!$G506)</f>
        <v>#NAME?</v>
      </c>
      <c r="BH499" s="78" t="e">
        <f>IF(Exposition!$J506="April",Exposition!$G506)</f>
        <v>#NAME?</v>
      </c>
      <c r="BI499" s="78" t="e">
        <f>IF(Exposition!$J506="Mai",Exposition!$G506)</f>
        <v>#NAME?</v>
      </c>
      <c r="BJ499" s="78" t="e">
        <f>IF(Exposition!$J506="Juni",Exposition!$G506)</f>
        <v>#NAME?</v>
      </c>
      <c r="BK499" s="78" t="e">
        <f>IF(Exposition!$J506="Juli",Exposition!$G506)</f>
        <v>#NAME?</v>
      </c>
      <c r="BL499" s="78" t="e">
        <f>IF(Exposition!$J506="August",Exposition!$G506)</f>
        <v>#NAME?</v>
      </c>
      <c r="BM499" s="78" t="e">
        <f>IF(Exposition!$J506="September",Exposition!$G506)</f>
        <v>#NAME?</v>
      </c>
      <c r="BN499" s="78" t="e">
        <f>IF(Exposition!$J506="Oktober",Exposition!$G506)</f>
        <v>#NAME?</v>
      </c>
      <c r="BO499" s="78" t="e">
        <f>IF(Exposition!$J506="November",Exposition!$G506)</f>
        <v>#NAME?</v>
      </c>
      <c r="BP499" s="78" t="e">
        <f>IF(Exposition!$J506="Dezember",Exposition!$G506)</f>
        <v>#NAME?</v>
      </c>
    </row>
    <row r="500" spans="14:68" x14ac:dyDescent="0.2">
      <c r="N500" s="78" t="b">
        <f>IF(Exposition!$D508="Fußballspez. Training",Exposition!$C508*(Exposition!$E508/60))</f>
        <v>0</v>
      </c>
      <c r="O500" s="78" t="b">
        <f>IF(Exposition!$D508="Unspezifisches Training",Exposition!$C508*(Exposition!$E508/60))</f>
        <v>0</v>
      </c>
      <c r="AD500" s="78" t="e">
        <f>IF(Monitoring!D508=0,AA=0,TEXT(Monitoring!D508,"TTTT"))</f>
        <v>#NAME?</v>
      </c>
      <c r="AE500" s="78" t="e">
        <f>IF(Monitoring!D508=0,AA=0,TEXT(Monitoring!D508,"MMMM"))</f>
        <v>#NAME?</v>
      </c>
      <c r="AF500" s="78">
        <f>Monitoring!L508</f>
        <v>0</v>
      </c>
      <c r="BE500" s="78" t="e">
        <f>IF(Exposition!$J507="Januar",Exposition!$G507)</f>
        <v>#NAME?</v>
      </c>
      <c r="BF500" s="78" t="e">
        <f>IF(Exposition!$J507="Februar",Exposition!$G507)</f>
        <v>#NAME?</v>
      </c>
      <c r="BG500" s="78" t="e">
        <f>IF(Exposition!$J507="März",Exposition!$G507)</f>
        <v>#NAME?</v>
      </c>
      <c r="BH500" s="78" t="e">
        <f>IF(Exposition!$J507="April",Exposition!$G507)</f>
        <v>#NAME?</v>
      </c>
      <c r="BI500" s="78" t="e">
        <f>IF(Exposition!$J507="Mai",Exposition!$G507)</f>
        <v>#NAME?</v>
      </c>
      <c r="BJ500" s="78" t="e">
        <f>IF(Exposition!$J507="Juni",Exposition!$G507)</f>
        <v>#NAME?</v>
      </c>
      <c r="BK500" s="78" t="e">
        <f>IF(Exposition!$J507="Juli",Exposition!$G507)</f>
        <v>#NAME?</v>
      </c>
      <c r="BL500" s="78" t="e">
        <f>IF(Exposition!$J507="August",Exposition!$G507)</f>
        <v>#NAME?</v>
      </c>
      <c r="BM500" s="78" t="e">
        <f>IF(Exposition!$J507="September",Exposition!$G507)</f>
        <v>#NAME?</v>
      </c>
      <c r="BN500" s="78" t="e">
        <f>IF(Exposition!$J507="Oktober",Exposition!$G507)</f>
        <v>#NAME?</v>
      </c>
      <c r="BO500" s="78" t="e">
        <f>IF(Exposition!$J507="November",Exposition!$G507)</f>
        <v>#NAME?</v>
      </c>
      <c r="BP500" s="78" t="e">
        <f>IF(Exposition!$J507="Dezember",Exposition!$G507)</f>
        <v>#NAME?</v>
      </c>
    </row>
    <row r="501" spans="14:68" x14ac:dyDescent="0.2">
      <c r="N501" s="78" t="b">
        <f>IF(Exposition!$D509="Fußballspez. Training",Exposition!$C509*(Exposition!$E509/60))</f>
        <v>0</v>
      </c>
      <c r="O501" s="78" t="b">
        <f>IF(Exposition!$D509="Unspezifisches Training",Exposition!$C509*(Exposition!$E509/60))</f>
        <v>0</v>
      </c>
      <c r="AD501" s="78" t="e">
        <f>IF(Monitoring!D509=0,AA=0,TEXT(Monitoring!D509,"TTTT"))</f>
        <v>#NAME?</v>
      </c>
      <c r="AE501" s="78" t="e">
        <f>IF(Monitoring!D509=0,AA=0,TEXT(Monitoring!D509,"MMMM"))</f>
        <v>#NAME?</v>
      </c>
      <c r="AF501" s="78">
        <f>Monitoring!L509</f>
        <v>0</v>
      </c>
      <c r="BE501" s="78" t="e">
        <f>IF(Exposition!$J508="Januar",Exposition!$G508)</f>
        <v>#NAME?</v>
      </c>
      <c r="BF501" s="78" t="e">
        <f>IF(Exposition!$J508="Februar",Exposition!$G508)</f>
        <v>#NAME?</v>
      </c>
      <c r="BG501" s="78" t="e">
        <f>IF(Exposition!$J508="März",Exposition!$G508)</f>
        <v>#NAME?</v>
      </c>
      <c r="BH501" s="78" t="e">
        <f>IF(Exposition!$J508="April",Exposition!$G508)</f>
        <v>#NAME?</v>
      </c>
      <c r="BI501" s="78" t="e">
        <f>IF(Exposition!$J508="Mai",Exposition!$G508)</f>
        <v>#NAME?</v>
      </c>
      <c r="BJ501" s="78" t="e">
        <f>IF(Exposition!$J508="Juni",Exposition!$G508)</f>
        <v>#NAME?</v>
      </c>
      <c r="BK501" s="78" t="e">
        <f>IF(Exposition!$J508="Juli",Exposition!$G508)</f>
        <v>#NAME?</v>
      </c>
      <c r="BL501" s="78" t="e">
        <f>IF(Exposition!$J508="August",Exposition!$G508)</f>
        <v>#NAME?</v>
      </c>
      <c r="BM501" s="78" t="e">
        <f>IF(Exposition!$J508="September",Exposition!$G508)</f>
        <v>#NAME?</v>
      </c>
      <c r="BN501" s="78" t="e">
        <f>IF(Exposition!$J508="Oktober",Exposition!$G508)</f>
        <v>#NAME?</v>
      </c>
      <c r="BO501" s="78" t="e">
        <f>IF(Exposition!$J508="November",Exposition!$G508)</f>
        <v>#NAME?</v>
      </c>
      <c r="BP501" s="78" t="e">
        <f>IF(Exposition!$J508="Dezember",Exposition!$G508)</f>
        <v>#NAME?</v>
      </c>
    </row>
    <row r="502" spans="14:68" x14ac:dyDescent="0.2">
      <c r="N502" s="78" t="b">
        <f>IF(Exposition!$D510="Fußballspez. Training",Exposition!$C510*(Exposition!$E510/60))</f>
        <v>0</v>
      </c>
      <c r="O502" s="78" t="b">
        <f>IF(Exposition!$D510="Unspezifisches Training",Exposition!$C510*(Exposition!$E510/60))</f>
        <v>0</v>
      </c>
      <c r="AD502" s="78" t="e">
        <f>IF(Monitoring!D510=0,AA=0,TEXT(Monitoring!D510,"TTTT"))</f>
        <v>#NAME?</v>
      </c>
      <c r="AE502" s="78" t="e">
        <f>IF(Monitoring!D510=0,AA=0,TEXT(Monitoring!D510,"MMMM"))</f>
        <v>#NAME?</v>
      </c>
      <c r="AF502" s="78">
        <f>Monitoring!L510</f>
        <v>0</v>
      </c>
      <c r="BE502" s="78" t="e">
        <f>IF(Exposition!$J509="Januar",Exposition!$G509)</f>
        <v>#NAME?</v>
      </c>
      <c r="BF502" s="78" t="e">
        <f>IF(Exposition!$J509="Februar",Exposition!$G509)</f>
        <v>#NAME?</v>
      </c>
      <c r="BG502" s="78" t="e">
        <f>IF(Exposition!$J509="März",Exposition!$G509)</f>
        <v>#NAME?</v>
      </c>
      <c r="BH502" s="78" t="e">
        <f>IF(Exposition!$J509="April",Exposition!$G509)</f>
        <v>#NAME?</v>
      </c>
      <c r="BI502" s="78" t="e">
        <f>IF(Exposition!$J509="Mai",Exposition!$G509)</f>
        <v>#NAME?</v>
      </c>
      <c r="BJ502" s="78" t="e">
        <f>IF(Exposition!$J509="Juni",Exposition!$G509)</f>
        <v>#NAME?</v>
      </c>
      <c r="BK502" s="78" t="e">
        <f>IF(Exposition!$J509="Juli",Exposition!$G509)</f>
        <v>#NAME?</v>
      </c>
      <c r="BL502" s="78" t="e">
        <f>IF(Exposition!$J509="August",Exposition!$G509)</f>
        <v>#NAME?</v>
      </c>
      <c r="BM502" s="78" t="e">
        <f>IF(Exposition!$J509="September",Exposition!$G509)</f>
        <v>#NAME?</v>
      </c>
      <c r="BN502" s="78" t="e">
        <f>IF(Exposition!$J509="Oktober",Exposition!$G509)</f>
        <v>#NAME?</v>
      </c>
      <c r="BO502" s="78" t="e">
        <f>IF(Exposition!$J509="November",Exposition!$G509)</f>
        <v>#NAME?</v>
      </c>
      <c r="BP502" s="78" t="e">
        <f>IF(Exposition!$J509="Dezember",Exposition!$G509)</f>
        <v>#NAME?</v>
      </c>
    </row>
    <row r="503" spans="14:68" x14ac:dyDescent="0.2">
      <c r="N503" s="78" t="b">
        <f>IF(Exposition!$D511="Fußballspez. Training",Exposition!$C511*(Exposition!$E511/60))</f>
        <v>0</v>
      </c>
      <c r="O503" s="78" t="b">
        <f>IF(Exposition!$D511="Unspezifisches Training",Exposition!$C511*(Exposition!$E511/60))</f>
        <v>0</v>
      </c>
      <c r="AD503" s="78" t="e">
        <f>IF(Monitoring!D511=0,AA=0,TEXT(Monitoring!D511,"TTTT"))</f>
        <v>#NAME?</v>
      </c>
      <c r="AE503" s="78" t="e">
        <f>IF(Monitoring!D511=0,AA=0,TEXT(Monitoring!D511,"MMMM"))</f>
        <v>#NAME?</v>
      </c>
      <c r="AF503" s="78">
        <f>Monitoring!L511</f>
        <v>0</v>
      </c>
      <c r="BE503" s="78" t="e">
        <f>IF(Exposition!$J510="Januar",Exposition!$G510)</f>
        <v>#NAME?</v>
      </c>
      <c r="BF503" s="78" t="e">
        <f>IF(Exposition!$J510="Februar",Exposition!$G510)</f>
        <v>#NAME?</v>
      </c>
      <c r="BG503" s="78" t="e">
        <f>IF(Exposition!$J510="März",Exposition!$G510)</f>
        <v>#NAME?</v>
      </c>
      <c r="BH503" s="78" t="e">
        <f>IF(Exposition!$J510="April",Exposition!$G510)</f>
        <v>#NAME?</v>
      </c>
      <c r="BI503" s="78" t="e">
        <f>IF(Exposition!$J510="Mai",Exposition!$G510)</f>
        <v>#NAME?</v>
      </c>
      <c r="BJ503" s="78" t="e">
        <f>IF(Exposition!$J510="Juni",Exposition!$G510)</f>
        <v>#NAME?</v>
      </c>
      <c r="BK503" s="78" t="e">
        <f>IF(Exposition!$J510="Juli",Exposition!$G510)</f>
        <v>#NAME?</v>
      </c>
      <c r="BL503" s="78" t="e">
        <f>IF(Exposition!$J510="August",Exposition!$G510)</f>
        <v>#NAME?</v>
      </c>
      <c r="BM503" s="78" t="e">
        <f>IF(Exposition!$J510="September",Exposition!$G510)</f>
        <v>#NAME?</v>
      </c>
      <c r="BN503" s="78" t="e">
        <f>IF(Exposition!$J510="Oktober",Exposition!$G510)</f>
        <v>#NAME?</v>
      </c>
      <c r="BO503" s="78" t="e">
        <f>IF(Exposition!$J510="November",Exposition!$G510)</f>
        <v>#NAME?</v>
      </c>
      <c r="BP503" s="78" t="e">
        <f>IF(Exposition!$J510="Dezember",Exposition!$G510)</f>
        <v>#NAME?</v>
      </c>
    </row>
    <row r="504" spans="14:68" x14ac:dyDescent="0.2">
      <c r="N504" s="78" t="b">
        <f>IF(Exposition!$D512="Fußballspez. Training",Exposition!$C512*(Exposition!$E512/60))</f>
        <v>0</v>
      </c>
      <c r="O504" s="78" t="b">
        <f>IF(Exposition!$D512="Unspezifisches Training",Exposition!$C512*(Exposition!$E512/60))</f>
        <v>0</v>
      </c>
      <c r="AD504" s="78" t="e">
        <f>IF(Monitoring!D512=0,AA=0,TEXT(Monitoring!D512,"TTTT"))</f>
        <v>#NAME?</v>
      </c>
      <c r="AE504" s="78" t="e">
        <f>IF(Monitoring!D512=0,AA=0,TEXT(Monitoring!D512,"MMMM"))</f>
        <v>#NAME?</v>
      </c>
      <c r="AF504" s="78">
        <f>Monitoring!L512</f>
        <v>0</v>
      </c>
      <c r="BE504" s="78" t="e">
        <f>IF(Exposition!$J511="Januar",Exposition!$G511)</f>
        <v>#NAME?</v>
      </c>
      <c r="BF504" s="78" t="e">
        <f>IF(Exposition!$J511="Februar",Exposition!$G511)</f>
        <v>#NAME?</v>
      </c>
      <c r="BG504" s="78" t="e">
        <f>IF(Exposition!$J511="März",Exposition!$G511)</f>
        <v>#NAME?</v>
      </c>
      <c r="BH504" s="78" t="e">
        <f>IF(Exposition!$J511="April",Exposition!$G511)</f>
        <v>#NAME?</v>
      </c>
      <c r="BI504" s="78" t="e">
        <f>IF(Exposition!$J511="Mai",Exposition!$G511)</f>
        <v>#NAME?</v>
      </c>
      <c r="BJ504" s="78" t="e">
        <f>IF(Exposition!$J511="Juni",Exposition!$G511)</f>
        <v>#NAME?</v>
      </c>
      <c r="BK504" s="78" t="e">
        <f>IF(Exposition!$J511="Juli",Exposition!$G511)</f>
        <v>#NAME?</v>
      </c>
      <c r="BL504" s="78" t="e">
        <f>IF(Exposition!$J511="August",Exposition!$G511)</f>
        <v>#NAME?</v>
      </c>
      <c r="BM504" s="78" t="e">
        <f>IF(Exposition!$J511="September",Exposition!$G511)</f>
        <v>#NAME?</v>
      </c>
      <c r="BN504" s="78" t="e">
        <f>IF(Exposition!$J511="Oktober",Exposition!$G511)</f>
        <v>#NAME?</v>
      </c>
      <c r="BO504" s="78" t="e">
        <f>IF(Exposition!$J511="November",Exposition!$G511)</f>
        <v>#NAME?</v>
      </c>
      <c r="BP504" s="78" t="e">
        <f>IF(Exposition!$J511="Dezember",Exposition!$G511)</f>
        <v>#NAME?</v>
      </c>
    </row>
    <row r="505" spans="14:68" x14ac:dyDescent="0.2">
      <c r="N505" s="78" t="b">
        <f>IF(Exposition!$D513="Fußballspez. Training",Exposition!$C513*(Exposition!$E513/60))</f>
        <v>0</v>
      </c>
      <c r="O505" s="78" t="b">
        <f>IF(Exposition!$D513="Unspezifisches Training",Exposition!$C513*(Exposition!$E513/60))</f>
        <v>0</v>
      </c>
      <c r="AD505" s="78" t="e">
        <f>IF(Monitoring!D513=0,AA=0,TEXT(Monitoring!D513,"TTTT"))</f>
        <v>#NAME?</v>
      </c>
      <c r="AE505" s="78" t="e">
        <f>IF(Monitoring!D513=0,AA=0,TEXT(Monitoring!D513,"MMMM"))</f>
        <v>#NAME?</v>
      </c>
      <c r="AF505" s="78">
        <f>Monitoring!L513</f>
        <v>0</v>
      </c>
      <c r="BE505" s="78" t="e">
        <f>IF(Exposition!$J512="Januar",Exposition!$G512)</f>
        <v>#NAME?</v>
      </c>
      <c r="BF505" s="78" t="e">
        <f>IF(Exposition!$J512="Februar",Exposition!$G512)</f>
        <v>#NAME?</v>
      </c>
      <c r="BG505" s="78" t="e">
        <f>IF(Exposition!$J512="März",Exposition!$G512)</f>
        <v>#NAME?</v>
      </c>
      <c r="BH505" s="78" t="e">
        <f>IF(Exposition!$J512="April",Exposition!$G512)</f>
        <v>#NAME?</v>
      </c>
      <c r="BI505" s="78" t="e">
        <f>IF(Exposition!$J512="Mai",Exposition!$G512)</f>
        <v>#NAME?</v>
      </c>
      <c r="BJ505" s="78" t="e">
        <f>IF(Exposition!$J512="Juni",Exposition!$G512)</f>
        <v>#NAME?</v>
      </c>
      <c r="BK505" s="78" t="e">
        <f>IF(Exposition!$J512="Juli",Exposition!$G512)</f>
        <v>#NAME?</v>
      </c>
      <c r="BL505" s="78" t="e">
        <f>IF(Exposition!$J512="August",Exposition!$G512)</f>
        <v>#NAME?</v>
      </c>
      <c r="BM505" s="78" t="e">
        <f>IF(Exposition!$J512="September",Exposition!$G512)</f>
        <v>#NAME?</v>
      </c>
      <c r="BN505" s="78" t="e">
        <f>IF(Exposition!$J512="Oktober",Exposition!$G512)</f>
        <v>#NAME?</v>
      </c>
      <c r="BO505" s="78" t="e">
        <f>IF(Exposition!$J512="November",Exposition!$G512)</f>
        <v>#NAME?</v>
      </c>
      <c r="BP505" s="78" t="e">
        <f>IF(Exposition!$J512="Dezember",Exposition!$G512)</f>
        <v>#NAME?</v>
      </c>
    </row>
    <row r="506" spans="14:68" x14ac:dyDescent="0.2">
      <c r="N506" s="78" t="b">
        <f>IF(Exposition!$D514="Fußballspez. Training",Exposition!$C514*(Exposition!$E514/60))</f>
        <v>0</v>
      </c>
      <c r="O506" s="78" t="b">
        <f>IF(Exposition!$D514="Unspezifisches Training",Exposition!$C514*(Exposition!$E514/60))</f>
        <v>0</v>
      </c>
      <c r="AD506" s="78" t="e">
        <f>IF(Monitoring!D514=0,AA=0,TEXT(Monitoring!D514,"TTTT"))</f>
        <v>#NAME?</v>
      </c>
      <c r="AE506" s="78" t="e">
        <f>IF(Monitoring!D514=0,AA=0,TEXT(Monitoring!D514,"MMMM"))</f>
        <v>#NAME?</v>
      </c>
      <c r="AF506" s="78">
        <f>Monitoring!L514</f>
        <v>0</v>
      </c>
      <c r="BE506" s="78" t="e">
        <f>IF(Exposition!$J513="Januar",Exposition!$G513)</f>
        <v>#NAME?</v>
      </c>
      <c r="BF506" s="78" t="e">
        <f>IF(Exposition!$J513="Februar",Exposition!$G513)</f>
        <v>#NAME?</v>
      </c>
      <c r="BG506" s="78" t="e">
        <f>IF(Exposition!$J513="März",Exposition!$G513)</f>
        <v>#NAME?</v>
      </c>
      <c r="BH506" s="78" t="e">
        <f>IF(Exposition!$J513="April",Exposition!$G513)</f>
        <v>#NAME?</v>
      </c>
      <c r="BI506" s="78" t="e">
        <f>IF(Exposition!$J513="Mai",Exposition!$G513)</f>
        <v>#NAME?</v>
      </c>
      <c r="BJ506" s="78" t="e">
        <f>IF(Exposition!$J513="Juni",Exposition!$G513)</f>
        <v>#NAME?</v>
      </c>
      <c r="BK506" s="78" t="e">
        <f>IF(Exposition!$J513="Juli",Exposition!$G513)</f>
        <v>#NAME?</v>
      </c>
      <c r="BL506" s="78" t="e">
        <f>IF(Exposition!$J513="August",Exposition!$G513)</f>
        <v>#NAME?</v>
      </c>
      <c r="BM506" s="78" t="e">
        <f>IF(Exposition!$J513="September",Exposition!$G513)</f>
        <v>#NAME?</v>
      </c>
      <c r="BN506" s="78" t="e">
        <f>IF(Exposition!$J513="Oktober",Exposition!$G513)</f>
        <v>#NAME?</v>
      </c>
      <c r="BO506" s="78" t="e">
        <f>IF(Exposition!$J513="November",Exposition!$G513)</f>
        <v>#NAME?</v>
      </c>
      <c r="BP506" s="78" t="e">
        <f>IF(Exposition!$J513="Dezember",Exposition!$G513)</f>
        <v>#NAME?</v>
      </c>
    </row>
    <row r="507" spans="14:68" x14ac:dyDescent="0.2">
      <c r="N507" s="78" t="b">
        <f>IF(Exposition!$D515="Fußballspez. Training",Exposition!$C515*(Exposition!$E515/60))</f>
        <v>0</v>
      </c>
      <c r="O507" s="78" t="b">
        <f>IF(Exposition!$D515="Unspezifisches Training",Exposition!$C515*(Exposition!$E515/60))</f>
        <v>0</v>
      </c>
      <c r="AD507" s="78" t="e">
        <f>IF(Monitoring!D515=0,AA=0,TEXT(Monitoring!D515,"TTTT"))</f>
        <v>#NAME?</v>
      </c>
      <c r="AE507" s="78" t="e">
        <f>IF(Monitoring!D515=0,AA=0,TEXT(Monitoring!D515,"MMMM"))</f>
        <v>#NAME?</v>
      </c>
      <c r="AF507" s="78">
        <f>Monitoring!L515</f>
        <v>0</v>
      </c>
      <c r="BE507" s="78" t="e">
        <f>IF(Exposition!$J514="Januar",Exposition!$G514)</f>
        <v>#NAME?</v>
      </c>
      <c r="BF507" s="78" t="e">
        <f>IF(Exposition!$J514="Februar",Exposition!$G514)</f>
        <v>#NAME?</v>
      </c>
      <c r="BG507" s="78" t="e">
        <f>IF(Exposition!$J514="März",Exposition!$G514)</f>
        <v>#NAME?</v>
      </c>
      <c r="BH507" s="78" t="e">
        <f>IF(Exposition!$J514="April",Exposition!$G514)</f>
        <v>#NAME?</v>
      </c>
      <c r="BI507" s="78" t="e">
        <f>IF(Exposition!$J514="Mai",Exposition!$G514)</f>
        <v>#NAME?</v>
      </c>
      <c r="BJ507" s="78" t="e">
        <f>IF(Exposition!$J514="Juni",Exposition!$G514)</f>
        <v>#NAME?</v>
      </c>
      <c r="BK507" s="78" t="e">
        <f>IF(Exposition!$J514="Juli",Exposition!$G514)</f>
        <v>#NAME?</v>
      </c>
      <c r="BL507" s="78" t="e">
        <f>IF(Exposition!$J514="August",Exposition!$G514)</f>
        <v>#NAME?</v>
      </c>
      <c r="BM507" s="78" t="e">
        <f>IF(Exposition!$J514="September",Exposition!$G514)</f>
        <v>#NAME?</v>
      </c>
      <c r="BN507" s="78" t="e">
        <f>IF(Exposition!$J514="Oktober",Exposition!$G514)</f>
        <v>#NAME?</v>
      </c>
      <c r="BO507" s="78" t="e">
        <f>IF(Exposition!$J514="November",Exposition!$G514)</f>
        <v>#NAME?</v>
      </c>
      <c r="BP507" s="78" t="e">
        <f>IF(Exposition!$J514="Dezember",Exposition!$G514)</f>
        <v>#NAME?</v>
      </c>
    </row>
    <row r="508" spans="14:68" x14ac:dyDescent="0.2">
      <c r="N508" s="78" t="b">
        <f>IF(Exposition!$D516="Fußballspez. Training",Exposition!$C516*(Exposition!$E516/60))</f>
        <v>0</v>
      </c>
      <c r="O508" s="78" t="b">
        <f>IF(Exposition!$D516="Unspezifisches Training",Exposition!$C516*(Exposition!$E516/60))</f>
        <v>0</v>
      </c>
      <c r="AD508" s="78" t="e">
        <f>IF(Monitoring!D516=0,AA=0,TEXT(Monitoring!D516,"TTTT"))</f>
        <v>#NAME?</v>
      </c>
      <c r="AE508" s="78" t="e">
        <f>IF(Monitoring!D516=0,AA=0,TEXT(Monitoring!D516,"MMMM"))</f>
        <v>#NAME?</v>
      </c>
      <c r="AF508" s="78">
        <f>Monitoring!L516</f>
        <v>0</v>
      </c>
      <c r="BE508" s="78" t="e">
        <f>IF(Exposition!$J515="Januar",Exposition!$G515)</f>
        <v>#NAME?</v>
      </c>
      <c r="BF508" s="78" t="e">
        <f>IF(Exposition!$J515="Februar",Exposition!$G515)</f>
        <v>#NAME?</v>
      </c>
      <c r="BG508" s="78" t="e">
        <f>IF(Exposition!$J515="März",Exposition!$G515)</f>
        <v>#NAME?</v>
      </c>
      <c r="BH508" s="78" t="e">
        <f>IF(Exposition!$J515="April",Exposition!$G515)</f>
        <v>#NAME?</v>
      </c>
      <c r="BI508" s="78" t="e">
        <f>IF(Exposition!$J515="Mai",Exposition!$G515)</f>
        <v>#NAME?</v>
      </c>
      <c r="BJ508" s="78" t="e">
        <f>IF(Exposition!$J515="Juni",Exposition!$G515)</f>
        <v>#NAME?</v>
      </c>
      <c r="BK508" s="78" t="e">
        <f>IF(Exposition!$J515="Juli",Exposition!$G515)</f>
        <v>#NAME?</v>
      </c>
      <c r="BL508" s="78" t="e">
        <f>IF(Exposition!$J515="August",Exposition!$G515)</f>
        <v>#NAME?</v>
      </c>
      <c r="BM508" s="78" t="e">
        <f>IF(Exposition!$J515="September",Exposition!$G515)</f>
        <v>#NAME?</v>
      </c>
      <c r="BN508" s="78" t="e">
        <f>IF(Exposition!$J515="Oktober",Exposition!$G515)</f>
        <v>#NAME?</v>
      </c>
      <c r="BO508" s="78" t="e">
        <f>IF(Exposition!$J515="November",Exposition!$G515)</f>
        <v>#NAME?</v>
      </c>
      <c r="BP508" s="78" t="e">
        <f>IF(Exposition!$J515="Dezember",Exposition!$G515)</f>
        <v>#NAME?</v>
      </c>
    </row>
    <row r="509" spans="14:68" x14ac:dyDescent="0.2">
      <c r="N509" s="78" t="b">
        <f>IF(Exposition!$D517="Fußballspez. Training",Exposition!$C517*(Exposition!$E517/60))</f>
        <v>0</v>
      </c>
      <c r="O509" s="78" t="b">
        <f>IF(Exposition!$D517="Unspezifisches Training",Exposition!$C517*(Exposition!$E517/60))</f>
        <v>0</v>
      </c>
      <c r="AD509" s="78" t="e">
        <f>IF(Monitoring!D517=0,AA=0,TEXT(Monitoring!D517,"TTTT"))</f>
        <v>#NAME?</v>
      </c>
      <c r="AE509" s="78" t="e">
        <f>IF(Monitoring!D517=0,AA=0,TEXT(Monitoring!D517,"MMMM"))</f>
        <v>#NAME?</v>
      </c>
      <c r="AF509" s="78">
        <f>Monitoring!L517</f>
        <v>0</v>
      </c>
      <c r="BE509" s="78" t="e">
        <f>IF(Exposition!$J516="Januar",Exposition!$G516)</f>
        <v>#NAME?</v>
      </c>
      <c r="BF509" s="78" t="e">
        <f>IF(Exposition!$J516="Februar",Exposition!$G516)</f>
        <v>#NAME?</v>
      </c>
      <c r="BG509" s="78" t="e">
        <f>IF(Exposition!$J516="März",Exposition!$G516)</f>
        <v>#NAME?</v>
      </c>
      <c r="BH509" s="78" t="e">
        <f>IF(Exposition!$J516="April",Exposition!$G516)</f>
        <v>#NAME?</v>
      </c>
      <c r="BI509" s="78" t="e">
        <f>IF(Exposition!$J516="Mai",Exposition!$G516)</f>
        <v>#NAME?</v>
      </c>
      <c r="BJ509" s="78" t="e">
        <f>IF(Exposition!$J516="Juni",Exposition!$G516)</f>
        <v>#NAME?</v>
      </c>
      <c r="BK509" s="78" t="e">
        <f>IF(Exposition!$J516="Juli",Exposition!$G516)</f>
        <v>#NAME?</v>
      </c>
      <c r="BL509" s="78" t="e">
        <f>IF(Exposition!$J516="August",Exposition!$G516)</f>
        <v>#NAME?</v>
      </c>
      <c r="BM509" s="78" t="e">
        <f>IF(Exposition!$J516="September",Exposition!$G516)</f>
        <v>#NAME?</v>
      </c>
      <c r="BN509" s="78" t="e">
        <f>IF(Exposition!$J516="Oktober",Exposition!$G516)</f>
        <v>#NAME?</v>
      </c>
      <c r="BO509" s="78" t="e">
        <f>IF(Exposition!$J516="November",Exposition!$G516)</f>
        <v>#NAME?</v>
      </c>
      <c r="BP509" s="78" t="e">
        <f>IF(Exposition!$J516="Dezember",Exposition!$G516)</f>
        <v>#NAME?</v>
      </c>
    </row>
    <row r="510" spans="14:68" x14ac:dyDescent="0.2">
      <c r="N510" s="78" t="b">
        <f>IF(Exposition!$D518="Fußballspez. Training",Exposition!$C518*(Exposition!$E518/60))</f>
        <v>0</v>
      </c>
      <c r="O510" s="78" t="b">
        <f>IF(Exposition!$D518="Unspezifisches Training",Exposition!$C518*(Exposition!$E518/60))</f>
        <v>0</v>
      </c>
      <c r="AD510" s="78" t="e">
        <f>IF(Monitoring!D518=0,AA=0,TEXT(Monitoring!D518,"TTTT"))</f>
        <v>#NAME?</v>
      </c>
      <c r="AE510" s="78" t="e">
        <f>IF(Monitoring!D518=0,AA=0,TEXT(Monitoring!D518,"MMMM"))</f>
        <v>#NAME?</v>
      </c>
      <c r="AF510" s="78">
        <f>Monitoring!L518</f>
        <v>0</v>
      </c>
      <c r="BE510" s="78" t="e">
        <f>IF(Exposition!$J517="Januar",Exposition!$G517)</f>
        <v>#NAME?</v>
      </c>
      <c r="BF510" s="78" t="e">
        <f>IF(Exposition!$J517="Februar",Exposition!$G517)</f>
        <v>#NAME?</v>
      </c>
      <c r="BG510" s="78" t="e">
        <f>IF(Exposition!$J517="März",Exposition!$G517)</f>
        <v>#NAME?</v>
      </c>
      <c r="BH510" s="78" t="e">
        <f>IF(Exposition!$J517="April",Exposition!$G517)</f>
        <v>#NAME?</v>
      </c>
      <c r="BI510" s="78" t="e">
        <f>IF(Exposition!$J517="Mai",Exposition!$G517)</f>
        <v>#NAME?</v>
      </c>
      <c r="BJ510" s="78" t="e">
        <f>IF(Exposition!$J517="Juni",Exposition!$G517)</f>
        <v>#NAME?</v>
      </c>
      <c r="BK510" s="78" t="e">
        <f>IF(Exposition!$J517="Juli",Exposition!$G517)</f>
        <v>#NAME?</v>
      </c>
      <c r="BL510" s="78" t="e">
        <f>IF(Exposition!$J517="August",Exposition!$G517)</f>
        <v>#NAME?</v>
      </c>
      <c r="BM510" s="78" t="e">
        <f>IF(Exposition!$J517="September",Exposition!$G517)</f>
        <v>#NAME?</v>
      </c>
      <c r="BN510" s="78" t="e">
        <f>IF(Exposition!$J517="Oktober",Exposition!$G517)</f>
        <v>#NAME?</v>
      </c>
      <c r="BO510" s="78" t="e">
        <f>IF(Exposition!$J517="November",Exposition!$G517)</f>
        <v>#NAME?</v>
      </c>
      <c r="BP510" s="78" t="e">
        <f>IF(Exposition!$J517="Dezember",Exposition!$G517)</f>
        <v>#NAME?</v>
      </c>
    </row>
    <row r="511" spans="14:68" x14ac:dyDescent="0.2">
      <c r="N511" s="78" t="b">
        <f>IF(Exposition!$D519="Fußballspez. Training",Exposition!$C519*(Exposition!$E519/60))</f>
        <v>0</v>
      </c>
      <c r="O511" s="78" t="b">
        <f>IF(Exposition!$D519="Unspezifisches Training",Exposition!$C519*(Exposition!$E519/60))</f>
        <v>0</v>
      </c>
      <c r="AD511" s="78" t="e">
        <f>IF(Monitoring!D519=0,AA=0,TEXT(Monitoring!D519,"TTTT"))</f>
        <v>#NAME?</v>
      </c>
      <c r="AE511" s="78" t="e">
        <f>IF(Monitoring!D519=0,AA=0,TEXT(Monitoring!D519,"MMMM"))</f>
        <v>#NAME?</v>
      </c>
      <c r="AF511" s="78">
        <f>Monitoring!L519</f>
        <v>0</v>
      </c>
      <c r="BE511" s="78" t="e">
        <f>IF(Exposition!$J518="Januar",Exposition!$G518)</f>
        <v>#NAME?</v>
      </c>
      <c r="BF511" s="78" t="e">
        <f>IF(Exposition!$J518="Februar",Exposition!$G518)</f>
        <v>#NAME?</v>
      </c>
      <c r="BG511" s="78" t="e">
        <f>IF(Exposition!$J518="März",Exposition!$G518)</f>
        <v>#NAME?</v>
      </c>
      <c r="BH511" s="78" t="e">
        <f>IF(Exposition!$J518="April",Exposition!$G518)</f>
        <v>#NAME?</v>
      </c>
      <c r="BI511" s="78" t="e">
        <f>IF(Exposition!$J518="Mai",Exposition!$G518)</f>
        <v>#NAME?</v>
      </c>
      <c r="BJ511" s="78" t="e">
        <f>IF(Exposition!$J518="Juni",Exposition!$G518)</f>
        <v>#NAME?</v>
      </c>
      <c r="BK511" s="78" t="e">
        <f>IF(Exposition!$J518="Juli",Exposition!$G518)</f>
        <v>#NAME?</v>
      </c>
      <c r="BL511" s="78" t="e">
        <f>IF(Exposition!$J518="August",Exposition!$G518)</f>
        <v>#NAME?</v>
      </c>
      <c r="BM511" s="78" t="e">
        <f>IF(Exposition!$J518="September",Exposition!$G518)</f>
        <v>#NAME?</v>
      </c>
      <c r="BN511" s="78" t="e">
        <f>IF(Exposition!$J518="Oktober",Exposition!$G518)</f>
        <v>#NAME?</v>
      </c>
      <c r="BO511" s="78" t="e">
        <f>IF(Exposition!$J518="November",Exposition!$G518)</f>
        <v>#NAME?</v>
      </c>
      <c r="BP511" s="78" t="e">
        <f>IF(Exposition!$J518="Dezember",Exposition!$G518)</f>
        <v>#NAME?</v>
      </c>
    </row>
    <row r="512" spans="14:68" x14ac:dyDescent="0.2">
      <c r="N512" s="78" t="b">
        <f>IF(Exposition!$D520="Fußballspez. Training",Exposition!$C520*(Exposition!$E520/60))</f>
        <v>0</v>
      </c>
      <c r="O512" s="78" t="b">
        <f>IF(Exposition!$D520="Unspezifisches Training",Exposition!$C520*(Exposition!$E520/60))</f>
        <v>0</v>
      </c>
      <c r="AD512" s="78" t="e">
        <f>IF(Monitoring!D520=0,AA=0,TEXT(Monitoring!D520,"TTTT"))</f>
        <v>#NAME?</v>
      </c>
      <c r="AE512" s="78" t="e">
        <f>IF(Monitoring!D520=0,AA=0,TEXT(Monitoring!D520,"MMMM"))</f>
        <v>#NAME?</v>
      </c>
      <c r="AF512" s="78">
        <f>Monitoring!L520</f>
        <v>0</v>
      </c>
      <c r="BE512" s="78" t="e">
        <f>IF(Exposition!$J519="Januar",Exposition!$G519)</f>
        <v>#NAME?</v>
      </c>
      <c r="BF512" s="78" t="e">
        <f>IF(Exposition!$J519="Februar",Exposition!$G519)</f>
        <v>#NAME?</v>
      </c>
      <c r="BG512" s="78" t="e">
        <f>IF(Exposition!$J519="März",Exposition!$G519)</f>
        <v>#NAME?</v>
      </c>
      <c r="BH512" s="78" t="e">
        <f>IF(Exposition!$J519="April",Exposition!$G519)</f>
        <v>#NAME?</v>
      </c>
      <c r="BI512" s="78" t="e">
        <f>IF(Exposition!$J519="Mai",Exposition!$G519)</f>
        <v>#NAME?</v>
      </c>
      <c r="BJ512" s="78" t="e">
        <f>IF(Exposition!$J519="Juni",Exposition!$G519)</f>
        <v>#NAME?</v>
      </c>
      <c r="BK512" s="78" t="e">
        <f>IF(Exposition!$J519="Juli",Exposition!$G519)</f>
        <v>#NAME?</v>
      </c>
      <c r="BL512" s="78" t="e">
        <f>IF(Exposition!$J519="August",Exposition!$G519)</f>
        <v>#NAME?</v>
      </c>
      <c r="BM512" s="78" t="e">
        <f>IF(Exposition!$J519="September",Exposition!$G519)</f>
        <v>#NAME?</v>
      </c>
      <c r="BN512" s="78" t="e">
        <f>IF(Exposition!$J519="Oktober",Exposition!$G519)</f>
        <v>#NAME?</v>
      </c>
      <c r="BO512" s="78" t="e">
        <f>IF(Exposition!$J519="November",Exposition!$G519)</f>
        <v>#NAME?</v>
      </c>
      <c r="BP512" s="78" t="e">
        <f>IF(Exposition!$J519="Dezember",Exposition!$G519)</f>
        <v>#NAME?</v>
      </c>
    </row>
    <row r="513" spans="14:68" x14ac:dyDescent="0.2">
      <c r="N513" s="78" t="b">
        <f>IF(Exposition!$D521="Fußballspez. Training",Exposition!$C521*(Exposition!$E521/60))</f>
        <v>0</v>
      </c>
      <c r="O513" s="78" t="b">
        <f>IF(Exposition!$D521="Unspezifisches Training",Exposition!$C521*(Exposition!$E521/60))</f>
        <v>0</v>
      </c>
      <c r="AD513" s="78" t="e">
        <f>IF(Monitoring!D521=0,AA=0,TEXT(Monitoring!D521,"TTTT"))</f>
        <v>#NAME?</v>
      </c>
      <c r="AE513" s="78" t="e">
        <f>IF(Monitoring!D521=0,AA=0,TEXT(Monitoring!D521,"MMMM"))</f>
        <v>#NAME?</v>
      </c>
      <c r="AF513" s="78">
        <f>Monitoring!L521</f>
        <v>0</v>
      </c>
      <c r="BE513" s="78" t="e">
        <f>IF(Exposition!$J520="Januar",Exposition!$G520)</f>
        <v>#NAME?</v>
      </c>
      <c r="BF513" s="78" t="e">
        <f>IF(Exposition!$J520="Februar",Exposition!$G520)</f>
        <v>#NAME?</v>
      </c>
      <c r="BG513" s="78" t="e">
        <f>IF(Exposition!$J520="März",Exposition!$G520)</f>
        <v>#NAME?</v>
      </c>
      <c r="BH513" s="78" t="e">
        <f>IF(Exposition!$J520="April",Exposition!$G520)</f>
        <v>#NAME?</v>
      </c>
      <c r="BI513" s="78" t="e">
        <f>IF(Exposition!$J520="Mai",Exposition!$G520)</f>
        <v>#NAME?</v>
      </c>
      <c r="BJ513" s="78" t="e">
        <f>IF(Exposition!$J520="Juni",Exposition!$G520)</f>
        <v>#NAME?</v>
      </c>
      <c r="BK513" s="78" t="e">
        <f>IF(Exposition!$J520="Juli",Exposition!$G520)</f>
        <v>#NAME?</v>
      </c>
      <c r="BL513" s="78" t="e">
        <f>IF(Exposition!$J520="August",Exposition!$G520)</f>
        <v>#NAME?</v>
      </c>
      <c r="BM513" s="78" t="e">
        <f>IF(Exposition!$J520="September",Exposition!$G520)</f>
        <v>#NAME?</v>
      </c>
      <c r="BN513" s="78" t="e">
        <f>IF(Exposition!$J520="Oktober",Exposition!$G520)</f>
        <v>#NAME?</v>
      </c>
      <c r="BO513" s="78" t="e">
        <f>IF(Exposition!$J520="November",Exposition!$G520)</f>
        <v>#NAME?</v>
      </c>
      <c r="BP513" s="78" t="e">
        <f>IF(Exposition!$J520="Dezember",Exposition!$G520)</f>
        <v>#NAME?</v>
      </c>
    </row>
    <row r="514" spans="14:68" x14ac:dyDescent="0.2">
      <c r="N514" s="78" t="b">
        <f>IF(Exposition!$D522="Fußballspez. Training",Exposition!$C522*(Exposition!$E522/60))</f>
        <v>0</v>
      </c>
      <c r="O514" s="78" t="b">
        <f>IF(Exposition!$D522="Unspezifisches Training",Exposition!$C522*(Exposition!$E522/60))</f>
        <v>0</v>
      </c>
      <c r="AD514" s="78" t="e">
        <f>IF(Monitoring!D522=0,AA=0,TEXT(Monitoring!D522,"TTTT"))</f>
        <v>#NAME?</v>
      </c>
      <c r="AE514" s="78" t="e">
        <f>IF(Monitoring!D522=0,AA=0,TEXT(Monitoring!D522,"MMMM"))</f>
        <v>#NAME?</v>
      </c>
      <c r="AF514" s="78">
        <f>Monitoring!L522</f>
        <v>0</v>
      </c>
      <c r="BE514" s="78" t="e">
        <f>IF(Exposition!$J521="Januar",Exposition!$G521)</f>
        <v>#NAME?</v>
      </c>
      <c r="BF514" s="78" t="e">
        <f>IF(Exposition!$J521="Februar",Exposition!$G521)</f>
        <v>#NAME?</v>
      </c>
      <c r="BG514" s="78" t="e">
        <f>IF(Exposition!$J521="März",Exposition!$G521)</f>
        <v>#NAME?</v>
      </c>
      <c r="BH514" s="78" t="e">
        <f>IF(Exposition!$J521="April",Exposition!$G521)</f>
        <v>#NAME?</v>
      </c>
      <c r="BI514" s="78" t="e">
        <f>IF(Exposition!$J521="Mai",Exposition!$G521)</f>
        <v>#NAME?</v>
      </c>
      <c r="BJ514" s="78" t="e">
        <f>IF(Exposition!$J521="Juni",Exposition!$G521)</f>
        <v>#NAME?</v>
      </c>
      <c r="BK514" s="78" t="e">
        <f>IF(Exposition!$J521="Juli",Exposition!$G521)</f>
        <v>#NAME?</v>
      </c>
      <c r="BL514" s="78" t="e">
        <f>IF(Exposition!$J521="August",Exposition!$G521)</f>
        <v>#NAME?</v>
      </c>
      <c r="BM514" s="78" t="e">
        <f>IF(Exposition!$J521="September",Exposition!$G521)</f>
        <v>#NAME?</v>
      </c>
      <c r="BN514" s="78" t="e">
        <f>IF(Exposition!$J521="Oktober",Exposition!$G521)</f>
        <v>#NAME?</v>
      </c>
      <c r="BO514" s="78" t="e">
        <f>IF(Exposition!$J521="November",Exposition!$G521)</f>
        <v>#NAME?</v>
      </c>
      <c r="BP514" s="78" t="e">
        <f>IF(Exposition!$J521="Dezember",Exposition!$G521)</f>
        <v>#NAME?</v>
      </c>
    </row>
    <row r="515" spans="14:68" x14ac:dyDescent="0.2">
      <c r="N515" s="78" t="b">
        <f>IF(Exposition!$D523="Fußballspez. Training",Exposition!$C523*(Exposition!$E523/60))</f>
        <v>0</v>
      </c>
      <c r="O515" s="78" t="b">
        <f>IF(Exposition!$D523="Unspezifisches Training",Exposition!$C523*(Exposition!$E523/60))</f>
        <v>0</v>
      </c>
      <c r="AD515" s="78" t="e">
        <f>IF(Monitoring!D523=0,AA=0,TEXT(Monitoring!D523,"TTTT"))</f>
        <v>#NAME?</v>
      </c>
      <c r="AE515" s="78" t="e">
        <f>IF(Monitoring!D523=0,AA=0,TEXT(Monitoring!D523,"MMMM"))</f>
        <v>#NAME?</v>
      </c>
      <c r="AF515" s="78">
        <f>Monitoring!L523</f>
        <v>0</v>
      </c>
      <c r="BE515" s="78" t="e">
        <f>IF(Exposition!$J522="Januar",Exposition!$G522)</f>
        <v>#NAME?</v>
      </c>
      <c r="BF515" s="78" t="e">
        <f>IF(Exposition!$J522="Februar",Exposition!$G522)</f>
        <v>#NAME?</v>
      </c>
      <c r="BG515" s="78" t="e">
        <f>IF(Exposition!$J522="März",Exposition!$G522)</f>
        <v>#NAME?</v>
      </c>
      <c r="BH515" s="78" t="e">
        <f>IF(Exposition!$J522="April",Exposition!$G522)</f>
        <v>#NAME?</v>
      </c>
      <c r="BI515" s="78" t="e">
        <f>IF(Exposition!$J522="Mai",Exposition!$G522)</f>
        <v>#NAME?</v>
      </c>
      <c r="BJ515" s="78" t="e">
        <f>IF(Exposition!$J522="Juni",Exposition!$G522)</f>
        <v>#NAME?</v>
      </c>
      <c r="BK515" s="78" t="e">
        <f>IF(Exposition!$J522="Juli",Exposition!$G522)</f>
        <v>#NAME?</v>
      </c>
      <c r="BL515" s="78" t="e">
        <f>IF(Exposition!$J522="August",Exposition!$G522)</f>
        <v>#NAME?</v>
      </c>
      <c r="BM515" s="78" t="e">
        <f>IF(Exposition!$J522="September",Exposition!$G522)</f>
        <v>#NAME?</v>
      </c>
      <c r="BN515" s="78" t="e">
        <f>IF(Exposition!$J522="Oktober",Exposition!$G522)</f>
        <v>#NAME?</v>
      </c>
      <c r="BO515" s="78" t="e">
        <f>IF(Exposition!$J522="November",Exposition!$G522)</f>
        <v>#NAME?</v>
      </c>
      <c r="BP515" s="78" t="e">
        <f>IF(Exposition!$J522="Dezember",Exposition!$G522)</f>
        <v>#NAME?</v>
      </c>
    </row>
    <row r="516" spans="14:68" x14ac:dyDescent="0.2">
      <c r="N516" s="78" t="b">
        <f>IF(Exposition!$D524="Fußballspez. Training",Exposition!$C524*(Exposition!$E524/60))</f>
        <v>0</v>
      </c>
      <c r="O516" s="78" t="b">
        <f>IF(Exposition!$D524="Unspezifisches Training",Exposition!$C524*(Exposition!$E524/60))</f>
        <v>0</v>
      </c>
      <c r="AD516" s="78" t="e">
        <f>IF(Monitoring!D524=0,AA=0,TEXT(Monitoring!D524,"TTTT"))</f>
        <v>#NAME?</v>
      </c>
      <c r="AE516" s="78" t="e">
        <f>IF(Monitoring!D524=0,AA=0,TEXT(Monitoring!D524,"MMMM"))</f>
        <v>#NAME?</v>
      </c>
      <c r="AF516" s="78">
        <f>Monitoring!L524</f>
        <v>0</v>
      </c>
      <c r="BE516" s="78" t="e">
        <f>IF(Exposition!$J523="Januar",Exposition!$G523)</f>
        <v>#NAME?</v>
      </c>
      <c r="BF516" s="78" t="e">
        <f>IF(Exposition!$J523="Februar",Exposition!$G523)</f>
        <v>#NAME?</v>
      </c>
      <c r="BG516" s="78" t="e">
        <f>IF(Exposition!$J523="März",Exposition!$G523)</f>
        <v>#NAME?</v>
      </c>
      <c r="BH516" s="78" t="e">
        <f>IF(Exposition!$J523="April",Exposition!$G523)</f>
        <v>#NAME?</v>
      </c>
      <c r="BI516" s="78" t="e">
        <f>IF(Exposition!$J523="Mai",Exposition!$G523)</f>
        <v>#NAME?</v>
      </c>
      <c r="BJ516" s="78" t="e">
        <f>IF(Exposition!$J523="Juni",Exposition!$G523)</f>
        <v>#NAME?</v>
      </c>
      <c r="BK516" s="78" t="e">
        <f>IF(Exposition!$J523="Juli",Exposition!$G523)</f>
        <v>#NAME?</v>
      </c>
      <c r="BL516" s="78" t="e">
        <f>IF(Exposition!$J523="August",Exposition!$G523)</f>
        <v>#NAME?</v>
      </c>
      <c r="BM516" s="78" t="e">
        <f>IF(Exposition!$J523="September",Exposition!$G523)</f>
        <v>#NAME?</v>
      </c>
      <c r="BN516" s="78" t="e">
        <f>IF(Exposition!$J523="Oktober",Exposition!$G523)</f>
        <v>#NAME?</v>
      </c>
      <c r="BO516" s="78" t="e">
        <f>IF(Exposition!$J523="November",Exposition!$G523)</f>
        <v>#NAME?</v>
      </c>
      <c r="BP516" s="78" t="e">
        <f>IF(Exposition!$J523="Dezember",Exposition!$G523)</f>
        <v>#NAME?</v>
      </c>
    </row>
    <row r="517" spans="14:68" x14ac:dyDescent="0.2">
      <c r="N517" s="78" t="b">
        <f>IF(Exposition!$D525="Fußballspez. Training",Exposition!$C525*(Exposition!$E525/60))</f>
        <v>0</v>
      </c>
      <c r="O517" s="78" t="b">
        <f>IF(Exposition!$D525="Unspezifisches Training",Exposition!$C525*(Exposition!$E525/60))</f>
        <v>0</v>
      </c>
      <c r="AD517" s="78" t="e">
        <f>IF(Monitoring!D525=0,AA=0,TEXT(Monitoring!D525,"TTTT"))</f>
        <v>#NAME?</v>
      </c>
      <c r="AE517" s="78" t="e">
        <f>IF(Monitoring!D525=0,AA=0,TEXT(Monitoring!D525,"MMMM"))</f>
        <v>#NAME?</v>
      </c>
      <c r="AF517" s="78">
        <f>Monitoring!L525</f>
        <v>0</v>
      </c>
      <c r="BE517" s="78" t="e">
        <f>IF(Exposition!$J524="Januar",Exposition!$G524)</f>
        <v>#NAME?</v>
      </c>
      <c r="BF517" s="78" t="e">
        <f>IF(Exposition!$J524="Februar",Exposition!$G524)</f>
        <v>#NAME?</v>
      </c>
      <c r="BG517" s="78" t="e">
        <f>IF(Exposition!$J524="März",Exposition!$G524)</f>
        <v>#NAME?</v>
      </c>
      <c r="BH517" s="78" t="e">
        <f>IF(Exposition!$J524="April",Exposition!$G524)</f>
        <v>#NAME?</v>
      </c>
      <c r="BI517" s="78" t="e">
        <f>IF(Exposition!$J524="Mai",Exposition!$G524)</f>
        <v>#NAME?</v>
      </c>
      <c r="BJ517" s="78" t="e">
        <f>IF(Exposition!$J524="Juni",Exposition!$G524)</f>
        <v>#NAME?</v>
      </c>
      <c r="BK517" s="78" t="e">
        <f>IF(Exposition!$J524="Juli",Exposition!$G524)</f>
        <v>#NAME?</v>
      </c>
      <c r="BL517" s="78" t="e">
        <f>IF(Exposition!$J524="August",Exposition!$G524)</f>
        <v>#NAME?</v>
      </c>
      <c r="BM517" s="78" t="e">
        <f>IF(Exposition!$J524="September",Exposition!$G524)</f>
        <v>#NAME?</v>
      </c>
      <c r="BN517" s="78" t="e">
        <f>IF(Exposition!$J524="Oktober",Exposition!$G524)</f>
        <v>#NAME?</v>
      </c>
      <c r="BO517" s="78" t="e">
        <f>IF(Exposition!$J524="November",Exposition!$G524)</f>
        <v>#NAME?</v>
      </c>
      <c r="BP517" s="78" t="e">
        <f>IF(Exposition!$J524="Dezember",Exposition!$G524)</f>
        <v>#NAME?</v>
      </c>
    </row>
    <row r="518" spans="14:68" x14ac:dyDescent="0.2">
      <c r="N518" s="78" t="b">
        <f>IF(Exposition!$D526="Fußballspez. Training",Exposition!$C526*(Exposition!$E526/60))</f>
        <v>0</v>
      </c>
      <c r="O518" s="78" t="b">
        <f>IF(Exposition!$D526="Unspezifisches Training",Exposition!$C526*(Exposition!$E526/60))</f>
        <v>0</v>
      </c>
      <c r="AD518" s="78" t="e">
        <f>IF(Monitoring!D526=0,AA=0,TEXT(Monitoring!D526,"TTTT"))</f>
        <v>#NAME?</v>
      </c>
      <c r="AE518" s="78" t="e">
        <f>IF(Monitoring!D526=0,AA=0,TEXT(Monitoring!D526,"MMMM"))</f>
        <v>#NAME?</v>
      </c>
      <c r="AF518" s="78">
        <f>Monitoring!L526</f>
        <v>0</v>
      </c>
      <c r="BE518" s="78" t="e">
        <f>IF(Exposition!$J525="Januar",Exposition!$G525)</f>
        <v>#NAME?</v>
      </c>
      <c r="BF518" s="78" t="e">
        <f>IF(Exposition!$J525="Februar",Exposition!$G525)</f>
        <v>#NAME?</v>
      </c>
      <c r="BG518" s="78" t="e">
        <f>IF(Exposition!$J525="März",Exposition!$G525)</f>
        <v>#NAME?</v>
      </c>
      <c r="BH518" s="78" t="e">
        <f>IF(Exposition!$J525="April",Exposition!$G525)</f>
        <v>#NAME?</v>
      </c>
      <c r="BI518" s="78" t="e">
        <f>IF(Exposition!$J525="Mai",Exposition!$G525)</f>
        <v>#NAME?</v>
      </c>
      <c r="BJ518" s="78" t="e">
        <f>IF(Exposition!$J525="Juni",Exposition!$G525)</f>
        <v>#NAME?</v>
      </c>
      <c r="BK518" s="78" t="e">
        <f>IF(Exposition!$J525="Juli",Exposition!$G525)</f>
        <v>#NAME?</v>
      </c>
      <c r="BL518" s="78" t="e">
        <f>IF(Exposition!$J525="August",Exposition!$G525)</f>
        <v>#NAME?</v>
      </c>
      <c r="BM518" s="78" t="e">
        <f>IF(Exposition!$J525="September",Exposition!$G525)</f>
        <v>#NAME?</v>
      </c>
      <c r="BN518" s="78" t="e">
        <f>IF(Exposition!$J525="Oktober",Exposition!$G525)</f>
        <v>#NAME?</v>
      </c>
      <c r="BO518" s="78" t="e">
        <f>IF(Exposition!$J525="November",Exposition!$G525)</f>
        <v>#NAME?</v>
      </c>
      <c r="BP518" s="78" t="e">
        <f>IF(Exposition!$J525="Dezember",Exposition!$G525)</f>
        <v>#NAME?</v>
      </c>
    </row>
    <row r="519" spans="14:68" x14ac:dyDescent="0.2">
      <c r="N519" s="78" t="b">
        <f>IF(Exposition!$D527="Fußballspez. Training",Exposition!$C527*(Exposition!$E527/60))</f>
        <v>0</v>
      </c>
      <c r="O519" s="78" t="b">
        <f>IF(Exposition!$D527="Unspezifisches Training",Exposition!$C527*(Exposition!$E527/60))</f>
        <v>0</v>
      </c>
      <c r="AD519" s="78" t="e">
        <f>IF(Monitoring!D527=0,AA=0,TEXT(Monitoring!D527,"TTTT"))</f>
        <v>#NAME?</v>
      </c>
      <c r="AE519" s="78" t="e">
        <f>IF(Monitoring!D527=0,AA=0,TEXT(Monitoring!D527,"MMMM"))</f>
        <v>#NAME?</v>
      </c>
      <c r="AF519" s="78">
        <f>Monitoring!L527</f>
        <v>0</v>
      </c>
      <c r="BE519" s="78" t="e">
        <f>IF(Exposition!$J526="Januar",Exposition!$G526)</f>
        <v>#NAME?</v>
      </c>
      <c r="BF519" s="78" t="e">
        <f>IF(Exposition!$J526="Februar",Exposition!$G526)</f>
        <v>#NAME?</v>
      </c>
      <c r="BG519" s="78" t="e">
        <f>IF(Exposition!$J526="März",Exposition!$G526)</f>
        <v>#NAME?</v>
      </c>
      <c r="BH519" s="78" t="e">
        <f>IF(Exposition!$J526="April",Exposition!$G526)</f>
        <v>#NAME?</v>
      </c>
      <c r="BI519" s="78" t="e">
        <f>IF(Exposition!$J526="Mai",Exposition!$G526)</f>
        <v>#NAME?</v>
      </c>
      <c r="BJ519" s="78" t="e">
        <f>IF(Exposition!$J526="Juni",Exposition!$G526)</f>
        <v>#NAME?</v>
      </c>
      <c r="BK519" s="78" t="e">
        <f>IF(Exposition!$J526="Juli",Exposition!$G526)</f>
        <v>#NAME?</v>
      </c>
      <c r="BL519" s="78" t="e">
        <f>IF(Exposition!$J526="August",Exposition!$G526)</f>
        <v>#NAME?</v>
      </c>
      <c r="BM519" s="78" t="e">
        <f>IF(Exposition!$J526="September",Exposition!$G526)</f>
        <v>#NAME?</v>
      </c>
      <c r="BN519" s="78" t="e">
        <f>IF(Exposition!$J526="Oktober",Exposition!$G526)</f>
        <v>#NAME?</v>
      </c>
      <c r="BO519" s="78" t="e">
        <f>IF(Exposition!$J526="November",Exposition!$G526)</f>
        <v>#NAME?</v>
      </c>
      <c r="BP519" s="78" t="e">
        <f>IF(Exposition!$J526="Dezember",Exposition!$G526)</f>
        <v>#NAME?</v>
      </c>
    </row>
    <row r="520" spans="14:68" x14ac:dyDescent="0.2">
      <c r="N520" s="78" t="b">
        <f>IF(Exposition!$D528="Fußballspez. Training",Exposition!$C528*(Exposition!$E528/60))</f>
        <v>0</v>
      </c>
      <c r="O520" s="78" t="b">
        <f>IF(Exposition!$D528="Unspezifisches Training",Exposition!$C528*(Exposition!$E528/60))</f>
        <v>0</v>
      </c>
      <c r="AD520" s="78" t="e">
        <f>IF(Monitoring!D528=0,AA=0,TEXT(Monitoring!D528,"TTTT"))</f>
        <v>#NAME?</v>
      </c>
      <c r="AE520" s="78" t="e">
        <f>IF(Monitoring!D528=0,AA=0,TEXT(Monitoring!D528,"MMMM"))</f>
        <v>#NAME?</v>
      </c>
      <c r="AF520" s="78">
        <f>Monitoring!L528</f>
        <v>0</v>
      </c>
      <c r="BE520" s="78" t="e">
        <f>IF(Exposition!$J527="Januar",Exposition!$G527)</f>
        <v>#NAME?</v>
      </c>
      <c r="BF520" s="78" t="e">
        <f>IF(Exposition!$J527="Februar",Exposition!$G527)</f>
        <v>#NAME?</v>
      </c>
      <c r="BG520" s="78" t="e">
        <f>IF(Exposition!$J527="März",Exposition!$G527)</f>
        <v>#NAME?</v>
      </c>
      <c r="BH520" s="78" t="e">
        <f>IF(Exposition!$J527="April",Exposition!$G527)</f>
        <v>#NAME?</v>
      </c>
      <c r="BI520" s="78" t="e">
        <f>IF(Exposition!$J527="Mai",Exposition!$G527)</f>
        <v>#NAME?</v>
      </c>
      <c r="BJ520" s="78" t="e">
        <f>IF(Exposition!$J527="Juni",Exposition!$G527)</f>
        <v>#NAME?</v>
      </c>
      <c r="BK520" s="78" t="e">
        <f>IF(Exposition!$J527="Juli",Exposition!$G527)</f>
        <v>#NAME?</v>
      </c>
      <c r="BL520" s="78" t="e">
        <f>IF(Exposition!$J527="August",Exposition!$G527)</f>
        <v>#NAME?</v>
      </c>
      <c r="BM520" s="78" t="e">
        <f>IF(Exposition!$J527="September",Exposition!$G527)</f>
        <v>#NAME?</v>
      </c>
      <c r="BN520" s="78" t="e">
        <f>IF(Exposition!$J527="Oktober",Exposition!$G527)</f>
        <v>#NAME?</v>
      </c>
      <c r="BO520" s="78" t="e">
        <f>IF(Exposition!$J527="November",Exposition!$G527)</f>
        <v>#NAME?</v>
      </c>
      <c r="BP520" s="78" t="e">
        <f>IF(Exposition!$J527="Dezember",Exposition!$G527)</f>
        <v>#NAME?</v>
      </c>
    </row>
    <row r="521" spans="14:68" x14ac:dyDescent="0.2">
      <c r="N521" s="78" t="b">
        <f>IF(Exposition!$D529="Fußballspez. Training",Exposition!$C529*(Exposition!$E529/60))</f>
        <v>0</v>
      </c>
      <c r="O521" s="78" t="b">
        <f>IF(Exposition!$D529="Unspezifisches Training",Exposition!$C529*(Exposition!$E529/60))</f>
        <v>0</v>
      </c>
      <c r="AD521" s="78" t="e">
        <f>IF(Monitoring!D529=0,AA=0,TEXT(Monitoring!D529,"TTTT"))</f>
        <v>#NAME?</v>
      </c>
      <c r="AE521" s="78" t="e">
        <f>IF(Monitoring!D529=0,AA=0,TEXT(Monitoring!D529,"MMMM"))</f>
        <v>#NAME?</v>
      </c>
      <c r="AF521" s="78">
        <f>Monitoring!L529</f>
        <v>0</v>
      </c>
      <c r="BE521" s="78" t="e">
        <f>IF(Exposition!$J528="Januar",Exposition!$G528)</f>
        <v>#NAME?</v>
      </c>
      <c r="BF521" s="78" t="e">
        <f>IF(Exposition!$J528="Februar",Exposition!$G528)</f>
        <v>#NAME?</v>
      </c>
      <c r="BG521" s="78" t="e">
        <f>IF(Exposition!$J528="März",Exposition!$G528)</f>
        <v>#NAME?</v>
      </c>
      <c r="BH521" s="78" t="e">
        <f>IF(Exposition!$J528="April",Exposition!$G528)</f>
        <v>#NAME?</v>
      </c>
      <c r="BI521" s="78" t="e">
        <f>IF(Exposition!$J528="Mai",Exposition!$G528)</f>
        <v>#NAME?</v>
      </c>
      <c r="BJ521" s="78" t="e">
        <f>IF(Exposition!$J528="Juni",Exposition!$G528)</f>
        <v>#NAME?</v>
      </c>
      <c r="BK521" s="78" t="e">
        <f>IF(Exposition!$J528="Juli",Exposition!$G528)</f>
        <v>#NAME?</v>
      </c>
      <c r="BL521" s="78" t="e">
        <f>IF(Exposition!$J528="August",Exposition!$G528)</f>
        <v>#NAME?</v>
      </c>
      <c r="BM521" s="78" t="e">
        <f>IF(Exposition!$J528="September",Exposition!$G528)</f>
        <v>#NAME?</v>
      </c>
      <c r="BN521" s="78" t="e">
        <f>IF(Exposition!$J528="Oktober",Exposition!$G528)</f>
        <v>#NAME?</v>
      </c>
      <c r="BO521" s="78" t="e">
        <f>IF(Exposition!$J528="November",Exposition!$G528)</f>
        <v>#NAME?</v>
      </c>
      <c r="BP521" s="78" t="e">
        <f>IF(Exposition!$J528="Dezember",Exposition!$G528)</f>
        <v>#NAME?</v>
      </c>
    </row>
    <row r="522" spans="14:68" x14ac:dyDescent="0.2">
      <c r="N522" s="78" t="b">
        <f>IF(Exposition!$D530="Fußballspez. Training",Exposition!$C530*(Exposition!$E530/60))</f>
        <v>0</v>
      </c>
      <c r="O522" s="78" t="b">
        <f>IF(Exposition!$D530="Unspezifisches Training",Exposition!$C530*(Exposition!$E530/60))</f>
        <v>0</v>
      </c>
      <c r="AD522" s="78" t="e">
        <f>IF(Monitoring!D530=0,AA=0,TEXT(Monitoring!D530,"TTTT"))</f>
        <v>#NAME?</v>
      </c>
      <c r="AE522" s="78" t="e">
        <f>IF(Monitoring!D530=0,AA=0,TEXT(Monitoring!D530,"MMMM"))</f>
        <v>#NAME?</v>
      </c>
      <c r="AF522" s="78">
        <f>Monitoring!L530</f>
        <v>0</v>
      </c>
      <c r="BE522" s="78" t="e">
        <f>IF(Exposition!$J529="Januar",Exposition!$G529)</f>
        <v>#NAME?</v>
      </c>
      <c r="BF522" s="78" t="e">
        <f>IF(Exposition!$J529="Februar",Exposition!$G529)</f>
        <v>#NAME?</v>
      </c>
      <c r="BG522" s="78" t="e">
        <f>IF(Exposition!$J529="März",Exposition!$G529)</f>
        <v>#NAME?</v>
      </c>
      <c r="BH522" s="78" t="e">
        <f>IF(Exposition!$J529="April",Exposition!$G529)</f>
        <v>#NAME?</v>
      </c>
      <c r="BI522" s="78" t="e">
        <f>IF(Exposition!$J529="Mai",Exposition!$G529)</f>
        <v>#NAME?</v>
      </c>
      <c r="BJ522" s="78" t="e">
        <f>IF(Exposition!$J529="Juni",Exposition!$G529)</f>
        <v>#NAME?</v>
      </c>
      <c r="BK522" s="78" t="e">
        <f>IF(Exposition!$J529="Juli",Exposition!$G529)</f>
        <v>#NAME?</v>
      </c>
      <c r="BL522" s="78" t="e">
        <f>IF(Exposition!$J529="August",Exposition!$G529)</f>
        <v>#NAME?</v>
      </c>
      <c r="BM522" s="78" t="e">
        <f>IF(Exposition!$J529="September",Exposition!$G529)</f>
        <v>#NAME?</v>
      </c>
      <c r="BN522" s="78" t="e">
        <f>IF(Exposition!$J529="Oktober",Exposition!$G529)</f>
        <v>#NAME?</v>
      </c>
      <c r="BO522" s="78" t="e">
        <f>IF(Exposition!$J529="November",Exposition!$G529)</f>
        <v>#NAME?</v>
      </c>
      <c r="BP522" s="78" t="e">
        <f>IF(Exposition!$J529="Dezember",Exposition!$G529)</f>
        <v>#NAME?</v>
      </c>
    </row>
    <row r="523" spans="14:68" x14ac:dyDescent="0.2">
      <c r="N523" s="78" t="b">
        <f>IF(Exposition!$D531="Fußballspez. Training",Exposition!$C531*(Exposition!$E531/60))</f>
        <v>0</v>
      </c>
      <c r="O523" s="78" t="b">
        <f>IF(Exposition!$D531="Unspezifisches Training",Exposition!$C531*(Exposition!$E531/60))</f>
        <v>0</v>
      </c>
      <c r="AD523" s="78" t="e">
        <f>IF(Monitoring!D531=0,AA=0,TEXT(Monitoring!D531,"TTTT"))</f>
        <v>#NAME?</v>
      </c>
      <c r="AE523" s="78" t="e">
        <f>IF(Monitoring!D531=0,AA=0,TEXT(Monitoring!D531,"MMMM"))</f>
        <v>#NAME?</v>
      </c>
      <c r="AF523" s="78">
        <f>Monitoring!L531</f>
        <v>0</v>
      </c>
      <c r="BE523" s="78" t="e">
        <f>IF(Exposition!$J530="Januar",Exposition!$G530)</f>
        <v>#NAME?</v>
      </c>
      <c r="BF523" s="78" t="e">
        <f>IF(Exposition!$J530="Februar",Exposition!$G530)</f>
        <v>#NAME?</v>
      </c>
      <c r="BG523" s="78" t="e">
        <f>IF(Exposition!$J530="März",Exposition!$G530)</f>
        <v>#NAME?</v>
      </c>
      <c r="BH523" s="78" t="e">
        <f>IF(Exposition!$J530="April",Exposition!$G530)</f>
        <v>#NAME?</v>
      </c>
      <c r="BI523" s="78" t="e">
        <f>IF(Exposition!$J530="Mai",Exposition!$G530)</f>
        <v>#NAME?</v>
      </c>
      <c r="BJ523" s="78" t="e">
        <f>IF(Exposition!$J530="Juni",Exposition!$G530)</f>
        <v>#NAME?</v>
      </c>
      <c r="BK523" s="78" t="e">
        <f>IF(Exposition!$J530="Juli",Exposition!$G530)</f>
        <v>#NAME?</v>
      </c>
      <c r="BL523" s="78" t="e">
        <f>IF(Exposition!$J530="August",Exposition!$G530)</f>
        <v>#NAME?</v>
      </c>
      <c r="BM523" s="78" t="e">
        <f>IF(Exposition!$J530="September",Exposition!$G530)</f>
        <v>#NAME?</v>
      </c>
      <c r="BN523" s="78" t="e">
        <f>IF(Exposition!$J530="Oktober",Exposition!$G530)</f>
        <v>#NAME?</v>
      </c>
      <c r="BO523" s="78" t="e">
        <f>IF(Exposition!$J530="November",Exposition!$G530)</f>
        <v>#NAME?</v>
      </c>
      <c r="BP523" s="78" t="e">
        <f>IF(Exposition!$J530="Dezember",Exposition!$G530)</f>
        <v>#NAME?</v>
      </c>
    </row>
    <row r="524" spans="14:68" x14ac:dyDescent="0.2">
      <c r="N524" s="78" t="b">
        <f>IF(Exposition!$D532="Fußballspez. Training",Exposition!$C532*(Exposition!$E532/60))</f>
        <v>0</v>
      </c>
      <c r="O524" s="78" t="b">
        <f>IF(Exposition!$D532="Unspezifisches Training",Exposition!$C532*(Exposition!$E532/60))</f>
        <v>0</v>
      </c>
      <c r="AD524" s="78" t="e">
        <f>IF(Monitoring!D532=0,AA=0,TEXT(Monitoring!D532,"TTTT"))</f>
        <v>#NAME?</v>
      </c>
      <c r="AE524" s="78" t="e">
        <f>IF(Monitoring!D532=0,AA=0,TEXT(Monitoring!D532,"MMMM"))</f>
        <v>#NAME?</v>
      </c>
      <c r="AF524" s="78">
        <f>Monitoring!L532</f>
        <v>0</v>
      </c>
      <c r="BE524" s="78" t="e">
        <f>IF(Exposition!$J531="Januar",Exposition!$G531)</f>
        <v>#NAME?</v>
      </c>
      <c r="BF524" s="78" t="e">
        <f>IF(Exposition!$J531="Februar",Exposition!$G531)</f>
        <v>#NAME?</v>
      </c>
      <c r="BG524" s="78" t="e">
        <f>IF(Exposition!$J531="März",Exposition!$G531)</f>
        <v>#NAME?</v>
      </c>
      <c r="BH524" s="78" t="e">
        <f>IF(Exposition!$J531="April",Exposition!$G531)</f>
        <v>#NAME?</v>
      </c>
      <c r="BI524" s="78" t="e">
        <f>IF(Exposition!$J531="Mai",Exposition!$G531)</f>
        <v>#NAME?</v>
      </c>
      <c r="BJ524" s="78" t="e">
        <f>IF(Exposition!$J531="Juni",Exposition!$G531)</f>
        <v>#NAME?</v>
      </c>
      <c r="BK524" s="78" t="e">
        <f>IF(Exposition!$J531="Juli",Exposition!$G531)</f>
        <v>#NAME?</v>
      </c>
      <c r="BL524" s="78" t="e">
        <f>IF(Exposition!$J531="August",Exposition!$G531)</f>
        <v>#NAME?</v>
      </c>
      <c r="BM524" s="78" t="e">
        <f>IF(Exposition!$J531="September",Exposition!$G531)</f>
        <v>#NAME?</v>
      </c>
      <c r="BN524" s="78" t="e">
        <f>IF(Exposition!$J531="Oktober",Exposition!$G531)</f>
        <v>#NAME?</v>
      </c>
      <c r="BO524" s="78" t="e">
        <f>IF(Exposition!$J531="November",Exposition!$G531)</f>
        <v>#NAME?</v>
      </c>
      <c r="BP524" s="78" t="e">
        <f>IF(Exposition!$J531="Dezember",Exposition!$G531)</f>
        <v>#NAME?</v>
      </c>
    </row>
    <row r="525" spans="14:68" x14ac:dyDescent="0.2">
      <c r="N525" s="78" t="b">
        <f>IF(Exposition!$D533="Fußballspez. Training",Exposition!$C533*(Exposition!$E533/60))</f>
        <v>0</v>
      </c>
      <c r="O525" s="78" t="b">
        <f>IF(Exposition!$D533="Unspezifisches Training",Exposition!$C533*(Exposition!$E533/60))</f>
        <v>0</v>
      </c>
      <c r="AD525" s="78" t="e">
        <f>IF(Monitoring!D533=0,AA=0,TEXT(Monitoring!D533,"TTTT"))</f>
        <v>#NAME?</v>
      </c>
      <c r="AE525" s="78" t="e">
        <f>IF(Monitoring!D533=0,AA=0,TEXT(Monitoring!D533,"MMMM"))</f>
        <v>#NAME?</v>
      </c>
      <c r="AF525" s="78">
        <f>Monitoring!L533</f>
        <v>0</v>
      </c>
      <c r="BE525" s="78" t="e">
        <f>IF(Exposition!$J532="Januar",Exposition!$G532)</f>
        <v>#NAME?</v>
      </c>
      <c r="BF525" s="78" t="e">
        <f>IF(Exposition!$J532="Februar",Exposition!$G532)</f>
        <v>#NAME?</v>
      </c>
      <c r="BG525" s="78" t="e">
        <f>IF(Exposition!$J532="März",Exposition!$G532)</f>
        <v>#NAME?</v>
      </c>
      <c r="BH525" s="78" t="e">
        <f>IF(Exposition!$J532="April",Exposition!$G532)</f>
        <v>#NAME?</v>
      </c>
      <c r="BI525" s="78" t="e">
        <f>IF(Exposition!$J532="Mai",Exposition!$G532)</f>
        <v>#NAME?</v>
      </c>
      <c r="BJ525" s="78" t="e">
        <f>IF(Exposition!$J532="Juni",Exposition!$G532)</f>
        <v>#NAME?</v>
      </c>
      <c r="BK525" s="78" t="e">
        <f>IF(Exposition!$J532="Juli",Exposition!$G532)</f>
        <v>#NAME?</v>
      </c>
      <c r="BL525" s="78" t="e">
        <f>IF(Exposition!$J532="August",Exposition!$G532)</f>
        <v>#NAME?</v>
      </c>
      <c r="BM525" s="78" t="e">
        <f>IF(Exposition!$J532="September",Exposition!$G532)</f>
        <v>#NAME?</v>
      </c>
      <c r="BN525" s="78" t="e">
        <f>IF(Exposition!$J532="Oktober",Exposition!$G532)</f>
        <v>#NAME?</v>
      </c>
      <c r="BO525" s="78" t="e">
        <f>IF(Exposition!$J532="November",Exposition!$G532)</f>
        <v>#NAME?</v>
      </c>
      <c r="BP525" s="78" t="e">
        <f>IF(Exposition!$J532="Dezember",Exposition!$G532)</f>
        <v>#NAME?</v>
      </c>
    </row>
    <row r="526" spans="14:68" x14ac:dyDescent="0.2">
      <c r="N526" s="78" t="b">
        <f>IF(Exposition!$D534="Fußballspez. Training",Exposition!$C534*(Exposition!$E534/60))</f>
        <v>0</v>
      </c>
      <c r="O526" s="78" t="b">
        <f>IF(Exposition!$D534="Unspezifisches Training",Exposition!$C534*(Exposition!$E534/60))</f>
        <v>0</v>
      </c>
      <c r="AD526" s="78" t="e">
        <f>IF(Monitoring!D534=0,AA=0,TEXT(Monitoring!D534,"TTTT"))</f>
        <v>#NAME?</v>
      </c>
      <c r="AE526" s="78" t="e">
        <f>IF(Monitoring!D534=0,AA=0,TEXT(Monitoring!D534,"MMMM"))</f>
        <v>#NAME?</v>
      </c>
      <c r="AF526" s="78">
        <f>Monitoring!L534</f>
        <v>0</v>
      </c>
      <c r="BE526" s="78" t="e">
        <f>IF(Exposition!$J533="Januar",Exposition!$G533)</f>
        <v>#NAME?</v>
      </c>
      <c r="BF526" s="78" t="e">
        <f>IF(Exposition!$J533="Februar",Exposition!$G533)</f>
        <v>#NAME?</v>
      </c>
      <c r="BG526" s="78" t="e">
        <f>IF(Exposition!$J533="März",Exposition!$G533)</f>
        <v>#NAME?</v>
      </c>
      <c r="BH526" s="78" t="e">
        <f>IF(Exposition!$J533="April",Exposition!$G533)</f>
        <v>#NAME?</v>
      </c>
      <c r="BI526" s="78" t="e">
        <f>IF(Exposition!$J533="Mai",Exposition!$G533)</f>
        <v>#NAME?</v>
      </c>
      <c r="BJ526" s="78" t="e">
        <f>IF(Exposition!$J533="Juni",Exposition!$G533)</f>
        <v>#NAME?</v>
      </c>
      <c r="BK526" s="78" t="e">
        <f>IF(Exposition!$J533="Juli",Exposition!$G533)</f>
        <v>#NAME?</v>
      </c>
      <c r="BL526" s="78" t="e">
        <f>IF(Exposition!$J533="August",Exposition!$G533)</f>
        <v>#NAME?</v>
      </c>
      <c r="BM526" s="78" t="e">
        <f>IF(Exposition!$J533="September",Exposition!$G533)</f>
        <v>#NAME?</v>
      </c>
      <c r="BN526" s="78" t="e">
        <f>IF(Exposition!$J533="Oktober",Exposition!$G533)</f>
        <v>#NAME?</v>
      </c>
      <c r="BO526" s="78" t="e">
        <f>IF(Exposition!$J533="November",Exposition!$G533)</f>
        <v>#NAME?</v>
      </c>
      <c r="BP526" s="78" t="e">
        <f>IF(Exposition!$J533="Dezember",Exposition!$G533)</f>
        <v>#NAME?</v>
      </c>
    </row>
    <row r="527" spans="14:68" x14ac:dyDescent="0.2">
      <c r="N527" s="78" t="b">
        <f>IF(Exposition!$D535="Fußballspez. Training",Exposition!$C535*(Exposition!$E535/60))</f>
        <v>0</v>
      </c>
      <c r="O527" s="78" t="b">
        <f>IF(Exposition!$D535="Unspezifisches Training",Exposition!$C535*(Exposition!$E535/60))</f>
        <v>0</v>
      </c>
      <c r="AD527" s="78" t="e">
        <f>IF(Monitoring!D535=0,AA=0,TEXT(Monitoring!D535,"TTTT"))</f>
        <v>#NAME?</v>
      </c>
      <c r="AE527" s="78" t="e">
        <f>IF(Monitoring!D535=0,AA=0,TEXT(Monitoring!D535,"MMMM"))</f>
        <v>#NAME?</v>
      </c>
      <c r="AF527" s="78">
        <f>Monitoring!L535</f>
        <v>0</v>
      </c>
      <c r="BE527" s="78" t="e">
        <f>IF(Exposition!$J534="Januar",Exposition!$G534)</f>
        <v>#NAME?</v>
      </c>
      <c r="BF527" s="78" t="e">
        <f>IF(Exposition!$J534="Februar",Exposition!$G534)</f>
        <v>#NAME?</v>
      </c>
      <c r="BG527" s="78" t="e">
        <f>IF(Exposition!$J534="März",Exposition!$G534)</f>
        <v>#NAME?</v>
      </c>
      <c r="BH527" s="78" t="e">
        <f>IF(Exposition!$J534="April",Exposition!$G534)</f>
        <v>#NAME?</v>
      </c>
      <c r="BI527" s="78" t="e">
        <f>IF(Exposition!$J534="Mai",Exposition!$G534)</f>
        <v>#NAME?</v>
      </c>
      <c r="BJ527" s="78" t="e">
        <f>IF(Exposition!$J534="Juni",Exposition!$G534)</f>
        <v>#NAME?</v>
      </c>
      <c r="BK527" s="78" t="e">
        <f>IF(Exposition!$J534="Juli",Exposition!$G534)</f>
        <v>#NAME?</v>
      </c>
      <c r="BL527" s="78" t="e">
        <f>IF(Exposition!$J534="August",Exposition!$G534)</f>
        <v>#NAME?</v>
      </c>
      <c r="BM527" s="78" t="e">
        <f>IF(Exposition!$J534="September",Exposition!$G534)</f>
        <v>#NAME?</v>
      </c>
      <c r="BN527" s="78" t="e">
        <f>IF(Exposition!$J534="Oktober",Exposition!$G534)</f>
        <v>#NAME?</v>
      </c>
      <c r="BO527" s="78" t="e">
        <f>IF(Exposition!$J534="November",Exposition!$G534)</f>
        <v>#NAME?</v>
      </c>
      <c r="BP527" s="78" t="e">
        <f>IF(Exposition!$J534="Dezember",Exposition!$G534)</f>
        <v>#NAME?</v>
      </c>
    </row>
    <row r="528" spans="14:68" x14ac:dyDescent="0.2">
      <c r="N528" s="78" t="b">
        <f>IF(Exposition!$D536="Fußballspez. Training",Exposition!$C536*(Exposition!$E536/60))</f>
        <v>0</v>
      </c>
      <c r="O528" s="78" t="b">
        <f>IF(Exposition!$D536="Unspezifisches Training",Exposition!$C536*(Exposition!$E536/60))</f>
        <v>0</v>
      </c>
      <c r="AD528" s="78" t="e">
        <f>IF(Monitoring!D536=0,AA=0,TEXT(Monitoring!D536,"TTTT"))</f>
        <v>#NAME?</v>
      </c>
      <c r="AE528" s="78" t="e">
        <f>IF(Monitoring!D536=0,AA=0,TEXT(Monitoring!D536,"MMMM"))</f>
        <v>#NAME?</v>
      </c>
      <c r="AF528" s="78">
        <f>Monitoring!L536</f>
        <v>0</v>
      </c>
      <c r="BE528" s="78" t="e">
        <f>IF(Exposition!$J535="Januar",Exposition!$G535)</f>
        <v>#NAME?</v>
      </c>
      <c r="BF528" s="78" t="e">
        <f>IF(Exposition!$J535="Februar",Exposition!$G535)</f>
        <v>#NAME?</v>
      </c>
      <c r="BG528" s="78" t="e">
        <f>IF(Exposition!$J535="März",Exposition!$G535)</f>
        <v>#NAME?</v>
      </c>
      <c r="BH528" s="78" t="e">
        <f>IF(Exposition!$J535="April",Exposition!$G535)</f>
        <v>#NAME?</v>
      </c>
      <c r="BI528" s="78" t="e">
        <f>IF(Exposition!$J535="Mai",Exposition!$G535)</f>
        <v>#NAME?</v>
      </c>
      <c r="BJ528" s="78" t="e">
        <f>IF(Exposition!$J535="Juni",Exposition!$G535)</f>
        <v>#NAME?</v>
      </c>
      <c r="BK528" s="78" t="e">
        <f>IF(Exposition!$J535="Juli",Exposition!$G535)</f>
        <v>#NAME?</v>
      </c>
      <c r="BL528" s="78" t="e">
        <f>IF(Exposition!$J535="August",Exposition!$G535)</f>
        <v>#NAME?</v>
      </c>
      <c r="BM528" s="78" t="e">
        <f>IF(Exposition!$J535="September",Exposition!$G535)</f>
        <v>#NAME?</v>
      </c>
      <c r="BN528" s="78" t="e">
        <f>IF(Exposition!$J535="Oktober",Exposition!$G535)</f>
        <v>#NAME?</v>
      </c>
      <c r="BO528" s="78" t="e">
        <f>IF(Exposition!$J535="November",Exposition!$G535)</f>
        <v>#NAME?</v>
      </c>
      <c r="BP528" s="78" t="e">
        <f>IF(Exposition!$J535="Dezember",Exposition!$G535)</f>
        <v>#NAME?</v>
      </c>
    </row>
    <row r="529" spans="14:68" x14ac:dyDescent="0.2">
      <c r="N529" s="78" t="b">
        <f>IF(Exposition!$D537="Fußballspez. Training",Exposition!$C537*(Exposition!$E537/60))</f>
        <v>0</v>
      </c>
      <c r="O529" s="78" t="b">
        <f>IF(Exposition!$D537="Unspezifisches Training",Exposition!$C537*(Exposition!$E537/60))</f>
        <v>0</v>
      </c>
      <c r="AD529" s="78" t="e">
        <f>IF(Monitoring!D537=0,AA=0,TEXT(Monitoring!D537,"TTTT"))</f>
        <v>#NAME?</v>
      </c>
      <c r="AE529" s="78" t="e">
        <f>IF(Monitoring!D537=0,AA=0,TEXT(Monitoring!D537,"MMMM"))</f>
        <v>#NAME?</v>
      </c>
      <c r="AF529" s="78">
        <f>Monitoring!L537</f>
        <v>0</v>
      </c>
      <c r="BE529" s="78" t="e">
        <f>IF(Exposition!$J536="Januar",Exposition!$G536)</f>
        <v>#NAME?</v>
      </c>
      <c r="BF529" s="78" t="e">
        <f>IF(Exposition!$J536="Februar",Exposition!$G536)</f>
        <v>#NAME?</v>
      </c>
      <c r="BG529" s="78" t="e">
        <f>IF(Exposition!$J536="März",Exposition!$G536)</f>
        <v>#NAME?</v>
      </c>
      <c r="BH529" s="78" t="e">
        <f>IF(Exposition!$J536="April",Exposition!$G536)</f>
        <v>#NAME?</v>
      </c>
      <c r="BI529" s="78" t="e">
        <f>IF(Exposition!$J536="Mai",Exposition!$G536)</f>
        <v>#NAME?</v>
      </c>
      <c r="BJ529" s="78" t="e">
        <f>IF(Exposition!$J536="Juni",Exposition!$G536)</f>
        <v>#NAME?</v>
      </c>
      <c r="BK529" s="78" t="e">
        <f>IF(Exposition!$J536="Juli",Exposition!$G536)</f>
        <v>#NAME?</v>
      </c>
      <c r="BL529" s="78" t="e">
        <f>IF(Exposition!$J536="August",Exposition!$G536)</f>
        <v>#NAME?</v>
      </c>
      <c r="BM529" s="78" t="e">
        <f>IF(Exposition!$J536="September",Exposition!$G536)</f>
        <v>#NAME?</v>
      </c>
      <c r="BN529" s="78" t="e">
        <f>IF(Exposition!$J536="Oktober",Exposition!$G536)</f>
        <v>#NAME?</v>
      </c>
      <c r="BO529" s="78" t="e">
        <f>IF(Exposition!$J536="November",Exposition!$G536)</f>
        <v>#NAME?</v>
      </c>
      <c r="BP529" s="78" t="e">
        <f>IF(Exposition!$J536="Dezember",Exposition!$G536)</f>
        <v>#NAME?</v>
      </c>
    </row>
    <row r="530" spans="14:68" x14ac:dyDescent="0.2">
      <c r="N530" s="78" t="b">
        <f>IF(Exposition!$D538="Fußballspez. Training",Exposition!$C538*(Exposition!$E538/60))</f>
        <v>0</v>
      </c>
      <c r="O530" s="78" t="b">
        <f>IF(Exposition!$D538="Unspezifisches Training",Exposition!$C538*(Exposition!$E538/60))</f>
        <v>0</v>
      </c>
      <c r="AD530" s="78" t="e">
        <f>IF(Monitoring!D538=0,AA=0,TEXT(Monitoring!D538,"TTTT"))</f>
        <v>#NAME?</v>
      </c>
      <c r="AE530" s="78" t="e">
        <f>IF(Monitoring!D538=0,AA=0,TEXT(Monitoring!D538,"MMMM"))</f>
        <v>#NAME?</v>
      </c>
      <c r="AF530" s="78">
        <f>Monitoring!L538</f>
        <v>0</v>
      </c>
      <c r="BE530" s="78" t="e">
        <f>IF(Exposition!$J537="Januar",Exposition!$G537)</f>
        <v>#NAME?</v>
      </c>
      <c r="BF530" s="78" t="e">
        <f>IF(Exposition!$J537="Februar",Exposition!$G537)</f>
        <v>#NAME?</v>
      </c>
      <c r="BG530" s="78" t="e">
        <f>IF(Exposition!$J537="März",Exposition!$G537)</f>
        <v>#NAME?</v>
      </c>
      <c r="BH530" s="78" t="e">
        <f>IF(Exposition!$J537="April",Exposition!$G537)</f>
        <v>#NAME?</v>
      </c>
      <c r="BI530" s="78" t="e">
        <f>IF(Exposition!$J537="Mai",Exposition!$G537)</f>
        <v>#NAME?</v>
      </c>
      <c r="BJ530" s="78" t="e">
        <f>IF(Exposition!$J537="Juni",Exposition!$G537)</f>
        <v>#NAME?</v>
      </c>
      <c r="BK530" s="78" t="e">
        <f>IF(Exposition!$J537="Juli",Exposition!$G537)</f>
        <v>#NAME?</v>
      </c>
      <c r="BL530" s="78" t="e">
        <f>IF(Exposition!$J537="August",Exposition!$G537)</f>
        <v>#NAME?</v>
      </c>
      <c r="BM530" s="78" t="e">
        <f>IF(Exposition!$J537="September",Exposition!$G537)</f>
        <v>#NAME?</v>
      </c>
      <c r="BN530" s="78" t="e">
        <f>IF(Exposition!$J537="Oktober",Exposition!$G537)</f>
        <v>#NAME?</v>
      </c>
      <c r="BO530" s="78" t="e">
        <f>IF(Exposition!$J537="November",Exposition!$G537)</f>
        <v>#NAME?</v>
      </c>
      <c r="BP530" s="78" t="e">
        <f>IF(Exposition!$J537="Dezember",Exposition!$G537)</f>
        <v>#NAME?</v>
      </c>
    </row>
    <row r="531" spans="14:68" x14ac:dyDescent="0.2">
      <c r="N531" s="78" t="b">
        <f>IF(Exposition!$D539="Fußballspez. Training",Exposition!$C539*(Exposition!$E539/60))</f>
        <v>0</v>
      </c>
      <c r="O531" s="78" t="b">
        <f>IF(Exposition!$D539="Unspezifisches Training",Exposition!$C539*(Exposition!$E539/60))</f>
        <v>0</v>
      </c>
      <c r="AD531" s="78" t="e">
        <f>IF(Monitoring!D539=0,AA=0,TEXT(Monitoring!D539,"TTTT"))</f>
        <v>#NAME?</v>
      </c>
      <c r="AE531" s="78" t="e">
        <f>IF(Monitoring!D539=0,AA=0,TEXT(Monitoring!D539,"MMMM"))</f>
        <v>#NAME?</v>
      </c>
      <c r="AF531" s="78">
        <f>Monitoring!L539</f>
        <v>0</v>
      </c>
      <c r="BE531" s="78" t="e">
        <f>IF(Exposition!$J538="Januar",Exposition!$G538)</f>
        <v>#NAME?</v>
      </c>
      <c r="BF531" s="78" t="e">
        <f>IF(Exposition!$J538="Februar",Exposition!$G538)</f>
        <v>#NAME?</v>
      </c>
      <c r="BG531" s="78" t="e">
        <f>IF(Exposition!$J538="März",Exposition!$G538)</f>
        <v>#NAME?</v>
      </c>
      <c r="BH531" s="78" t="e">
        <f>IF(Exposition!$J538="April",Exposition!$G538)</f>
        <v>#NAME?</v>
      </c>
      <c r="BI531" s="78" t="e">
        <f>IF(Exposition!$J538="Mai",Exposition!$G538)</f>
        <v>#NAME?</v>
      </c>
      <c r="BJ531" s="78" t="e">
        <f>IF(Exposition!$J538="Juni",Exposition!$G538)</f>
        <v>#NAME?</v>
      </c>
      <c r="BK531" s="78" t="e">
        <f>IF(Exposition!$J538="Juli",Exposition!$G538)</f>
        <v>#NAME?</v>
      </c>
      <c r="BL531" s="78" t="e">
        <f>IF(Exposition!$J538="August",Exposition!$G538)</f>
        <v>#NAME?</v>
      </c>
      <c r="BM531" s="78" t="e">
        <f>IF(Exposition!$J538="September",Exposition!$G538)</f>
        <v>#NAME?</v>
      </c>
      <c r="BN531" s="78" t="e">
        <f>IF(Exposition!$J538="Oktober",Exposition!$G538)</f>
        <v>#NAME?</v>
      </c>
      <c r="BO531" s="78" t="e">
        <f>IF(Exposition!$J538="November",Exposition!$G538)</f>
        <v>#NAME?</v>
      </c>
      <c r="BP531" s="78" t="e">
        <f>IF(Exposition!$J538="Dezember",Exposition!$G538)</f>
        <v>#NAME?</v>
      </c>
    </row>
    <row r="532" spans="14:68" x14ac:dyDescent="0.2">
      <c r="N532" s="78" t="b">
        <f>IF(Exposition!$D540="Fußballspez. Training",Exposition!$C540*(Exposition!$E540/60))</f>
        <v>0</v>
      </c>
      <c r="O532" s="78" t="b">
        <f>IF(Exposition!$D540="Unspezifisches Training",Exposition!$C540*(Exposition!$E540/60))</f>
        <v>0</v>
      </c>
      <c r="AD532" s="78" t="e">
        <f>IF(Monitoring!D540=0,AA=0,TEXT(Monitoring!D540,"TTTT"))</f>
        <v>#NAME?</v>
      </c>
      <c r="AE532" s="78" t="e">
        <f>IF(Monitoring!D540=0,AA=0,TEXT(Monitoring!D540,"MMMM"))</f>
        <v>#NAME?</v>
      </c>
      <c r="AF532" s="78">
        <f>Monitoring!L540</f>
        <v>0</v>
      </c>
      <c r="BE532" s="78" t="e">
        <f>IF(Exposition!$J539="Januar",Exposition!$G539)</f>
        <v>#NAME?</v>
      </c>
      <c r="BF532" s="78" t="e">
        <f>IF(Exposition!$J539="Februar",Exposition!$G539)</f>
        <v>#NAME?</v>
      </c>
      <c r="BG532" s="78" t="e">
        <f>IF(Exposition!$J539="März",Exposition!$G539)</f>
        <v>#NAME?</v>
      </c>
      <c r="BH532" s="78" t="e">
        <f>IF(Exposition!$J539="April",Exposition!$G539)</f>
        <v>#NAME?</v>
      </c>
      <c r="BI532" s="78" t="e">
        <f>IF(Exposition!$J539="Mai",Exposition!$G539)</f>
        <v>#NAME?</v>
      </c>
      <c r="BJ532" s="78" t="e">
        <f>IF(Exposition!$J539="Juni",Exposition!$G539)</f>
        <v>#NAME?</v>
      </c>
      <c r="BK532" s="78" t="e">
        <f>IF(Exposition!$J539="Juli",Exposition!$G539)</f>
        <v>#NAME?</v>
      </c>
      <c r="BL532" s="78" t="e">
        <f>IF(Exposition!$J539="August",Exposition!$G539)</f>
        <v>#NAME?</v>
      </c>
      <c r="BM532" s="78" t="e">
        <f>IF(Exposition!$J539="September",Exposition!$G539)</f>
        <v>#NAME?</v>
      </c>
      <c r="BN532" s="78" t="e">
        <f>IF(Exposition!$J539="Oktober",Exposition!$G539)</f>
        <v>#NAME?</v>
      </c>
      <c r="BO532" s="78" t="e">
        <f>IF(Exposition!$J539="November",Exposition!$G539)</f>
        <v>#NAME?</v>
      </c>
      <c r="BP532" s="78" t="e">
        <f>IF(Exposition!$J539="Dezember",Exposition!$G539)</f>
        <v>#NAME?</v>
      </c>
    </row>
    <row r="533" spans="14:68" x14ac:dyDescent="0.2">
      <c r="N533" s="78" t="b">
        <f>IF(Exposition!$D541="Fußballspez. Training",Exposition!$C541*(Exposition!$E541/60))</f>
        <v>0</v>
      </c>
      <c r="O533" s="78" t="b">
        <f>IF(Exposition!$D541="Unspezifisches Training",Exposition!$C541*(Exposition!$E541/60))</f>
        <v>0</v>
      </c>
      <c r="AD533" s="78" t="e">
        <f>IF(Monitoring!D541=0,AA=0,TEXT(Monitoring!D541,"TTTT"))</f>
        <v>#NAME?</v>
      </c>
      <c r="AE533" s="78" t="e">
        <f>IF(Monitoring!D541=0,AA=0,TEXT(Monitoring!D541,"MMMM"))</f>
        <v>#NAME?</v>
      </c>
      <c r="AF533" s="78">
        <f>Monitoring!L541</f>
        <v>0</v>
      </c>
      <c r="BE533" s="78" t="e">
        <f>IF(Exposition!$J540="Januar",Exposition!$G540)</f>
        <v>#NAME?</v>
      </c>
      <c r="BF533" s="78" t="e">
        <f>IF(Exposition!$J540="Februar",Exposition!$G540)</f>
        <v>#NAME?</v>
      </c>
      <c r="BG533" s="78" t="e">
        <f>IF(Exposition!$J540="März",Exposition!$G540)</f>
        <v>#NAME?</v>
      </c>
      <c r="BH533" s="78" t="e">
        <f>IF(Exposition!$J540="April",Exposition!$G540)</f>
        <v>#NAME?</v>
      </c>
      <c r="BI533" s="78" t="e">
        <f>IF(Exposition!$J540="Mai",Exposition!$G540)</f>
        <v>#NAME?</v>
      </c>
      <c r="BJ533" s="78" t="e">
        <f>IF(Exposition!$J540="Juni",Exposition!$G540)</f>
        <v>#NAME?</v>
      </c>
      <c r="BK533" s="78" t="e">
        <f>IF(Exposition!$J540="Juli",Exposition!$G540)</f>
        <v>#NAME?</v>
      </c>
      <c r="BL533" s="78" t="e">
        <f>IF(Exposition!$J540="August",Exposition!$G540)</f>
        <v>#NAME?</v>
      </c>
      <c r="BM533" s="78" t="e">
        <f>IF(Exposition!$J540="September",Exposition!$G540)</f>
        <v>#NAME?</v>
      </c>
      <c r="BN533" s="78" t="e">
        <f>IF(Exposition!$J540="Oktober",Exposition!$G540)</f>
        <v>#NAME?</v>
      </c>
      <c r="BO533" s="78" t="e">
        <f>IF(Exposition!$J540="November",Exposition!$G540)</f>
        <v>#NAME?</v>
      </c>
      <c r="BP533" s="78" t="e">
        <f>IF(Exposition!$J540="Dezember",Exposition!$G540)</f>
        <v>#NAME?</v>
      </c>
    </row>
    <row r="534" spans="14:68" x14ac:dyDescent="0.2">
      <c r="N534" s="78" t="b">
        <f>IF(Exposition!$D542="Fußballspez. Training",Exposition!$C542*(Exposition!$E542/60))</f>
        <v>0</v>
      </c>
      <c r="O534" s="78" t="b">
        <f>IF(Exposition!$D542="Unspezifisches Training",Exposition!$C542*(Exposition!$E542/60))</f>
        <v>0</v>
      </c>
      <c r="AD534" s="78" t="e">
        <f>IF(Monitoring!D542=0,AA=0,TEXT(Monitoring!D542,"TTTT"))</f>
        <v>#NAME?</v>
      </c>
      <c r="AE534" s="78" t="e">
        <f>IF(Monitoring!D542=0,AA=0,TEXT(Monitoring!D542,"MMMM"))</f>
        <v>#NAME?</v>
      </c>
      <c r="AF534" s="78">
        <f>Monitoring!L542</f>
        <v>0</v>
      </c>
      <c r="BE534" s="78" t="e">
        <f>IF(Exposition!$J541="Januar",Exposition!$G541)</f>
        <v>#NAME?</v>
      </c>
      <c r="BF534" s="78" t="e">
        <f>IF(Exposition!$J541="Februar",Exposition!$G541)</f>
        <v>#NAME?</v>
      </c>
      <c r="BG534" s="78" t="e">
        <f>IF(Exposition!$J541="März",Exposition!$G541)</f>
        <v>#NAME?</v>
      </c>
      <c r="BH534" s="78" t="e">
        <f>IF(Exposition!$J541="April",Exposition!$G541)</f>
        <v>#NAME?</v>
      </c>
      <c r="BI534" s="78" t="e">
        <f>IF(Exposition!$J541="Mai",Exposition!$G541)</f>
        <v>#NAME?</v>
      </c>
      <c r="BJ534" s="78" t="e">
        <f>IF(Exposition!$J541="Juni",Exposition!$G541)</f>
        <v>#NAME?</v>
      </c>
      <c r="BK534" s="78" t="e">
        <f>IF(Exposition!$J541="Juli",Exposition!$G541)</f>
        <v>#NAME?</v>
      </c>
      <c r="BL534" s="78" t="e">
        <f>IF(Exposition!$J541="August",Exposition!$G541)</f>
        <v>#NAME?</v>
      </c>
      <c r="BM534" s="78" t="e">
        <f>IF(Exposition!$J541="September",Exposition!$G541)</f>
        <v>#NAME?</v>
      </c>
      <c r="BN534" s="78" t="e">
        <f>IF(Exposition!$J541="Oktober",Exposition!$G541)</f>
        <v>#NAME?</v>
      </c>
      <c r="BO534" s="78" t="e">
        <f>IF(Exposition!$J541="November",Exposition!$G541)</f>
        <v>#NAME?</v>
      </c>
      <c r="BP534" s="78" t="e">
        <f>IF(Exposition!$J541="Dezember",Exposition!$G541)</f>
        <v>#NAME?</v>
      </c>
    </row>
    <row r="535" spans="14:68" x14ac:dyDescent="0.2">
      <c r="N535" s="78" t="b">
        <f>IF(Exposition!$D543="Fußballspez. Training",Exposition!$C543*(Exposition!$E543/60))</f>
        <v>0</v>
      </c>
      <c r="O535" s="78" t="b">
        <f>IF(Exposition!$D543="Unspezifisches Training",Exposition!$C543*(Exposition!$E543/60))</f>
        <v>0</v>
      </c>
      <c r="AD535" s="78" t="e">
        <f>IF(Monitoring!D543=0,AA=0,TEXT(Monitoring!D543,"TTTT"))</f>
        <v>#NAME?</v>
      </c>
      <c r="AE535" s="78" t="e">
        <f>IF(Monitoring!D543=0,AA=0,TEXT(Monitoring!D543,"MMMM"))</f>
        <v>#NAME?</v>
      </c>
      <c r="AF535" s="78">
        <f>Monitoring!L543</f>
        <v>0</v>
      </c>
      <c r="BE535" s="78" t="e">
        <f>IF(Exposition!$J542="Januar",Exposition!$G542)</f>
        <v>#NAME?</v>
      </c>
      <c r="BF535" s="78" t="e">
        <f>IF(Exposition!$J542="Februar",Exposition!$G542)</f>
        <v>#NAME?</v>
      </c>
      <c r="BG535" s="78" t="e">
        <f>IF(Exposition!$J542="März",Exposition!$G542)</f>
        <v>#NAME?</v>
      </c>
      <c r="BH535" s="78" t="e">
        <f>IF(Exposition!$J542="April",Exposition!$G542)</f>
        <v>#NAME?</v>
      </c>
      <c r="BI535" s="78" t="e">
        <f>IF(Exposition!$J542="Mai",Exposition!$G542)</f>
        <v>#NAME?</v>
      </c>
      <c r="BJ535" s="78" t="e">
        <f>IF(Exposition!$J542="Juni",Exposition!$G542)</f>
        <v>#NAME?</v>
      </c>
      <c r="BK535" s="78" t="e">
        <f>IF(Exposition!$J542="Juli",Exposition!$G542)</f>
        <v>#NAME?</v>
      </c>
      <c r="BL535" s="78" t="e">
        <f>IF(Exposition!$J542="August",Exposition!$G542)</f>
        <v>#NAME?</v>
      </c>
      <c r="BM535" s="78" t="e">
        <f>IF(Exposition!$J542="September",Exposition!$G542)</f>
        <v>#NAME?</v>
      </c>
      <c r="BN535" s="78" t="e">
        <f>IF(Exposition!$J542="Oktober",Exposition!$G542)</f>
        <v>#NAME?</v>
      </c>
      <c r="BO535" s="78" t="e">
        <f>IF(Exposition!$J542="November",Exposition!$G542)</f>
        <v>#NAME?</v>
      </c>
      <c r="BP535" s="78" t="e">
        <f>IF(Exposition!$J542="Dezember",Exposition!$G542)</f>
        <v>#NAME?</v>
      </c>
    </row>
    <row r="536" spans="14:68" x14ac:dyDescent="0.2">
      <c r="N536" s="78" t="b">
        <f>IF(Exposition!$D544="Fußballspez. Training",Exposition!$C544*(Exposition!$E544/60))</f>
        <v>0</v>
      </c>
      <c r="O536" s="78" t="b">
        <f>IF(Exposition!$D544="Unspezifisches Training",Exposition!$C544*(Exposition!$E544/60))</f>
        <v>0</v>
      </c>
      <c r="AD536" s="78" t="e">
        <f>IF(Monitoring!D544=0,AA=0,TEXT(Monitoring!D544,"TTTT"))</f>
        <v>#NAME?</v>
      </c>
      <c r="AE536" s="78" t="e">
        <f>IF(Monitoring!D544=0,AA=0,TEXT(Monitoring!D544,"MMMM"))</f>
        <v>#NAME?</v>
      </c>
      <c r="AF536" s="78">
        <f>Monitoring!L544</f>
        <v>0</v>
      </c>
      <c r="BE536" s="78" t="e">
        <f>IF(Exposition!$J543="Januar",Exposition!$G543)</f>
        <v>#NAME?</v>
      </c>
      <c r="BF536" s="78" t="e">
        <f>IF(Exposition!$J543="Februar",Exposition!$G543)</f>
        <v>#NAME?</v>
      </c>
      <c r="BG536" s="78" t="e">
        <f>IF(Exposition!$J543="März",Exposition!$G543)</f>
        <v>#NAME?</v>
      </c>
      <c r="BH536" s="78" t="e">
        <f>IF(Exposition!$J543="April",Exposition!$G543)</f>
        <v>#NAME?</v>
      </c>
      <c r="BI536" s="78" t="e">
        <f>IF(Exposition!$J543="Mai",Exposition!$G543)</f>
        <v>#NAME?</v>
      </c>
      <c r="BJ536" s="78" t="e">
        <f>IF(Exposition!$J543="Juni",Exposition!$G543)</f>
        <v>#NAME?</v>
      </c>
      <c r="BK536" s="78" t="e">
        <f>IF(Exposition!$J543="Juli",Exposition!$G543)</f>
        <v>#NAME?</v>
      </c>
      <c r="BL536" s="78" t="e">
        <f>IF(Exposition!$J543="August",Exposition!$G543)</f>
        <v>#NAME?</v>
      </c>
      <c r="BM536" s="78" t="e">
        <f>IF(Exposition!$J543="September",Exposition!$G543)</f>
        <v>#NAME?</v>
      </c>
      <c r="BN536" s="78" t="e">
        <f>IF(Exposition!$J543="Oktober",Exposition!$G543)</f>
        <v>#NAME?</v>
      </c>
      <c r="BO536" s="78" t="e">
        <f>IF(Exposition!$J543="November",Exposition!$G543)</f>
        <v>#NAME?</v>
      </c>
      <c r="BP536" s="78" t="e">
        <f>IF(Exposition!$J543="Dezember",Exposition!$G543)</f>
        <v>#NAME?</v>
      </c>
    </row>
    <row r="537" spans="14:68" x14ac:dyDescent="0.2">
      <c r="N537" s="78" t="b">
        <f>IF(Exposition!$D545="Fußballspez. Training",Exposition!$C545*(Exposition!$E545/60))</f>
        <v>0</v>
      </c>
      <c r="O537" s="78" t="b">
        <f>IF(Exposition!$D545="Unspezifisches Training",Exposition!$C545*(Exposition!$E545/60))</f>
        <v>0</v>
      </c>
      <c r="AD537" s="78" t="e">
        <f>IF(Monitoring!D545=0,AA=0,TEXT(Monitoring!D545,"TTTT"))</f>
        <v>#NAME?</v>
      </c>
      <c r="AE537" s="78" t="e">
        <f>IF(Monitoring!D545=0,AA=0,TEXT(Monitoring!D545,"MMMM"))</f>
        <v>#NAME?</v>
      </c>
      <c r="AF537" s="78">
        <f>Monitoring!L545</f>
        <v>0</v>
      </c>
      <c r="BE537" s="78" t="e">
        <f>IF(Exposition!$J544="Januar",Exposition!$G544)</f>
        <v>#NAME?</v>
      </c>
      <c r="BF537" s="78" t="e">
        <f>IF(Exposition!$J544="Februar",Exposition!$G544)</f>
        <v>#NAME?</v>
      </c>
      <c r="BG537" s="78" t="e">
        <f>IF(Exposition!$J544="März",Exposition!$G544)</f>
        <v>#NAME?</v>
      </c>
      <c r="BH537" s="78" t="e">
        <f>IF(Exposition!$J544="April",Exposition!$G544)</f>
        <v>#NAME?</v>
      </c>
      <c r="BI537" s="78" t="e">
        <f>IF(Exposition!$J544="Mai",Exposition!$G544)</f>
        <v>#NAME?</v>
      </c>
      <c r="BJ537" s="78" t="e">
        <f>IF(Exposition!$J544="Juni",Exposition!$G544)</f>
        <v>#NAME?</v>
      </c>
      <c r="BK537" s="78" t="e">
        <f>IF(Exposition!$J544="Juli",Exposition!$G544)</f>
        <v>#NAME?</v>
      </c>
      <c r="BL537" s="78" t="e">
        <f>IF(Exposition!$J544="August",Exposition!$G544)</f>
        <v>#NAME?</v>
      </c>
      <c r="BM537" s="78" t="e">
        <f>IF(Exposition!$J544="September",Exposition!$G544)</f>
        <v>#NAME?</v>
      </c>
      <c r="BN537" s="78" t="e">
        <f>IF(Exposition!$J544="Oktober",Exposition!$G544)</f>
        <v>#NAME?</v>
      </c>
      <c r="BO537" s="78" t="e">
        <f>IF(Exposition!$J544="November",Exposition!$G544)</f>
        <v>#NAME?</v>
      </c>
      <c r="BP537" s="78" t="e">
        <f>IF(Exposition!$J544="Dezember",Exposition!$G544)</f>
        <v>#NAME?</v>
      </c>
    </row>
    <row r="538" spans="14:68" x14ac:dyDescent="0.2">
      <c r="N538" s="78" t="b">
        <f>IF(Exposition!$D546="Fußballspez. Training",Exposition!$C546*(Exposition!$E546/60))</f>
        <v>0</v>
      </c>
      <c r="O538" s="78" t="b">
        <f>IF(Exposition!$D546="Unspezifisches Training",Exposition!$C546*(Exposition!$E546/60))</f>
        <v>0</v>
      </c>
      <c r="AD538" s="78" t="e">
        <f>IF(Monitoring!D546=0,AA=0,TEXT(Monitoring!D546,"TTTT"))</f>
        <v>#NAME?</v>
      </c>
      <c r="AE538" s="78" t="e">
        <f>IF(Monitoring!D546=0,AA=0,TEXT(Monitoring!D546,"MMMM"))</f>
        <v>#NAME?</v>
      </c>
      <c r="AF538" s="78">
        <f>Monitoring!L546</f>
        <v>0</v>
      </c>
      <c r="BE538" s="78" t="e">
        <f>IF(Exposition!$J545="Januar",Exposition!$G545)</f>
        <v>#NAME?</v>
      </c>
      <c r="BF538" s="78" t="e">
        <f>IF(Exposition!$J545="Februar",Exposition!$G545)</f>
        <v>#NAME?</v>
      </c>
      <c r="BG538" s="78" t="e">
        <f>IF(Exposition!$J545="März",Exposition!$G545)</f>
        <v>#NAME?</v>
      </c>
      <c r="BH538" s="78" t="e">
        <f>IF(Exposition!$J545="April",Exposition!$G545)</f>
        <v>#NAME?</v>
      </c>
      <c r="BI538" s="78" t="e">
        <f>IF(Exposition!$J545="Mai",Exposition!$G545)</f>
        <v>#NAME?</v>
      </c>
      <c r="BJ538" s="78" t="e">
        <f>IF(Exposition!$J545="Juni",Exposition!$G545)</f>
        <v>#NAME?</v>
      </c>
      <c r="BK538" s="78" t="e">
        <f>IF(Exposition!$J545="Juli",Exposition!$G545)</f>
        <v>#NAME?</v>
      </c>
      <c r="BL538" s="78" t="e">
        <f>IF(Exposition!$J545="August",Exposition!$G545)</f>
        <v>#NAME?</v>
      </c>
      <c r="BM538" s="78" t="e">
        <f>IF(Exposition!$J545="September",Exposition!$G545)</f>
        <v>#NAME?</v>
      </c>
      <c r="BN538" s="78" t="e">
        <f>IF(Exposition!$J545="Oktober",Exposition!$G545)</f>
        <v>#NAME?</v>
      </c>
      <c r="BO538" s="78" t="e">
        <f>IF(Exposition!$J545="November",Exposition!$G545)</f>
        <v>#NAME?</v>
      </c>
      <c r="BP538" s="78" t="e">
        <f>IF(Exposition!$J545="Dezember",Exposition!$G545)</f>
        <v>#NAME?</v>
      </c>
    </row>
    <row r="539" spans="14:68" x14ac:dyDescent="0.2">
      <c r="N539" s="78" t="b">
        <f>IF(Exposition!$D547="Fußballspez. Training",Exposition!$C547*(Exposition!$E547/60))</f>
        <v>0</v>
      </c>
      <c r="O539" s="78" t="b">
        <f>IF(Exposition!$D547="Unspezifisches Training",Exposition!$C547*(Exposition!$E547/60))</f>
        <v>0</v>
      </c>
      <c r="AD539" s="78" t="e">
        <f>IF(Monitoring!D547=0,AA=0,TEXT(Monitoring!D547,"TTTT"))</f>
        <v>#NAME?</v>
      </c>
      <c r="AE539" s="78" t="e">
        <f>IF(Monitoring!D547=0,AA=0,TEXT(Monitoring!D547,"MMMM"))</f>
        <v>#NAME?</v>
      </c>
      <c r="AF539" s="78">
        <f>Monitoring!L547</f>
        <v>0</v>
      </c>
      <c r="BE539" s="78" t="e">
        <f>IF(Exposition!$J546="Januar",Exposition!$G546)</f>
        <v>#NAME?</v>
      </c>
      <c r="BF539" s="78" t="e">
        <f>IF(Exposition!$J546="Februar",Exposition!$G546)</f>
        <v>#NAME?</v>
      </c>
      <c r="BG539" s="78" t="e">
        <f>IF(Exposition!$J546="März",Exposition!$G546)</f>
        <v>#NAME?</v>
      </c>
      <c r="BH539" s="78" t="e">
        <f>IF(Exposition!$J546="April",Exposition!$G546)</f>
        <v>#NAME?</v>
      </c>
      <c r="BI539" s="78" t="e">
        <f>IF(Exposition!$J546="Mai",Exposition!$G546)</f>
        <v>#NAME?</v>
      </c>
      <c r="BJ539" s="78" t="e">
        <f>IF(Exposition!$J546="Juni",Exposition!$G546)</f>
        <v>#NAME?</v>
      </c>
      <c r="BK539" s="78" t="e">
        <f>IF(Exposition!$J546="Juli",Exposition!$G546)</f>
        <v>#NAME?</v>
      </c>
      <c r="BL539" s="78" t="e">
        <f>IF(Exposition!$J546="August",Exposition!$G546)</f>
        <v>#NAME?</v>
      </c>
      <c r="BM539" s="78" t="e">
        <f>IF(Exposition!$J546="September",Exposition!$G546)</f>
        <v>#NAME?</v>
      </c>
      <c r="BN539" s="78" t="e">
        <f>IF(Exposition!$J546="Oktober",Exposition!$G546)</f>
        <v>#NAME?</v>
      </c>
      <c r="BO539" s="78" t="e">
        <f>IF(Exposition!$J546="November",Exposition!$G546)</f>
        <v>#NAME?</v>
      </c>
      <c r="BP539" s="78" t="e">
        <f>IF(Exposition!$J546="Dezember",Exposition!$G546)</f>
        <v>#NAME?</v>
      </c>
    </row>
    <row r="540" spans="14:68" x14ac:dyDescent="0.2">
      <c r="N540" s="78" t="b">
        <f>IF(Exposition!$D548="Fußballspez. Training",Exposition!$C548*(Exposition!$E548/60))</f>
        <v>0</v>
      </c>
      <c r="O540" s="78" t="b">
        <f>IF(Exposition!$D548="Unspezifisches Training",Exposition!$C548*(Exposition!$E548/60))</f>
        <v>0</v>
      </c>
      <c r="AD540" s="78" t="e">
        <f>IF(Monitoring!D548=0,AA=0,TEXT(Monitoring!D548,"TTTT"))</f>
        <v>#NAME?</v>
      </c>
      <c r="AE540" s="78" t="e">
        <f>IF(Monitoring!D548=0,AA=0,TEXT(Monitoring!D548,"MMMM"))</f>
        <v>#NAME?</v>
      </c>
      <c r="AF540" s="78">
        <f>Monitoring!L548</f>
        <v>0</v>
      </c>
      <c r="BE540" s="78" t="e">
        <f>IF(Exposition!$J547="Januar",Exposition!$G547)</f>
        <v>#NAME?</v>
      </c>
      <c r="BF540" s="78" t="e">
        <f>IF(Exposition!$J547="Februar",Exposition!$G547)</f>
        <v>#NAME?</v>
      </c>
      <c r="BG540" s="78" t="e">
        <f>IF(Exposition!$J547="März",Exposition!$G547)</f>
        <v>#NAME?</v>
      </c>
      <c r="BH540" s="78" t="e">
        <f>IF(Exposition!$J547="April",Exposition!$G547)</f>
        <v>#NAME?</v>
      </c>
      <c r="BI540" s="78" t="e">
        <f>IF(Exposition!$J547="Mai",Exposition!$G547)</f>
        <v>#NAME?</v>
      </c>
      <c r="BJ540" s="78" t="e">
        <f>IF(Exposition!$J547="Juni",Exposition!$G547)</f>
        <v>#NAME?</v>
      </c>
      <c r="BK540" s="78" t="e">
        <f>IF(Exposition!$J547="Juli",Exposition!$G547)</f>
        <v>#NAME?</v>
      </c>
      <c r="BL540" s="78" t="e">
        <f>IF(Exposition!$J547="August",Exposition!$G547)</f>
        <v>#NAME?</v>
      </c>
      <c r="BM540" s="78" t="e">
        <f>IF(Exposition!$J547="September",Exposition!$G547)</f>
        <v>#NAME?</v>
      </c>
      <c r="BN540" s="78" t="e">
        <f>IF(Exposition!$J547="Oktober",Exposition!$G547)</f>
        <v>#NAME?</v>
      </c>
      <c r="BO540" s="78" t="e">
        <f>IF(Exposition!$J547="November",Exposition!$G547)</f>
        <v>#NAME?</v>
      </c>
      <c r="BP540" s="78" t="e">
        <f>IF(Exposition!$J547="Dezember",Exposition!$G547)</f>
        <v>#NAME?</v>
      </c>
    </row>
    <row r="541" spans="14:68" x14ac:dyDescent="0.2">
      <c r="N541" s="78" t="b">
        <f>IF(Exposition!$D549="Fußballspez. Training",Exposition!$C549*(Exposition!$E549/60))</f>
        <v>0</v>
      </c>
      <c r="O541" s="78" t="b">
        <f>IF(Exposition!$D549="Unspezifisches Training",Exposition!$C549*(Exposition!$E549/60))</f>
        <v>0</v>
      </c>
      <c r="AD541" s="78" t="e">
        <f>IF(Monitoring!D549=0,AA=0,TEXT(Monitoring!D549,"TTTT"))</f>
        <v>#NAME?</v>
      </c>
      <c r="AE541" s="78" t="e">
        <f>IF(Monitoring!D549=0,AA=0,TEXT(Monitoring!D549,"MMMM"))</f>
        <v>#NAME?</v>
      </c>
      <c r="AF541" s="78">
        <f>Monitoring!L549</f>
        <v>0</v>
      </c>
      <c r="BE541" s="78" t="e">
        <f>IF(Exposition!$J548="Januar",Exposition!$G548)</f>
        <v>#NAME?</v>
      </c>
      <c r="BF541" s="78" t="e">
        <f>IF(Exposition!$J548="Februar",Exposition!$G548)</f>
        <v>#NAME?</v>
      </c>
      <c r="BG541" s="78" t="e">
        <f>IF(Exposition!$J548="März",Exposition!$G548)</f>
        <v>#NAME?</v>
      </c>
      <c r="BH541" s="78" t="e">
        <f>IF(Exposition!$J548="April",Exposition!$G548)</f>
        <v>#NAME?</v>
      </c>
      <c r="BI541" s="78" t="e">
        <f>IF(Exposition!$J548="Mai",Exposition!$G548)</f>
        <v>#NAME?</v>
      </c>
      <c r="BJ541" s="78" t="e">
        <f>IF(Exposition!$J548="Juni",Exposition!$G548)</f>
        <v>#NAME?</v>
      </c>
      <c r="BK541" s="78" t="e">
        <f>IF(Exposition!$J548="Juli",Exposition!$G548)</f>
        <v>#NAME?</v>
      </c>
      <c r="BL541" s="78" t="e">
        <f>IF(Exposition!$J548="August",Exposition!$G548)</f>
        <v>#NAME?</v>
      </c>
      <c r="BM541" s="78" t="e">
        <f>IF(Exposition!$J548="September",Exposition!$G548)</f>
        <v>#NAME?</v>
      </c>
      <c r="BN541" s="78" t="e">
        <f>IF(Exposition!$J548="Oktober",Exposition!$G548)</f>
        <v>#NAME?</v>
      </c>
      <c r="BO541" s="78" t="e">
        <f>IF(Exposition!$J548="November",Exposition!$G548)</f>
        <v>#NAME?</v>
      </c>
      <c r="BP541" s="78" t="e">
        <f>IF(Exposition!$J548="Dezember",Exposition!$G548)</f>
        <v>#NAME?</v>
      </c>
    </row>
    <row r="542" spans="14:68" x14ac:dyDescent="0.2">
      <c r="N542" s="78" t="b">
        <f>IF(Exposition!$D550="Fußballspez. Training",Exposition!$C550*(Exposition!$E550/60))</f>
        <v>0</v>
      </c>
      <c r="O542" s="78" t="b">
        <f>IF(Exposition!$D550="Unspezifisches Training",Exposition!$C550*(Exposition!$E550/60))</f>
        <v>0</v>
      </c>
      <c r="AD542" s="78" t="e">
        <f>IF(Monitoring!D550=0,AA=0,TEXT(Monitoring!D550,"TTTT"))</f>
        <v>#NAME?</v>
      </c>
      <c r="AE542" s="78" t="e">
        <f>IF(Monitoring!D550=0,AA=0,TEXT(Monitoring!D550,"MMMM"))</f>
        <v>#NAME?</v>
      </c>
      <c r="AF542" s="78">
        <f>Monitoring!L550</f>
        <v>0</v>
      </c>
      <c r="BE542" s="78" t="e">
        <f>IF(Exposition!$J549="Januar",Exposition!$G549)</f>
        <v>#NAME?</v>
      </c>
      <c r="BF542" s="78" t="e">
        <f>IF(Exposition!$J549="Februar",Exposition!$G549)</f>
        <v>#NAME?</v>
      </c>
      <c r="BG542" s="78" t="e">
        <f>IF(Exposition!$J549="März",Exposition!$G549)</f>
        <v>#NAME?</v>
      </c>
      <c r="BH542" s="78" t="e">
        <f>IF(Exposition!$J549="April",Exposition!$G549)</f>
        <v>#NAME?</v>
      </c>
      <c r="BI542" s="78" t="e">
        <f>IF(Exposition!$J549="Mai",Exposition!$G549)</f>
        <v>#NAME?</v>
      </c>
      <c r="BJ542" s="78" t="e">
        <f>IF(Exposition!$J549="Juni",Exposition!$G549)</f>
        <v>#NAME?</v>
      </c>
      <c r="BK542" s="78" t="e">
        <f>IF(Exposition!$J549="Juli",Exposition!$G549)</f>
        <v>#NAME?</v>
      </c>
      <c r="BL542" s="78" t="e">
        <f>IF(Exposition!$J549="August",Exposition!$G549)</f>
        <v>#NAME?</v>
      </c>
      <c r="BM542" s="78" t="e">
        <f>IF(Exposition!$J549="September",Exposition!$G549)</f>
        <v>#NAME?</v>
      </c>
      <c r="BN542" s="78" t="e">
        <f>IF(Exposition!$J549="Oktober",Exposition!$G549)</f>
        <v>#NAME?</v>
      </c>
      <c r="BO542" s="78" t="e">
        <f>IF(Exposition!$J549="November",Exposition!$G549)</f>
        <v>#NAME?</v>
      </c>
      <c r="BP542" s="78" t="e">
        <f>IF(Exposition!$J549="Dezember",Exposition!$G549)</f>
        <v>#NAME?</v>
      </c>
    </row>
    <row r="543" spans="14:68" x14ac:dyDescent="0.2">
      <c r="N543" s="78" t="b">
        <f>IF(Exposition!$D551="Fußballspez. Training",Exposition!$C551*(Exposition!$E551/60))</f>
        <v>0</v>
      </c>
      <c r="O543" s="78" t="b">
        <f>IF(Exposition!$D551="Unspezifisches Training",Exposition!$C551*(Exposition!$E551/60))</f>
        <v>0</v>
      </c>
      <c r="AD543" s="78" t="e">
        <f>IF(Monitoring!D551=0,AA=0,TEXT(Monitoring!D551,"TTTT"))</f>
        <v>#NAME?</v>
      </c>
      <c r="AE543" s="78" t="e">
        <f>IF(Monitoring!D551=0,AA=0,TEXT(Monitoring!D551,"MMMM"))</f>
        <v>#NAME?</v>
      </c>
      <c r="AF543" s="78">
        <f>Monitoring!L551</f>
        <v>0</v>
      </c>
      <c r="BE543" s="78" t="e">
        <f>IF(Exposition!$J550="Januar",Exposition!$G550)</f>
        <v>#NAME?</v>
      </c>
      <c r="BF543" s="78" t="e">
        <f>IF(Exposition!$J550="Februar",Exposition!$G550)</f>
        <v>#NAME?</v>
      </c>
      <c r="BG543" s="78" t="e">
        <f>IF(Exposition!$J550="März",Exposition!$G550)</f>
        <v>#NAME?</v>
      </c>
      <c r="BH543" s="78" t="e">
        <f>IF(Exposition!$J550="April",Exposition!$G550)</f>
        <v>#NAME?</v>
      </c>
      <c r="BI543" s="78" t="e">
        <f>IF(Exposition!$J550="Mai",Exposition!$G550)</f>
        <v>#NAME?</v>
      </c>
      <c r="BJ543" s="78" t="e">
        <f>IF(Exposition!$J550="Juni",Exposition!$G550)</f>
        <v>#NAME?</v>
      </c>
      <c r="BK543" s="78" t="e">
        <f>IF(Exposition!$J550="Juli",Exposition!$G550)</f>
        <v>#NAME?</v>
      </c>
      <c r="BL543" s="78" t="e">
        <f>IF(Exposition!$J550="August",Exposition!$G550)</f>
        <v>#NAME?</v>
      </c>
      <c r="BM543" s="78" t="e">
        <f>IF(Exposition!$J550="September",Exposition!$G550)</f>
        <v>#NAME?</v>
      </c>
      <c r="BN543" s="78" t="e">
        <f>IF(Exposition!$J550="Oktober",Exposition!$G550)</f>
        <v>#NAME?</v>
      </c>
      <c r="BO543" s="78" t="e">
        <f>IF(Exposition!$J550="November",Exposition!$G550)</f>
        <v>#NAME?</v>
      </c>
      <c r="BP543" s="78" t="e">
        <f>IF(Exposition!$J550="Dezember",Exposition!$G550)</f>
        <v>#NAME?</v>
      </c>
    </row>
    <row r="544" spans="14:68" x14ac:dyDescent="0.2">
      <c r="N544" s="78" t="b">
        <f>IF(Exposition!$D552="Fußballspez. Training",Exposition!$C552*(Exposition!$E552/60))</f>
        <v>0</v>
      </c>
      <c r="O544" s="78" t="b">
        <f>IF(Exposition!$D552="Unspezifisches Training",Exposition!$C552*(Exposition!$E552/60))</f>
        <v>0</v>
      </c>
      <c r="AD544" s="78" t="e">
        <f>IF(Monitoring!D552=0,AA=0,TEXT(Monitoring!D552,"TTTT"))</f>
        <v>#NAME?</v>
      </c>
      <c r="AE544" s="78" t="e">
        <f>IF(Monitoring!D552=0,AA=0,TEXT(Monitoring!D552,"MMMM"))</f>
        <v>#NAME?</v>
      </c>
      <c r="AF544" s="78">
        <f>Monitoring!L552</f>
        <v>0</v>
      </c>
      <c r="BE544" s="78" t="e">
        <f>IF(Exposition!$J551="Januar",Exposition!$G551)</f>
        <v>#NAME?</v>
      </c>
      <c r="BF544" s="78" t="e">
        <f>IF(Exposition!$J551="Februar",Exposition!$G551)</f>
        <v>#NAME?</v>
      </c>
      <c r="BG544" s="78" t="e">
        <f>IF(Exposition!$J551="März",Exposition!$G551)</f>
        <v>#NAME?</v>
      </c>
      <c r="BH544" s="78" t="e">
        <f>IF(Exposition!$J551="April",Exposition!$G551)</f>
        <v>#NAME?</v>
      </c>
      <c r="BI544" s="78" t="e">
        <f>IF(Exposition!$J551="Mai",Exposition!$G551)</f>
        <v>#NAME?</v>
      </c>
      <c r="BJ544" s="78" t="e">
        <f>IF(Exposition!$J551="Juni",Exposition!$G551)</f>
        <v>#NAME?</v>
      </c>
      <c r="BK544" s="78" t="e">
        <f>IF(Exposition!$J551="Juli",Exposition!$G551)</f>
        <v>#NAME?</v>
      </c>
      <c r="BL544" s="78" t="e">
        <f>IF(Exposition!$J551="August",Exposition!$G551)</f>
        <v>#NAME?</v>
      </c>
      <c r="BM544" s="78" t="e">
        <f>IF(Exposition!$J551="September",Exposition!$G551)</f>
        <v>#NAME?</v>
      </c>
      <c r="BN544" s="78" t="e">
        <f>IF(Exposition!$J551="Oktober",Exposition!$G551)</f>
        <v>#NAME?</v>
      </c>
      <c r="BO544" s="78" t="e">
        <f>IF(Exposition!$J551="November",Exposition!$G551)</f>
        <v>#NAME?</v>
      </c>
      <c r="BP544" s="78" t="e">
        <f>IF(Exposition!$J551="Dezember",Exposition!$G551)</f>
        <v>#NAME?</v>
      </c>
    </row>
    <row r="545" spans="14:68" x14ac:dyDescent="0.2">
      <c r="N545" s="78" t="b">
        <f>IF(Exposition!$D553="Fußballspez. Training",Exposition!$C553*(Exposition!$E553/60))</f>
        <v>0</v>
      </c>
      <c r="O545" s="78" t="b">
        <f>IF(Exposition!$D553="Unspezifisches Training",Exposition!$C553*(Exposition!$E553/60))</f>
        <v>0</v>
      </c>
      <c r="AD545" s="78" t="e">
        <f>IF(Monitoring!D553=0,AA=0,TEXT(Monitoring!D553,"TTTT"))</f>
        <v>#NAME?</v>
      </c>
      <c r="AE545" s="78" t="e">
        <f>IF(Monitoring!D553=0,AA=0,TEXT(Monitoring!D553,"MMMM"))</f>
        <v>#NAME?</v>
      </c>
      <c r="AF545" s="78">
        <f>Monitoring!L553</f>
        <v>0</v>
      </c>
      <c r="BE545" s="78" t="e">
        <f>IF(Exposition!$J552="Januar",Exposition!$G552)</f>
        <v>#NAME?</v>
      </c>
      <c r="BF545" s="78" t="e">
        <f>IF(Exposition!$J552="Februar",Exposition!$G552)</f>
        <v>#NAME?</v>
      </c>
      <c r="BG545" s="78" t="e">
        <f>IF(Exposition!$J552="März",Exposition!$G552)</f>
        <v>#NAME?</v>
      </c>
      <c r="BH545" s="78" t="e">
        <f>IF(Exposition!$J552="April",Exposition!$G552)</f>
        <v>#NAME?</v>
      </c>
      <c r="BI545" s="78" t="e">
        <f>IF(Exposition!$J552="Mai",Exposition!$G552)</f>
        <v>#NAME?</v>
      </c>
      <c r="BJ545" s="78" t="e">
        <f>IF(Exposition!$J552="Juni",Exposition!$G552)</f>
        <v>#NAME?</v>
      </c>
      <c r="BK545" s="78" t="e">
        <f>IF(Exposition!$J552="Juli",Exposition!$G552)</f>
        <v>#NAME?</v>
      </c>
      <c r="BL545" s="78" t="e">
        <f>IF(Exposition!$J552="August",Exposition!$G552)</f>
        <v>#NAME?</v>
      </c>
      <c r="BM545" s="78" t="e">
        <f>IF(Exposition!$J552="September",Exposition!$G552)</f>
        <v>#NAME?</v>
      </c>
      <c r="BN545" s="78" t="e">
        <f>IF(Exposition!$J552="Oktober",Exposition!$G552)</f>
        <v>#NAME?</v>
      </c>
      <c r="BO545" s="78" t="e">
        <f>IF(Exposition!$J552="November",Exposition!$G552)</f>
        <v>#NAME?</v>
      </c>
      <c r="BP545" s="78" t="e">
        <f>IF(Exposition!$J552="Dezember",Exposition!$G552)</f>
        <v>#NAME?</v>
      </c>
    </row>
    <row r="546" spans="14:68" x14ac:dyDescent="0.2">
      <c r="N546" s="78" t="b">
        <f>IF(Exposition!$D554="Fußballspez. Training",Exposition!$C554*(Exposition!$E554/60))</f>
        <v>0</v>
      </c>
      <c r="O546" s="78" t="b">
        <f>IF(Exposition!$D554="Unspezifisches Training",Exposition!$C554*(Exposition!$E554/60))</f>
        <v>0</v>
      </c>
      <c r="AD546" s="78" t="e">
        <f>IF(Monitoring!D554=0,AA=0,TEXT(Monitoring!D554,"TTTT"))</f>
        <v>#NAME?</v>
      </c>
      <c r="AE546" s="78" t="e">
        <f>IF(Monitoring!D554=0,AA=0,TEXT(Monitoring!D554,"MMMM"))</f>
        <v>#NAME?</v>
      </c>
      <c r="AF546" s="78">
        <f>Monitoring!L554</f>
        <v>0</v>
      </c>
      <c r="BE546" s="78" t="e">
        <f>IF(Exposition!$J553="Januar",Exposition!$G553)</f>
        <v>#NAME?</v>
      </c>
      <c r="BF546" s="78" t="e">
        <f>IF(Exposition!$J553="Februar",Exposition!$G553)</f>
        <v>#NAME?</v>
      </c>
      <c r="BG546" s="78" t="e">
        <f>IF(Exposition!$J553="März",Exposition!$G553)</f>
        <v>#NAME?</v>
      </c>
      <c r="BH546" s="78" t="e">
        <f>IF(Exposition!$J553="April",Exposition!$G553)</f>
        <v>#NAME?</v>
      </c>
      <c r="BI546" s="78" t="e">
        <f>IF(Exposition!$J553="Mai",Exposition!$G553)</f>
        <v>#NAME?</v>
      </c>
      <c r="BJ546" s="78" t="e">
        <f>IF(Exposition!$J553="Juni",Exposition!$G553)</f>
        <v>#NAME?</v>
      </c>
      <c r="BK546" s="78" t="e">
        <f>IF(Exposition!$J553="Juli",Exposition!$G553)</f>
        <v>#NAME?</v>
      </c>
      <c r="BL546" s="78" t="e">
        <f>IF(Exposition!$J553="August",Exposition!$G553)</f>
        <v>#NAME?</v>
      </c>
      <c r="BM546" s="78" t="e">
        <f>IF(Exposition!$J553="September",Exposition!$G553)</f>
        <v>#NAME?</v>
      </c>
      <c r="BN546" s="78" t="e">
        <f>IF(Exposition!$J553="Oktober",Exposition!$G553)</f>
        <v>#NAME?</v>
      </c>
      <c r="BO546" s="78" t="e">
        <f>IF(Exposition!$J553="November",Exposition!$G553)</f>
        <v>#NAME?</v>
      </c>
      <c r="BP546" s="78" t="e">
        <f>IF(Exposition!$J553="Dezember",Exposition!$G553)</f>
        <v>#NAME?</v>
      </c>
    </row>
    <row r="547" spans="14:68" x14ac:dyDescent="0.2">
      <c r="N547" s="78" t="b">
        <f>IF(Exposition!$D555="Fußballspez. Training",Exposition!$C555*(Exposition!$E555/60))</f>
        <v>0</v>
      </c>
      <c r="O547" s="78" t="b">
        <f>IF(Exposition!$D555="Unspezifisches Training",Exposition!$C555*(Exposition!$E555/60))</f>
        <v>0</v>
      </c>
      <c r="AD547" s="78" t="e">
        <f>IF(Monitoring!D555=0,AA=0,TEXT(Monitoring!D555,"TTTT"))</f>
        <v>#NAME?</v>
      </c>
      <c r="AE547" s="78" t="e">
        <f>IF(Monitoring!D555=0,AA=0,TEXT(Monitoring!D555,"MMMM"))</f>
        <v>#NAME?</v>
      </c>
      <c r="AF547" s="78">
        <f>Monitoring!L555</f>
        <v>0</v>
      </c>
      <c r="BE547" s="78" t="e">
        <f>IF(Exposition!$J554="Januar",Exposition!$G554)</f>
        <v>#NAME?</v>
      </c>
      <c r="BF547" s="78" t="e">
        <f>IF(Exposition!$J554="Februar",Exposition!$G554)</f>
        <v>#NAME?</v>
      </c>
      <c r="BG547" s="78" t="e">
        <f>IF(Exposition!$J554="März",Exposition!$G554)</f>
        <v>#NAME?</v>
      </c>
      <c r="BH547" s="78" t="e">
        <f>IF(Exposition!$J554="April",Exposition!$G554)</f>
        <v>#NAME?</v>
      </c>
      <c r="BI547" s="78" t="e">
        <f>IF(Exposition!$J554="Mai",Exposition!$G554)</f>
        <v>#NAME?</v>
      </c>
      <c r="BJ547" s="78" t="e">
        <f>IF(Exposition!$J554="Juni",Exposition!$G554)</f>
        <v>#NAME?</v>
      </c>
      <c r="BK547" s="78" t="e">
        <f>IF(Exposition!$J554="Juli",Exposition!$G554)</f>
        <v>#NAME?</v>
      </c>
      <c r="BL547" s="78" t="e">
        <f>IF(Exposition!$J554="August",Exposition!$G554)</f>
        <v>#NAME?</v>
      </c>
      <c r="BM547" s="78" t="e">
        <f>IF(Exposition!$J554="September",Exposition!$G554)</f>
        <v>#NAME?</v>
      </c>
      <c r="BN547" s="78" t="e">
        <f>IF(Exposition!$J554="Oktober",Exposition!$G554)</f>
        <v>#NAME?</v>
      </c>
      <c r="BO547" s="78" t="e">
        <f>IF(Exposition!$J554="November",Exposition!$G554)</f>
        <v>#NAME?</v>
      </c>
      <c r="BP547" s="78" t="e">
        <f>IF(Exposition!$J554="Dezember",Exposition!$G554)</f>
        <v>#NAME?</v>
      </c>
    </row>
    <row r="548" spans="14:68" x14ac:dyDescent="0.2">
      <c r="N548" s="78" t="b">
        <f>IF(Exposition!$D556="Fußballspez. Training",Exposition!$C556*(Exposition!$E556/60))</f>
        <v>0</v>
      </c>
      <c r="O548" s="78" t="b">
        <f>IF(Exposition!$D556="Unspezifisches Training",Exposition!$C556*(Exposition!$E556/60))</f>
        <v>0</v>
      </c>
      <c r="AD548" s="78" t="e">
        <f>IF(Monitoring!D556=0,AA=0,TEXT(Monitoring!D556,"TTTT"))</f>
        <v>#NAME?</v>
      </c>
      <c r="AE548" s="78" t="e">
        <f>IF(Monitoring!D556=0,AA=0,TEXT(Monitoring!D556,"MMMM"))</f>
        <v>#NAME?</v>
      </c>
      <c r="AF548" s="78">
        <f>Monitoring!L556</f>
        <v>0</v>
      </c>
      <c r="BE548" s="78" t="e">
        <f>IF(Exposition!$J555="Januar",Exposition!$G555)</f>
        <v>#NAME?</v>
      </c>
      <c r="BF548" s="78" t="e">
        <f>IF(Exposition!$J555="Februar",Exposition!$G555)</f>
        <v>#NAME?</v>
      </c>
      <c r="BG548" s="78" t="e">
        <f>IF(Exposition!$J555="März",Exposition!$G555)</f>
        <v>#NAME?</v>
      </c>
      <c r="BH548" s="78" t="e">
        <f>IF(Exposition!$J555="April",Exposition!$G555)</f>
        <v>#NAME?</v>
      </c>
      <c r="BI548" s="78" t="e">
        <f>IF(Exposition!$J555="Mai",Exposition!$G555)</f>
        <v>#NAME?</v>
      </c>
      <c r="BJ548" s="78" t="e">
        <f>IF(Exposition!$J555="Juni",Exposition!$G555)</f>
        <v>#NAME?</v>
      </c>
      <c r="BK548" s="78" t="e">
        <f>IF(Exposition!$J555="Juli",Exposition!$G555)</f>
        <v>#NAME?</v>
      </c>
      <c r="BL548" s="78" t="e">
        <f>IF(Exposition!$J555="August",Exposition!$G555)</f>
        <v>#NAME?</v>
      </c>
      <c r="BM548" s="78" t="e">
        <f>IF(Exposition!$J555="September",Exposition!$G555)</f>
        <v>#NAME?</v>
      </c>
      <c r="BN548" s="78" t="e">
        <f>IF(Exposition!$J555="Oktober",Exposition!$G555)</f>
        <v>#NAME?</v>
      </c>
      <c r="BO548" s="78" t="e">
        <f>IF(Exposition!$J555="November",Exposition!$G555)</f>
        <v>#NAME?</v>
      </c>
      <c r="BP548" s="78" t="e">
        <f>IF(Exposition!$J555="Dezember",Exposition!$G555)</f>
        <v>#NAME?</v>
      </c>
    </row>
    <row r="549" spans="14:68" x14ac:dyDescent="0.2">
      <c r="N549" s="78" t="b">
        <f>IF(Exposition!$D557="Fußballspez. Training",Exposition!$C557*(Exposition!$E557/60))</f>
        <v>0</v>
      </c>
      <c r="O549" s="78" t="b">
        <f>IF(Exposition!$D557="Unspezifisches Training",Exposition!$C557*(Exposition!$E557/60))</f>
        <v>0</v>
      </c>
      <c r="AD549" s="78" t="e">
        <f>IF(Monitoring!D557=0,AA=0,TEXT(Monitoring!D557,"TTTT"))</f>
        <v>#NAME?</v>
      </c>
      <c r="AE549" s="78" t="e">
        <f>IF(Monitoring!D557=0,AA=0,TEXT(Monitoring!D557,"MMMM"))</f>
        <v>#NAME?</v>
      </c>
      <c r="AF549" s="78">
        <f>Monitoring!L557</f>
        <v>0</v>
      </c>
      <c r="BE549" s="78" t="e">
        <f>IF(Exposition!$J556="Januar",Exposition!$G556)</f>
        <v>#NAME?</v>
      </c>
      <c r="BF549" s="78" t="e">
        <f>IF(Exposition!$J556="Februar",Exposition!$G556)</f>
        <v>#NAME?</v>
      </c>
      <c r="BG549" s="78" t="e">
        <f>IF(Exposition!$J556="März",Exposition!$G556)</f>
        <v>#NAME?</v>
      </c>
      <c r="BH549" s="78" t="e">
        <f>IF(Exposition!$J556="April",Exposition!$G556)</f>
        <v>#NAME?</v>
      </c>
      <c r="BI549" s="78" t="e">
        <f>IF(Exposition!$J556="Mai",Exposition!$G556)</f>
        <v>#NAME?</v>
      </c>
      <c r="BJ549" s="78" t="e">
        <f>IF(Exposition!$J556="Juni",Exposition!$G556)</f>
        <v>#NAME?</v>
      </c>
      <c r="BK549" s="78" t="e">
        <f>IF(Exposition!$J556="Juli",Exposition!$G556)</f>
        <v>#NAME?</v>
      </c>
      <c r="BL549" s="78" t="e">
        <f>IF(Exposition!$J556="August",Exposition!$G556)</f>
        <v>#NAME?</v>
      </c>
      <c r="BM549" s="78" t="e">
        <f>IF(Exposition!$J556="September",Exposition!$G556)</f>
        <v>#NAME?</v>
      </c>
      <c r="BN549" s="78" t="e">
        <f>IF(Exposition!$J556="Oktober",Exposition!$G556)</f>
        <v>#NAME?</v>
      </c>
      <c r="BO549" s="78" t="e">
        <f>IF(Exposition!$J556="November",Exposition!$G556)</f>
        <v>#NAME?</v>
      </c>
      <c r="BP549" s="78" t="e">
        <f>IF(Exposition!$J556="Dezember",Exposition!$G556)</f>
        <v>#NAME?</v>
      </c>
    </row>
    <row r="550" spans="14:68" x14ac:dyDescent="0.2">
      <c r="N550" s="78" t="b">
        <f>IF(Exposition!$D558="Fußballspez. Training",Exposition!$C558*(Exposition!$E558/60))</f>
        <v>0</v>
      </c>
      <c r="O550" s="78" t="b">
        <f>IF(Exposition!$D558="Unspezifisches Training",Exposition!$C558*(Exposition!$E558/60))</f>
        <v>0</v>
      </c>
      <c r="AD550" s="78" t="e">
        <f>IF(Monitoring!D558=0,AA=0,TEXT(Monitoring!D558,"TTTT"))</f>
        <v>#NAME?</v>
      </c>
      <c r="AE550" s="78" t="e">
        <f>IF(Monitoring!D558=0,AA=0,TEXT(Monitoring!D558,"MMMM"))</f>
        <v>#NAME?</v>
      </c>
      <c r="AF550" s="78">
        <f>Monitoring!L558</f>
        <v>0</v>
      </c>
      <c r="BE550" s="78" t="e">
        <f>IF(Exposition!$J557="Januar",Exposition!$G557)</f>
        <v>#NAME?</v>
      </c>
      <c r="BF550" s="78" t="e">
        <f>IF(Exposition!$J557="Februar",Exposition!$G557)</f>
        <v>#NAME?</v>
      </c>
      <c r="BG550" s="78" t="e">
        <f>IF(Exposition!$J557="März",Exposition!$G557)</f>
        <v>#NAME?</v>
      </c>
      <c r="BH550" s="78" t="e">
        <f>IF(Exposition!$J557="April",Exposition!$G557)</f>
        <v>#NAME?</v>
      </c>
      <c r="BI550" s="78" t="e">
        <f>IF(Exposition!$J557="Mai",Exposition!$G557)</f>
        <v>#NAME?</v>
      </c>
      <c r="BJ550" s="78" t="e">
        <f>IF(Exposition!$J557="Juni",Exposition!$G557)</f>
        <v>#NAME?</v>
      </c>
      <c r="BK550" s="78" t="e">
        <f>IF(Exposition!$J557="Juli",Exposition!$G557)</f>
        <v>#NAME?</v>
      </c>
      <c r="BL550" s="78" t="e">
        <f>IF(Exposition!$J557="August",Exposition!$G557)</f>
        <v>#NAME?</v>
      </c>
      <c r="BM550" s="78" t="e">
        <f>IF(Exposition!$J557="September",Exposition!$G557)</f>
        <v>#NAME?</v>
      </c>
      <c r="BN550" s="78" t="e">
        <f>IF(Exposition!$J557="Oktober",Exposition!$G557)</f>
        <v>#NAME?</v>
      </c>
      <c r="BO550" s="78" t="e">
        <f>IF(Exposition!$J557="November",Exposition!$G557)</f>
        <v>#NAME?</v>
      </c>
      <c r="BP550" s="78" t="e">
        <f>IF(Exposition!$J557="Dezember",Exposition!$G557)</f>
        <v>#NAME?</v>
      </c>
    </row>
    <row r="551" spans="14:68" x14ac:dyDescent="0.2">
      <c r="N551" s="78" t="b">
        <f>IF(Exposition!$D559="Fußballspez. Training",Exposition!$C559*(Exposition!$E559/60))</f>
        <v>0</v>
      </c>
      <c r="O551" s="78" t="b">
        <f>IF(Exposition!$D559="Unspezifisches Training",Exposition!$C559*(Exposition!$E559/60))</f>
        <v>0</v>
      </c>
      <c r="AD551" s="78" t="e">
        <f>IF(Monitoring!D559=0,AA=0,TEXT(Monitoring!D559,"TTTT"))</f>
        <v>#NAME?</v>
      </c>
      <c r="AE551" s="78" t="e">
        <f>IF(Monitoring!D559=0,AA=0,TEXT(Monitoring!D559,"MMMM"))</f>
        <v>#NAME?</v>
      </c>
      <c r="AF551" s="78">
        <f>Monitoring!L559</f>
        <v>0</v>
      </c>
      <c r="BE551" s="78" t="e">
        <f>IF(Exposition!$J558="Januar",Exposition!$G558)</f>
        <v>#NAME?</v>
      </c>
      <c r="BF551" s="78" t="e">
        <f>IF(Exposition!$J558="Februar",Exposition!$G558)</f>
        <v>#NAME?</v>
      </c>
      <c r="BG551" s="78" t="e">
        <f>IF(Exposition!$J558="März",Exposition!$G558)</f>
        <v>#NAME?</v>
      </c>
      <c r="BH551" s="78" t="e">
        <f>IF(Exposition!$J558="April",Exposition!$G558)</f>
        <v>#NAME?</v>
      </c>
      <c r="BI551" s="78" t="e">
        <f>IF(Exposition!$J558="Mai",Exposition!$G558)</f>
        <v>#NAME?</v>
      </c>
      <c r="BJ551" s="78" t="e">
        <f>IF(Exposition!$J558="Juni",Exposition!$G558)</f>
        <v>#NAME?</v>
      </c>
      <c r="BK551" s="78" t="e">
        <f>IF(Exposition!$J558="Juli",Exposition!$G558)</f>
        <v>#NAME?</v>
      </c>
      <c r="BL551" s="78" t="e">
        <f>IF(Exposition!$J558="August",Exposition!$G558)</f>
        <v>#NAME?</v>
      </c>
      <c r="BM551" s="78" t="e">
        <f>IF(Exposition!$J558="September",Exposition!$G558)</f>
        <v>#NAME?</v>
      </c>
      <c r="BN551" s="78" t="e">
        <f>IF(Exposition!$J558="Oktober",Exposition!$G558)</f>
        <v>#NAME?</v>
      </c>
      <c r="BO551" s="78" t="e">
        <f>IF(Exposition!$J558="November",Exposition!$G558)</f>
        <v>#NAME?</v>
      </c>
      <c r="BP551" s="78" t="e">
        <f>IF(Exposition!$J558="Dezember",Exposition!$G558)</f>
        <v>#NAME?</v>
      </c>
    </row>
    <row r="552" spans="14:68" x14ac:dyDescent="0.2">
      <c r="N552" s="78" t="b">
        <f>IF(Exposition!$D560="Fußballspez. Training",Exposition!$C560*(Exposition!$E560/60))</f>
        <v>0</v>
      </c>
      <c r="O552" s="78" t="b">
        <f>IF(Exposition!$D560="Unspezifisches Training",Exposition!$C560*(Exposition!$E560/60))</f>
        <v>0</v>
      </c>
      <c r="AD552" s="78" t="e">
        <f>IF(Monitoring!D560=0,AA=0,TEXT(Monitoring!D560,"TTTT"))</f>
        <v>#NAME?</v>
      </c>
      <c r="AE552" s="78" t="e">
        <f>IF(Monitoring!D560=0,AA=0,TEXT(Monitoring!D560,"MMMM"))</f>
        <v>#NAME?</v>
      </c>
      <c r="AF552" s="78">
        <f>Monitoring!L560</f>
        <v>0</v>
      </c>
      <c r="BE552" s="78" t="e">
        <f>IF(Exposition!$J559="Januar",Exposition!$G559)</f>
        <v>#NAME?</v>
      </c>
      <c r="BF552" s="78" t="e">
        <f>IF(Exposition!$J559="Februar",Exposition!$G559)</f>
        <v>#NAME?</v>
      </c>
      <c r="BG552" s="78" t="e">
        <f>IF(Exposition!$J559="März",Exposition!$G559)</f>
        <v>#NAME?</v>
      </c>
      <c r="BH552" s="78" t="e">
        <f>IF(Exposition!$J559="April",Exposition!$G559)</f>
        <v>#NAME?</v>
      </c>
      <c r="BI552" s="78" t="e">
        <f>IF(Exposition!$J559="Mai",Exposition!$G559)</f>
        <v>#NAME?</v>
      </c>
      <c r="BJ552" s="78" t="e">
        <f>IF(Exposition!$J559="Juni",Exposition!$G559)</f>
        <v>#NAME?</v>
      </c>
      <c r="BK552" s="78" t="e">
        <f>IF(Exposition!$J559="Juli",Exposition!$G559)</f>
        <v>#NAME?</v>
      </c>
      <c r="BL552" s="78" t="e">
        <f>IF(Exposition!$J559="August",Exposition!$G559)</f>
        <v>#NAME?</v>
      </c>
      <c r="BM552" s="78" t="e">
        <f>IF(Exposition!$J559="September",Exposition!$G559)</f>
        <v>#NAME?</v>
      </c>
      <c r="BN552" s="78" t="e">
        <f>IF(Exposition!$J559="Oktober",Exposition!$G559)</f>
        <v>#NAME?</v>
      </c>
      <c r="BO552" s="78" t="e">
        <f>IF(Exposition!$J559="November",Exposition!$G559)</f>
        <v>#NAME?</v>
      </c>
      <c r="BP552" s="78" t="e">
        <f>IF(Exposition!$J559="Dezember",Exposition!$G559)</f>
        <v>#NAME?</v>
      </c>
    </row>
    <row r="553" spans="14:68" x14ac:dyDescent="0.2">
      <c r="N553" s="78" t="b">
        <f>IF(Exposition!$D561="Fußballspez. Training",Exposition!$C561*(Exposition!$E561/60))</f>
        <v>0</v>
      </c>
      <c r="O553" s="78" t="b">
        <f>IF(Exposition!$D561="Unspezifisches Training",Exposition!$C561*(Exposition!$E561/60))</f>
        <v>0</v>
      </c>
      <c r="AD553" s="78" t="e">
        <f>IF(Monitoring!D561=0,AA=0,TEXT(Monitoring!D561,"TTTT"))</f>
        <v>#NAME?</v>
      </c>
      <c r="AE553" s="78" t="e">
        <f>IF(Monitoring!D561=0,AA=0,TEXT(Monitoring!D561,"MMMM"))</f>
        <v>#NAME?</v>
      </c>
      <c r="AF553" s="78">
        <f>Monitoring!L561</f>
        <v>0</v>
      </c>
      <c r="BE553" s="78" t="e">
        <f>IF(Exposition!$J560="Januar",Exposition!$G560)</f>
        <v>#NAME?</v>
      </c>
      <c r="BF553" s="78" t="e">
        <f>IF(Exposition!$J560="Februar",Exposition!$G560)</f>
        <v>#NAME?</v>
      </c>
      <c r="BG553" s="78" t="e">
        <f>IF(Exposition!$J560="März",Exposition!$G560)</f>
        <v>#NAME?</v>
      </c>
      <c r="BH553" s="78" t="e">
        <f>IF(Exposition!$J560="April",Exposition!$G560)</f>
        <v>#NAME?</v>
      </c>
      <c r="BI553" s="78" t="e">
        <f>IF(Exposition!$J560="Mai",Exposition!$G560)</f>
        <v>#NAME?</v>
      </c>
      <c r="BJ553" s="78" t="e">
        <f>IF(Exposition!$J560="Juni",Exposition!$G560)</f>
        <v>#NAME?</v>
      </c>
      <c r="BK553" s="78" t="e">
        <f>IF(Exposition!$J560="Juli",Exposition!$G560)</f>
        <v>#NAME?</v>
      </c>
      <c r="BL553" s="78" t="e">
        <f>IF(Exposition!$J560="August",Exposition!$G560)</f>
        <v>#NAME?</v>
      </c>
      <c r="BM553" s="78" t="e">
        <f>IF(Exposition!$J560="September",Exposition!$G560)</f>
        <v>#NAME?</v>
      </c>
      <c r="BN553" s="78" t="e">
        <f>IF(Exposition!$J560="Oktober",Exposition!$G560)</f>
        <v>#NAME?</v>
      </c>
      <c r="BO553" s="78" t="e">
        <f>IF(Exposition!$J560="November",Exposition!$G560)</f>
        <v>#NAME?</v>
      </c>
      <c r="BP553" s="78" t="e">
        <f>IF(Exposition!$J560="Dezember",Exposition!$G560)</f>
        <v>#NAME?</v>
      </c>
    </row>
    <row r="554" spans="14:68" x14ac:dyDescent="0.2">
      <c r="N554" s="78" t="b">
        <f>IF(Exposition!$D562="Fußballspez. Training",Exposition!$C562*(Exposition!$E562/60))</f>
        <v>0</v>
      </c>
      <c r="O554" s="78" t="b">
        <f>IF(Exposition!$D562="Unspezifisches Training",Exposition!$C562*(Exposition!$E562/60))</f>
        <v>0</v>
      </c>
      <c r="AD554" s="78" t="e">
        <f>IF(Monitoring!D562=0,AA=0,TEXT(Monitoring!D562,"TTTT"))</f>
        <v>#NAME?</v>
      </c>
      <c r="AE554" s="78" t="e">
        <f>IF(Monitoring!D562=0,AA=0,TEXT(Monitoring!D562,"MMMM"))</f>
        <v>#NAME?</v>
      </c>
      <c r="AF554" s="78">
        <f>Monitoring!L562</f>
        <v>0</v>
      </c>
      <c r="BE554" s="78" t="e">
        <f>IF(Exposition!$J561="Januar",Exposition!$G561)</f>
        <v>#NAME?</v>
      </c>
      <c r="BF554" s="78" t="e">
        <f>IF(Exposition!$J561="Februar",Exposition!$G561)</f>
        <v>#NAME?</v>
      </c>
      <c r="BG554" s="78" t="e">
        <f>IF(Exposition!$J561="März",Exposition!$G561)</f>
        <v>#NAME?</v>
      </c>
      <c r="BH554" s="78" t="e">
        <f>IF(Exposition!$J561="April",Exposition!$G561)</f>
        <v>#NAME?</v>
      </c>
      <c r="BI554" s="78" t="e">
        <f>IF(Exposition!$J561="Mai",Exposition!$G561)</f>
        <v>#NAME?</v>
      </c>
      <c r="BJ554" s="78" t="e">
        <f>IF(Exposition!$J561="Juni",Exposition!$G561)</f>
        <v>#NAME?</v>
      </c>
      <c r="BK554" s="78" t="e">
        <f>IF(Exposition!$J561="Juli",Exposition!$G561)</f>
        <v>#NAME?</v>
      </c>
      <c r="BL554" s="78" t="e">
        <f>IF(Exposition!$J561="August",Exposition!$G561)</f>
        <v>#NAME?</v>
      </c>
      <c r="BM554" s="78" t="e">
        <f>IF(Exposition!$J561="September",Exposition!$G561)</f>
        <v>#NAME?</v>
      </c>
      <c r="BN554" s="78" t="e">
        <f>IF(Exposition!$J561="Oktober",Exposition!$G561)</f>
        <v>#NAME?</v>
      </c>
      <c r="BO554" s="78" t="e">
        <f>IF(Exposition!$J561="November",Exposition!$G561)</f>
        <v>#NAME?</v>
      </c>
      <c r="BP554" s="78" t="e">
        <f>IF(Exposition!$J561="Dezember",Exposition!$G561)</f>
        <v>#NAME?</v>
      </c>
    </row>
    <row r="555" spans="14:68" x14ac:dyDescent="0.2">
      <c r="N555" s="78" t="b">
        <f>IF(Exposition!$D563="Fußballspez. Training",Exposition!$C563*(Exposition!$E563/60))</f>
        <v>0</v>
      </c>
      <c r="O555" s="78" t="b">
        <f>IF(Exposition!$D563="Unspezifisches Training",Exposition!$C563*(Exposition!$E563/60))</f>
        <v>0</v>
      </c>
      <c r="AD555" s="78" t="e">
        <f>IF(Monitoring!D563=0,AA=0,TEXT(Monitoring!D563,"TTTT"))</f>
        <v>#NAME?</v>
      </c>
      <c r="AE555" s="78" t="e">
        <f>IF(Monitoring!D563=0,AA=0,TEXT(Monitoring!D563,"MMMM"))</f>
        <v>#NAME?</v>
      </c>
      <c r="AF555" s="78">
        <f>Monitoring!L563</f>
        <v>0</v>
      </c>
      <c r="BE555" s="78" t="e">
        <f>IF(Exposition!$J562="Januar",Exposition!$G562)</f>
        <v>#NAME?</v>
      </c>
      <c r="BF555" s="78" t="e">
        <f>IF(Exposition!$J562="Februar",Exposition!$G562)</f>
        <v>#NAME?</v>
      </c>
      <c r="BG555" s="78" t="e">
        <f>IF(Exposition!$J562="März",Exposition!$G562)</f>
        <v>#NAME?</v>
      </c>
      <c r="BH555" s="78" t="e">
        <f>IF(Exposition!$J562="April",Exposition!$G562)</f>
        <v>#NAME?</v>
      </c>
      <c r="BI555" s="78" t="e">
        <f>IF(Exposition!$J562="Mai",Exposition!$G562)</f>
        <v>#NAME?</v>
      </c>
      <c r="BJ555" s="78" t="e">
        <f>IF(Exposition!$J562="Juni",Exposition!$G562)</f>
        <v>#NAME?</v>
      </c>
      <c r="BK555" s="78" t="e">
        <f>IF(Exposition!$J562="Juli",Exposition!$G562)</f>
        <v>#NAME?</v>
      </c>
      <c r="BL555" s="78" t="e">
        <f>IF(Exposition!$J562="August",Exposition!$G562)</f>
        <v>#NAME?</v>
      </c>
      <c r="BM555" s="78" t="e">
        <f>IF(Exposition!$J562="September",Exposition!$G562)</f>
        <v>#NAME?</v>
      </c>
      <c r="BN555" s="78" t="e">
        <f>IF(Exposition!$J562="Oktober",Exposition!$G562)</f>
        <v>#NAME?</v>
      </c>
      <c r="BO555" s="78" t="e">
        <f>IF(Exposition!$J562="November",Exposition!$G562)</f>
        <v>#NAME?</v>
      </c>
      <c r="BP555" s="78" t="e">
        <f>IF(Exposition!$J562="Dezember",Exposition!$G562)</f>
        <v>#NAME?</v>
      </c>
    </row>
    <row r="556" spans="14:68" x14ac:dyDescent="0.2">
      <c r="N556" s="78" t="b">
        <f>IF(Exposition!$D564="Fußballspez. Training",Exposition!$C564*(Exposition!$E564/60))</f>
        <v>0</v>
      </c>
      <c r="O556" s="78" t="b">
        <f>IF(Exposition!$D564="Unspezifisches Training",Exposition!$C564*(Exposition!$E564/60))</f>
        <v>0</v>
      </c>
      <c r="AD556" s="78" t="e">
        <f>IF(Monitoring!D564=0,AA=0,TEXT(Monitoring!D564,"TTTT"))</f>
        <v>#NAME?</v>
      </c>
      <c r="AE556" s="78" t="e">
        <f>IF(Monitoring!D564=0,AA=0,TEXT(Monitoring!D564,"MMMM"))</f>
        <v>#NAME?</v>
      </c>
      <c r="AF556" s="78">
        <f>Monitoring!L564</f>
        <v>0</v>
      </c>
      <c r="BE556" s="78" t="e">
        <f>IF(Exposition!$J563="Januar",Exposition!$G563)</f>
        <v>#NAME?</v>
      </c>
      <c r="BF556" s="78" t="e">
        <f>IF(Exposition!$J563="Februar",Exposition!$G563)</f>
        <v>#NAME?</v>
      </c>
      <c r="BG556" s="78" t="e">
        <f>IF(Exposition!$J563="März",Exposition!$G563)</f>
        <v>#NAME?</v>
      </c>
      <c r="BH556" s="78" t="e">
        <f>IF(Exposition!$J563="April",Exposition!$G563)</f>
        <v>#NAME?</v>
      </c>
      <c r="BI556" s="78" t="e">
        <f>IF(Exposition!$J563="Mai",Exposition!$G563)</f>
        <v>#NAME?</v>
      </c>
      <c r="BJ556" s="78" t="e">
        <f>IF(Exposition!$J563="Juni",Exposition!$G563)</f>
        <v>#NAME?</v>
      </c>
      <c r="BK556" s="78" t="e">
        <f>IF(Exposition!$J563="Juli",Exposition!$G563)</f>
        <v>#NAME?</v>
      </c>
      <c r="BL556" s="78" t="e">
        <f>IF(Exposition!$J563="August",Exposition!$G563)</f>
        <v>#NAME?</v>
      </c>
      <c r="BM556" s="78" t="e">
        <f>IF(Exposition!$J563="September",Exposition!$G563)</f>
        <v>#NAME?</v>
      </c>
      <c r="BN556" s="78" t="e">
        <f>IF(Exposition!$J563="Oktober",Exposition!$G563)</f>
        <v>#NAME?</v>
      </c>
      <c r="BO556" s="78" t="e">
        <f>IF(Exposition!$J563="November",Exposition!$G563)</f>
        <v>#NAME?</v>
      </c>
      <c r="BP556" s="78" t="e">
        <f>IF(Exposition!$J563="Dezember",Exposition!$G563)</f>
        <v>#NAME?</v>
      </c>
    </row>
    <row r="557" spans="14:68" x14ac:dyDescent="0.2">
      <c r="N557" s="78" t="b">
        <f>IF(Exposition!$D565="Fußballspez. Training",Exposition!$C565*(Exposition!$E565/60))</f>
        <v>0</v>
      </c>
      <c r="O557" s="78" t="b">
        <f>IF(Exposition!$D565="Unspezifisches Training",Exposition!$C565*(Exposition!$E565/60))</f>
        <v>0</v>
      </c>
      <c r="AD557" s="78" t="e">
        <f>IF(Monitoring!D565=0,AA=0,TEXT(Monitoring!D565,"TTTT"))</f>
        <v>#NAME?</v>
      </c>
      <c r="AE557" s="78" t="e">
        <f>IF(Monitoring!D565=0,AA=0,TEXT(Monitoring!D565,"MMMM"))</f>
        <v>#NAME?</v>
      </c>
      <c r="AF557" s="78">
        <f>Monitoring!L565</f>
        <v>0</v>
      </c>
      <c r="BE557" s="78" t="e">
        <f>IF(Exposition!$J564="Januar",Exposition!$G564)</f>
        <v>#NAME?</v>
      </c>
      <c r="BF557" s="78" t="e">
        <f>IF(Exposition!$J564="Februar",Exposition!$G564)</f>
        <v>#NAME?</v>
      </c>
      <c r="BG557" s="78" t="e">
        <f>IF(Exposition!$J564="März",Exposition!$G564)</f>
        <v>#NAME?</v>
      </c>
      <c r="BH557" s="78" t="e">
        <f>IF(Exposition!$J564="April",Exposition!$G564)</f>
        <v>#NAME?</v>
      </c>
      <c r="BI557" s="78" t="e">
        <f>IF(Exposition!$J564="Mai",Exposition!$G564)</f>
        <v>#NAME?</v>
      </c>
      <c r="BJ557" s="78" t="e">
        <f>IF(Exposition!$J564="Juni",Exposition!$G564)</f>
        <v>#NAME?</v>
      </c>
      <c r="BK557" s="78" t="e">
        <f>IF(Exposition!$J564="Juli",Exposition!$G564)</f>
        <v>#NAME?</v>
      </c>
      <c r="BL557" s="78" t="e">
        <f>IF(Exposition!$J564="August",Exposition!$G564)</f>
        <v>#NAME?</v>
      </c>
      <c r="BM557" s="78" t="e">
        <f>IF(Exposition!$J564="September",Exposition!$G564)</f>
        <v>#NAME?</v>
      </c>
      <c r="BN557" s="78" t="e">
        <f>IF(Exposition!$J564="Oktober",Exposition!$G564)</f>
        <v>#NAME?</v>
      </c>
      <c r="BO557" s="78" t="e">
        <f>IF(Exposition!$J564="November",Exposition!$G564)</f>
        <v>#NAME?</v>
      </c>
      <c r="BP557" s="78" t="e">
        <f>IF(Exposition!$J564="Dezember",Exposition!$G564)</f>
        <v>#NAME?</v>
      </c>
    </row>
    <row r="558" spans="14:68" x14ac:dyDescent="0.2">
      <c r="N558" s="78" t="b">
        <f>IF(Exposition!$D566="Fußballspez. Training",Exposition!$C566*(Exposition!$E566/60))</f>
        <v>0</v>
      </c>
      <c r="O558" s="78" t="b">
        <f>IF(Exposition!$D566="Unspezifisches Training",Exposition!$C566*(Exposition!$E566/60))</f>
        <v>0</v>
      </c>
      <c r="AD558" s="78" t="e">
        <f>IF(Monitoring!D566=0,AA=0,TEXT(Monitoring!D566,"TTTT"))</f>
        <v>#NAME?</v>
      </c>
      <c r="AE558" s="78" t="e">
        <f>IF(Monitoring!D566=0,AA=0,TEXT(Monitoring!D566,"MMMM"))</f>
        <v>#NAME?</v>
      </c>
      <c r="AF558" s="78">
        <f>Monitoring!L566</f>
        <v>0</v>
      </c>
      <c r="BE558" s="78" t="e">
        <f>IF(Exposition!$J565="Januar",Exposition!$G565)</f>
        <v>#NAME?</v>
      </c>
      <c r="BF558" s="78" t="e">
        <f>IF(Exposition!$J565="Februar",Exposition!$G565)</f>
        <v>#NAME?</v>
      </c>
      <c r="BG558" s="78" t="e">
        <f>IF(Exposition!$J565="März",Exposition!$G565)</f>
        <v>#NAME?</v>
      </c>
      <c r="BH558" s="78" t="e">
        <f>IF(Exposition!$J565="April",Exposition!$G565)</f>
        <v>#NAME?</v>
      </c>
      <c r="BI558" s="78" t="e">
        <f>IF(Exposition!$J565="Mai",Exposition!$G565)</f>
        <v>#NAME?</v>
      </c>
      <c r="BJ558" s="78" t="e">
        <f>IF(Exposition!$J565="Juni",Exposition!$G565)</f>
        <v>#NAME?</v>
      </c>
      <c r="BK558" s="78" t="e">
        <f>IF(Exposition!$J565="Juli",Exposition!$G565)</f>
        <v>#NAME?</v>
      </c>
      <c r="BL558" s="78" t="e">
        <f>IF(Exposition!$J565="August",Exposition!$G565)</f>
        <v>#NAME?</v>
      </c>
      <c r="BM558" s="78" t="e">
        <f>IF(Exposition!$J565="September",Exposition!$G565)</f>
        <v>#NAME?</v>
      </c>
      <c r="BN558" s="78" t="e">
        <f>IF(Exposition!$J565="Oktober",Exposition!$G565)</f>
        <v>#NAME?</v>
      </c>
      <c r="BO558" s="78" t="e">
        <f>IF(Exposition!$J565="November",Exposition!$G565)</f>
        <v>#NAME?</v>
      </c>
      <c r="BP558" s="78" t="e">
        <f>IF(Exposition!$J565="Dezember",Exposition!$G565)</f>
        <v>#NAME?</v>
      </c>
    </row>
    <row r="559" spans="14:68" x14ac:dyDescent="0.2">
      <c r="N559" s="78" t="b">
        <f>IF(Exposition!$D567="Fußballspez. Training",Exposition!$C567*(Exposition!$E567/60))</f>
        <v>0</v>
      </c>
      <c r="O559" s="78" t="b">
        <f>IF(Exposition!$D567="Unspezifisches Training",Exposition!$C567*(Exposition!$E567/60))</f>
        <v>0</v>
      </c>
      <c r="AD559" s="78" t="e">
        <f>IF(Monitoring!D567=0,AA=0,TEXT(Monitoring!D567,"TTTT"))</f>
        <v>#NAME?</v>
      </c>
      <c r="AE559" s="78" t="e">
        <f>IF(Monitoring!D567=0,AA=0,TEXT(Monitoring!D567,"MMMM"))</f>
        <v>#NAME?</v>
      </c>
      <c r="AF559" s="78">
        <f>Monitoring!L567</f>
        <v>0</v>
      </c>
      <c r="BE559" s="78" t="e">
        <f>IF(Exposition!$J566="Januar",Exposition!$G566)</f>
        <v>#NAME?</v>
      </c>
      <c r="BF559" s="78" t="e">
        <f>IF(Exposition!$J566="Februar",Exposition!$G566)</f>
        <v>#NAME?</v>
      </c>
      <c r="BG559" s="78" t="e">
        <f>IF(Exposition!$J566="März",Exposition!$G566)</f>
        <v>#NAME?</v>
      </c>
      <c r="BH559" s="78" t="e">
        <f>IF(Exposition!$J566="April",Exposition!$G566)</f>
        <v>#NAME?</v>
      </c>
      <c r="BI559" s="78" t="e">
        <f>IF(Exposition!$J566="Mai",Exposition!$G566)</f>
        <v>#NAME?</v>
      </c>
      <c r="BJ559" s="78" t="e">
        <f>IF(Exposition!$J566="Juni",Exposition!$G566)</f>
        <v>#NAME?</v>
      </c>
      <c r="BK559" s="78" t="e">
        <f>IF(Exposition!$J566="Juli",Exposition!$G566)</f>
        <v>#NAME?</v>
      </c>
      <c r="BL559" s="78" t="e">
        <f>IF(Exposition!$J566="August",Exposition!$G566)</f>
        <v>#NAME?</v>
      </c>
      <c r="BM559" s="78" t="e">
        <f>IF(Exposition!$J566="September",Exposition!$G566)</f>
        <v>#NAME?</v>
      </c>
      <c r="BN559" s="78" t="e">
        <f>IF(Exposition!$J566="Oktober",Exposition!$G566)</f>
        <v>#NAME?</v>
      </c>
      <c r="BO559" s="78" t="e">
        <f>IF(Exposition!$J566="November",Exposition!$G566)</f>
        <v>#NAME?</v>
      </c>
      <c r="BP559" s="78" t="e">
        <f>IF(Exposition!$J566="Dezember",Exposition!$G566)</f>
        <v>#NAME?</v>
      </c>
    </row>
    <row r="560" spans="14:68" x14ac:dyDescent="0.2">
      <c r="N560" s="78" t="b">
        <f>IF(Exposition!$D568="Fußballspez. Training",Exposition!$C568*(Exposition!$E568/60))</f>
        <v>0</v>
      </c>
      <c r="O560" s="78" t="b">
        <f>IF(Exposition!$D568="Unspezifisches Training",Exposition!$C568*(Exposition!$E568/60))</f>
        <v>0</v>
      </c>
      <c r="AD560" s="78" t="e">
        <f>IF(Monitoring!D568=0,AA=0,TEXT(Monitoring!D568,"TTTT"))</f>
        <v>#NAME?</v>
      </c>
      <c r="AE560" s="78" t="e">
        <f>IF(Monitoring!D568=0,AA=0,TEXT(Monitoring!D568,"MMMM"))</f>
        <v>#NAME?</v>
      </c>
      <c r="AF560" s="78">
        <f>Monitoring!L568</f>
        <v>0</v>
      </c>
      <c r="BE560" s="78" t="e">
        <f>IF(Exposition!$J567="Januar",Exposition!$G567)</f>
        <v>#NAME?</v>
      </c>
      <c r="BF560" s="78" t="e">
        <f>IF(Exposition!$J567="Februar",Exposition!$G567)</f>
        <v>#NAME?</v>
      </c>
      <c r="BG560" s="78" t="e">
        <f>IF(Exposition!$J567="März",Exposition!$G567)</f>
        <v>#NAME?</v>
      </c>
      <c r="BH560" s="78" t="e">
        <f>IF(Exposition!$J567="April",Exposition!$G567)</f>
        <v>#NAME?</v>
      </c>
      <c r="BI560" s="78" t="e">
        <f>IF(Exposition!$J567="Mai",Exposition!$G567)</f>
        <v>#NAME?</v>
      </c>
      <c r="BJ560" s="78" t="e">
        <f>IF(Exposition!$J567="Juni",Exposition!$G567)</f>
        <v>#NAME?</v>
      </c>
      <c r="BK560" s="78" t="e">
        <f>IF(Exposition!$J567="Juli",Exposition!$G567)</f>
        <v>#NAME?</v>
      </c>
      <c r="BL560" s="78" t="e">
        <f>IF(Exposition!$J567="August",Exposition!$G567)</f>
        <v>#NAME?</v>
      </c>
      <c r="BM560" s="78" t="e">
        <f>IF(Exposition!$J567="September",Exposition!$G567)</f>
        <v>#NAME?</v>
      </c>
      <c r="BN560" s="78" t="e">
        <f>IF(Exposition!$J567="Oktober",Exposition!$G567)</f>
        <v>#NAME?</v>
      </c>
      <c r="BO560" s="78" t="e">
        <f>IF(Exposition!$J567="November",Exposition!$G567)</f>
        <v>#NAME?</v>
      </c>
      <c r="BP560" s="78" t="e">
        <f>IF(Exposition!$J567="Dezember",Exposition!$G567)</f>
        <v>#NAME?</v>
      </c>
    </row>
    <row r="561" spans="14:68" x14ac:dyDescent="0.2">
      <c r="N561" s="78" t="b">
        <f>IF(Exposition!$D569="Fußballspez. Training",Exposition!$C569*(Exposition!$E569/60))</f>
        <v>0</v>
      </c>
      <c r="O561" s="78" t="b">
        <f>IF(Exposition!$D569="Unspezifisches Training",Exposition!$C569*(Exposition!$E569/60))</f>
        <v>0</v>
      </c>
      <c r="AD561" s="78" t="e">
        <f>IF(Monitoring!D569=0,AA=0,TEXT(Monitoring!D569,"TTTT"))</f>
        <v>#NAME?</v>
      </c>
      <c r="AE561" s="78" t="e">
        <f>IF(Monitoring!D569=0,AA=0,TEXT(Monitoring!D569,"MMMM"))</f>
        <v>#NAME?</v>
      </c>
      <c r="AF561" s="78">
        <f>Monitoring!L569</f>
        <v>0</v>
      </c>
      <c r="BE561" s="78" t="e">
        <f>IF(Exposition!$J568="Januar",Exposition!$G568)</f>
        <v>#NAME?</v>
      </c>
      <c r="BF561" s="78" t="e">
        <f>IF(Exposition!$J568="Februar",Exposition!$G568)</f>
        <v>#NAME?</v>
      </c>
      <c r="BG561" s="78" t="e">
        <f>IF(Exposition!$J568="März",Exposition!$G568)</f>
        <v>#NAME?</v>
      </c>
      <c r="BH561" s="78" t="e">
        <f>IF(Exposition!$J568="April",Exposition!$G568)</f>
        <v>#NAME?</v>
      </c>
      <c r="BI561" s="78" t="e">
        <f>IF(Exposition!$J568="Mai",Exposition!$G568)</f>
        <v>#NAME?</v>
      </c>
      <c r="BJ561" s="78" t="e">
        <f>IF(Exposition!$J568="Juni",Exposition!$G568)</f>
        <v>#NAME?</v>
      </c>
      <c r="BK561" s="78" t="e">
        <f>IF(Exposition!$J568="Juli",Exposition!$G568)</f>
        <v>#NAME?</v>
      </c>
      <c r="BL561" s="78" t="e">
        <f>IF(Exposition!$J568="August",Exposition!$G568)</f>
        <v>#NAME?</v>
      </c>
      <c r="BM561" s="78" t="e">
        <f>IF(Exposition!$J568="September",Exposition!$G568)</f>
        <v>#NAME?</v>
      </c>
      <c r="BN561" s="78" t="e">
        <f>IF(Exposition!$J568="Oktober",Exposition!$G568)</f>
        <v>#NAME?</v>
      </c>
      <c r="BO561" s="78" t="e">
        <f>IF(Exposition!$J568="November",Exposition!$G568)</f>
        <v>#NAME?</v>
      </c>
      <c r="BP561" s="78" t="e">
        <f>IF(Exposition!$J568="Dezember",Exposition!$G568)</f>
        <v>#NAME?</v>
      </c>
    </row>
    <row r="562" spans="14:68" x14ac:dyDescent="0.2">
      <c r="N562" s="78" t="b">
        <f>IF(Exposition!$D570="Fußballspez. Training",Exposition!$C570*(Exposition!$E570/60))</f>
        <v>0</v>
      </c>
      <c r="O562" s="78" t="b">
        <f>IF(Exposition!$D570="Unspezifisches Training",Exposition!$C570*(Exposition!$E570/60))</f>
        <v>0</v>
      </c>
      <c r="AD562" s="78" t="e">
        <f>IF(Monitoring!D570=0,AA=0,TEXT(Monitoring!D570,"TTTT"))</f>
        <v>#NAME?</v>
      </c>
      <c r="AE562" s="78" t="e">
        <f>IF(Monitoring!D570=0,AA=0,TEXT(Monitoring!D570,"MMMM"))</f>
        <v>#NAME?</v>
      </c>
      <c r="AF562" s="78">
        <f>Monitoring!L570</f>
        <v>0</v>
      </c>
      <c r="BE562" s="78" t="e">
        <f>IF(Exposition!$J569="Januar",Exposition!$G569)</f>
        <v>#NAME?</v>
      </c>
      <c r="BF562" s="78" t="e">
        <f>IF(Exposition!$J569="Februar",Exposition!$G569)</f>
        <v>#NAME?</v>
      </c>
      <c r="BG562" s="78" t="e">
        <f>IF(Exposition!$J569="März",Exposition!$G569)</f>
        <v>#NAME?</v>
      </c>
      <c r="BH562" s="78" t="e">
        <f>IF(Exposition!$J569="April",Exposition!$G569)</f>
        <v>#NAME?</v>
      </c>
      <c r="BI562" s="78" t="e">
        <f>IF(Exposition!$J569="Mai",Exposition!$G569)</f>
        <v>#NAME?</v>
      </c>
      <c r="BJ562" s="78" t="e">
        <f>IF(Exposition!$J569="Juni",Exposition!$G569)</f>
        <v>#NAME?</v>
      </c>
      <c r="BK562" s="78" t="e">
        <f>IF(Exposition!$J569="Juli",Exposition!$G569)</f>
        <v>#NAME?</v>
      </c>
      <c r="BL562" s="78" t="e">
        <f>IF(Exposition!$J569="August",Exposition!$G569)</f>
        <v>#NAME?</v>
      </c>
      <c r="BM562" s="78" t="e">
        <f>IF(Exposition!$J569="September",Exposition!$G569)</f>
        <v>#NAME?</v>
      </c>
      <c r="BN562" s="78" t="e">
        <f>IF(Exposition!$J569="Oktober",Exposition!$G569)</f>
        <v>#NAME?</v>
      </c>
      <c r="BO562" s="78" t="e">
        <f>IF(Exposition!$J569="November",Exposition!$G569)</f>
        <v>#NAME?</v>
      </c>
      <c r="BP562" s="78" t="e">
        <f>IF(Exposition!$J569="Dezember",Exposition!$G569)</f>
        <v>#NAME?</v>
      </c>
    </row>
    <row r="563" spans="14:68" x14ac:dyDescent="0.2">
      <c r="N563" s="78" t="b">
        <f>IF(Exposition!$D571="Fußballspez. Training",Exposition!$C571*(Exposition!$E571/60))</f>
        <v>0</v>
      </c>
      <c r="O563" s="78" t="b">
        <f>IF(Exposition!$D571="Unspezifisches Training",Exposition!$C571*(Exposition!$E571/60))</f>
        <v>0</v>
      </c>
      <c r="AD563" s="78" t="e">
        <f>IF(Monitoring!D571=0,AA=0,TEXT(Monitoring!D571,"TTTT"))</f>
        <v>#NAME?</v>
      </c>
      <c r="AE563" s="78" t="e">
        <f>IF(Monitoring!D571=0,AA=0,TEXT(Monitoring!D571,"MMMM"))</f>
        <v>#NAME?</v>
      </c>
      <c r="AF563" s="78">
        <f>Monitoring!L571</f>
        <v>0</v>
      </c>
      <c r="BE563" s="78" t="e">
        <f>IF(Exposition!$J570="Januar",Exposition!$G570)</f>
        <v>#NAME?</v>
      </c>
      <c r="BF563" s="78" t="e">
        <f>IF(Exposition!$J570="Februar",Exposition!$G570)</f>
        <v>#NAME?</v>
      </c>
      <c r="BG563" s="78" t="e">
        <f>IF(Exposition!$J570="März",Exposition!$G570)</f>
        <v>#NAME?</v>
      </c>
      <c r="BH563" s="78" t="e">
        <f>IF(Exposition!$J570="April",Exposition!$G570)</f>
        <v>#NAME?</v>
      </c>
      <c r="BI563" s="78" t="e">
        <f>IF(Exposition!$J570="Mai",Exposition!$G570)</f>
        <v>#NAME?</v>
      </c>
      <c r="BJ563" s="78" t="e">
        <f>IF(Exposition!$J570="Juni",Exposition!$G570)</f>
        <v>#NAME?</v>
      </c>
      <c r="BK563" s="78" t="e">
        <f>IF(Exposition!$J570="Juli",Exposition!$G570)</f>
        <v>#NAME?</v>
      </c>
      <c r="BL563" s="78" t="e">
        <f>IF(Exposition!$J570="August",Exposition!$G570)</f>
        <v>#NAME?</v>
      </c>
      <c r="BM563" s="78" t="e">
        <f>IF(Exposition!$J570="September",Exposition!$G570)</f>
        <v>#NAME?</v>
      </c>
      <c r="BN563" s="78" t="e">
        <f>IF(Exposition!$J570="Oktober",Exposition!$G570)</f>
        <v>#NAME?</v>
      </c>
      <c r="BO563" s="78" t="e">
        <f>IF(Exposition!$J570="November",Exposition!$G570)</f>
        <v>#NAME?</v>
      </c>
      <c r="BP563" s="78" t="e">
        <f>IF(Exposition!$J570="Dezember",Exposition!$G570)</f>
        <v>#NAME?</v>
      </c>
    </row>
    <row r="564" spans="14:68" x14ac:dyDescent="0.2">
      <c r="N564" s="78" t="b">
        <f>IF(Exposition!$D572="Fußballspez. Training",Exposition!$C572*(Exposition!$E572/60))</f>
        <v>0</v>
      </c>
      <c r="O564" s="78" t="b">
        <f>IF(Exposition!$D572="Unspezifisches Training",Exposition!$C572*(Exposition!$E572/60))</f>
        <v>0</v>
      </c>
      <c r="AD564" s="78" t="e">
        <f>IF(Monitoring!D572=0,AA=0,TEXT(Monitoring!D572,"TTTT"))</f>
        <v>#NAME?</v>
      </c>
      <c r="AE564" s="78" t="e">
        <f>IF(Monitoring!D572=0,AA=0,TEXT(Monitoring!D572,"MMMM"))</f>
        <v>#NAME?</v>
      </c>
      <c r="AF564" s="78">
        <f>Monitoring!L572</f>
        <v>0</v>
      </c>
      <c r="BE564" s="78" t="e">
        <f>IF(Exposition!$J571="Januar",Exposition!$G571)</f>
        <v>#NAME?</v>
      </c>
      <c r="BF564" s="78" t="e">
        <f>IF(Exposition!$J571="Februar",Exposition!$G571)</f>
        <v>#NAME?</v>
      </c>
      <c r="BG564" s="78" t="e">
        <f>IF(Exposition!$J571="März",Exposition!$G571)</f>
        <v>#NAME?</v>
      </c>
      <c r="BH564" s="78" t="e">
        <f>IF(Exposition!$J571="April",Exposition!$G571)</f>
        <v>#NAME?</v>
      </c>
      <c r="BI564" s="78" t="e">
        <f>IF(Exposition!$J571="Mai",Exposition!$G571)</f>
        <v>#NAME?</v>
      </c>
      <c r="BJ564" s="78" t="e">
        <f>IF(Exposition!$J571="Juni",Exposition!$G571)</f>
        <v>#NAME?</v>
      </c>
      <c r="BK564" s="78" t="e">
        <f>IF(Exposition!$J571="Juli",Exposition!$G571)</f>
        <v>#NAME?</v>
      </c>
      <c r="BL564" s="78" t="e">
        <f>IF(Exposition!$J571="August",Exposition!$G571)</f>
        <v>#NAME?</v>
      </c>
      <c r="BM564" s="78" t="e">
        <f>IF(Exposition!$J571="September",Exposition!$G571)</f>
        <v>#NAME?</v>
      </c>
      <c r="BN564" s="78" t="e">
        <f>IF(Exposition!$J571="Oktober",Exposition!$G571)</f>
        <v>#NAME?</v>
      </c>
      <c r="BO564" s="78" t="e">
        <f>IF(Exposition!$J571="November",Exposition!$G571)</f>
        <v>#NAME?</v>
      </c>
      <c r="BP564" s="78" t="e">
        <f>IF(Exposition!$J571="Dezember",Exposition!$G571)</f>
        <v>#NAME?</v>
      </c>
    </row>
    <row r="565" spans="14:68" x14ac:dyDescent="0.2">
      <c r="N565" s="78" t="b">
        <f>IF(Exposition!$D573="Fußballspez. Training",Exposition!$C573*(Exposition!$E573/60))</f>
        <v>0</v>
      </c>
      <c r="O565" s="78" t="b">
        <f>IF(Exposition!$D573="Unspezifisches Training",Exposition!$C573*(Exposition!$E573/60))</f>
        <v>0</v>
      </c>
      <c r="AD565" s="78" t="e">
        <f>IF(Monitoring!D573=0,AA=0,TEXT(Monitoring!D573,"TTTT"))</f>
        <v>#NAME?</v>
      </c>
      <c r="AE565" s="78" t="e">
        <f>IF(Monitoring!D573=0,AA=0,TEXT(Monitoring!D573,"MMMM"))</f>
        <v>#NAME?</v>
      </c>
      <c r="AF565" s="78">
        <f>Monitoring!L573</f>
        <v>0</v>
      </c>
      <c r="BE565" s="78" t="e">
        <f>IF(Exposition!$J572="Januar",Exposition!$G572)</f>
        <v>#NAME?</v>
      </c>
      <c r="BF565" s="78" t="e">
        <f>IF(Exposition!$J572="Februar",Exposition!$G572)</f>
        <v>#NAME?</v>
      </c>
      <c r="BG565" s="78" t="e">
        <f>IF(Exposition!$J572="März",Exposition!$G572)</f>
        <v>#NAME?</v>
      </c>
      <c r="BH565" s="78" t="e">
        <f>IF(Exposition!$J572="April",Exposition!$G572)</f>
        <v>#NAME?</v>
      </c>
      <c r="BI565" s="78" t="e">
        <f>IF(Exposition!$J572="Mai",Exposition!$G572)</f>
        <v>#NAME?</v>
      </c>
      <c r="BJ565" s="78" t="e">
        <f>IF(Exposition!$J572="Juni",Exposition!$G572)</f>
        <v>#NAME?</v>
      </c>
      <c r="BK565" s="78" t="e">
        <f>IF(Exposition!$J572="Juli",Exposition!$G572)</f>
        <v>#NAME?</v>
      </c>
      <c r="BL565" s="78" t="e">
        <f>IF(Exposition!$J572="August",Exposition!$G572)</f>
        <v>#NAME?</v>
      </c>
      <c r="BM565" s="78" t="e">
        <f>IF(Exposition!$J572="September",Exposition!$G572)</f>
        <v>#NAME?</v>
      </c>
      <c r="BN565" s="78" t="e">
        <f>IF(Exposition!$J572="Oktober",Exposition!$G572)</f>
        <v>#NAME?</v>
      </c>
      <c r="BO565" s="78" t="e">
        <f>IF(Exposition!$J572="November",Exposition!$G572)</f>
        <v>#NAME?</v>
      </c>
      <c r="BP565" s="78" t="e">
        <f>IF(Exposition!$J572="Dezember",Exposition!$G572)</f>
        <v>#NAME?</v>
      </c>
    </row>
    <row r="566" spans="14:68" x14ac:dyDescent="0.2">
      <c r="N566" s="78" t="b">
        <f>IF(Exposition!$D574="Fußballspez. Training",Exposition!$C574*(Exposition!$E574/60))</f>
        <v>0</v>
      </c>
      <c r="O566" s="78" t="b">
        <f>IF(Exposition!$D574="Unspezifisches Training",Exposition!$C574*(Exposition!$E574/60))</f>
        <v>0</v>
      </c>
      <c r="AD566" s="78" t="e">
        <f>IF(Monitoring!D574=0,AA=0,TEXT(Monitoring!D574,"TTTT"))</f>
        <v>#NAME?</v>
      </c>
      <c r="AE566" s="78" t="e">
        <f>IF(Monitoring!D574=0,AA=0,TEXT(Monitoring!D574,"MMMM"))</f>
        <v>#NAME?</v>
      </c>
      <c r="AF566" s="78">
        <f>Monitoring!L574</f>
        <v>0</v>
      </c>
      <c r="BE566" s="78" t="e">
        <f>IF(Exposition!$J573="Januar",Exposition!$G573)</f>
        <v>#NAME?</v>
      </c>
      <c r="BF566" s="78" t="e">
        <f>IF(Exposition!$J573="Februar",Exposition!$G573)</f>
        <v>#NAME?</v>
      </c>
      <c r="BG566" s="78" t="e">
        <f>IF(Exposition!$J573="März",Exposition!$G573)</f>
        <v>#NAME?</v>
      </c>
      <c r="BH566" s="78" t="e">
        <f>IF(Exposition!$J573="April",Exposition!$G573)</f>
        <v>#NAME?</v>
      </c>
      <c r="BI566" s="78" t="e">
        <f>IF(Exposition!$J573="Mai",Exposition!$G573)</f>
        <v>#NAME?</v>
      </c>
      <c r="BJ566" s="78" t="e">
        <f>IF(Exposition!$J573="Juni",Exposition!$G573)</f>
        <v>#NAME?</v>
      </c>
      <c r="BK566" s="78" t="e">
        <f>IF(Exposition!$J573="Juli",Exposition!$G573)</f>
        <v>#NAME?</v>
      </c>
      <c r="BL566" s="78" t="e">
        <f>IF(Exposition!$J573="August",Exposition!$G573)</f>
        <v>#NAME?</v>
      </c>
      <c r="BM566" s="78" t="e">
        <f>IF(Exposition!$J573="September",Exposition!$G573)</f>
        <v>#NAME?</v>
      </c>
      <c r="BN566" s="78" t="e">
        <f>IF(Exposition!$J573="Oktober",Exposition!$G573)</f>
        <v>#NAME?</v>
      </c>
      <c r="BO566" s="78" t="e">
        <f>IF(Exposition!$J573="November",Exposition!$G573)</f>
        <v>#NAME?</v>
      </c>
      <c r="BP566" s="78" t="e">
        <f>IF(Exposition!$J573="Dezember",Exposition!$G573)</f>
        <v>#NAME?</v>
      </c>
    </row>
    <row r="567" spans="14:68" x14ac:dyDescent="0.2">
      <c r="N567" s="78" t="b">
        <f>IF(Exposition!$D575="Fußballspez. Training",Exposition!$C575*(Exposition!$E575/60))</f>
        <v>0</v>
      </c>
      <c r="O567" s="78" t="b">
        <f>IF(Exposition!$D575="Unspezifisches Training",Exposition!$C575*(Exposition!$E575/60))</f>
        <v>0</v>
      </c>
      <c r="AD567" s="78" t="e">
        <f>IF(Monitoring!D575=0,AA=0,TEXT(Monitoring!D575,"TTTT"))</f>
        <v>#NAME?</v>
      </c>
      <c r="AE567" s="78" t="e">
        <f>IF(Monitoring!D575=0,AA=0,TEXT(Monitoring!D575,"MMMM"))</f>
        <v>#NAME?</v>
      </c>
      <c r="AF567" s="78">
        <f>Monitoring!L575</f>
        <v>0</v>
      </c>
      <c r="BE567" s="78" t="e">
        <f>IF(Exposition!$J574="Januar",Exposition!$G574)</f>
        <v>#NAME?</v>
      </c>
      <c r="BF567" s="78" t="e">
        <f>IF(Exposition!$J574="Februar",Exposition!$G574)</f>
        <v>#NAME?</v>
      </c>
      <c r="BG567" s="78" t="e">
        <f>IF(Exposition!$J574="März",Exposition!$G574)</f>
        <v>#NAME?</v>
      </c>
      <c r="BH567" s="78" t="e">
        <f>IF(Exposition!$J574="April",Exposition!$G574)</f>
        <v>#NAME?</v>
      </c>
      <c r="BI567" s="78" t="e">
        <f>IF(Exposition!$J574="Mai",Exposition!$G574)</f>
        <v>#NAME?</v>
      </c>
      <c r="BJ567" s="78" t="e">
        <f>IF(Exposition!$J574="Juni",Exposition!$G574)</f>
        <v>#NAME?</v>
      </c>
      <c r="BK567" s="78" t="e">
        <f>IF(Exposition!$J574="Juli",Exposition!$G574)</f>
        <v>#NAME?</v>
      </c>
      <c r="BL567" s="78" t="e">
        <f>IF(Exposition!$J574="August",Exposition!$G574)</f>
        <v>#NAME?</v>
      </c>
      <c r="BM567" s="78" t="e">
        <f>IF(Exposition!$J574="September",Exposition!$G574)</f>
        <v>#NAME?</v>
      </c>
      <c r="BN567" s="78" t="e">
        <f>IF(Exposition!$J574="Oktober",Exposition!$G574)</f>
        <v>#NAME?</v>
      </c>
      <c r="BO567" s="78" t="e">
        <f>IF(Exposition!$J574="November",Exposition!$G574)</f>
        <v>#NAME?</v>
      </c>
      <c r="BP567" s="78" t="e">
        <f>IF(Exposition!$J574="Dezember",Exposition!$G574)</f>
        <v>#NAME?</v>
      </c>
    </row>
    <row r="568" spans="14:68" x14ac:dyDescent="0.2">
      <c r="N568" s="78" t="b">
        <f>IF(Exposition!$D576="Fußballspez. Training",Exposition!$C576*(Exposition!$E576/60))</f>
        <v>0</v>
      </c>
      <c r="O568" s="78" t="b">
        <f>IF(Exposition!$D576="Unspezifisches Training",Exposition!$C576*(Exposition!$E576/60))</f>
        <v>0</v>
      </c>
      <c r="AD568" s="78" t="e">
        <f>IF(Monitoring!D576=0,AA=0,TEXT(Monitoring!D576,"TTTT"))</f>
        <v>#NAME?</v>
      </c>
      <c r="AE568" s="78" t="e">
        <f>IF(Monitoring!D576=0,AA=0,TEXT(Monitoring!D576,"MMMM"))</f>
        <v>#NAME?</v>
      </c>
      <c r="AF568" s="78">
        <f>Monitoring!L576</f>
        <v>0</v>
      </c>
      <c r="BE568" s="78" t="e">
        <f>IF(Exposition!$J575="Januar",Exposition!$G575)</f>
        <v>#NAME?</v>
      </c>
      <c r="BF568" s="78" t="e">
        <f>IF(Exposition!$J575="Februar",Exposition!$G575)</f>
        <v>#NAME?</v>
      </c>
      <c r="BG568" s="78" t="e">
        <f>IF(Exposition!$J575="März",Exposition!$G575)</f>
        <v>#NAME?</v>
      </c>
      <c r="BH568" s="78" t="e">
        <f>IF(Exposition!$J575="April",Exposition!$G575)</f>
        <v>#NAME?</v>
      </c>
      <c r="BI568" s="78" t="e">
        <f>IF(Exposition!$J575="Mai",Exposition!$G575)</f>
        <v>#NAME?</v>
      </c>
      <c r="BJ568" s="78" t="e">
        <f>IF(Exposition!$J575="Juni",Exposition!$G575)</f>
        <v>#NAME?</v>
      </c>
      <c r="BK568" s="78" t="e">
        <f>IF(Exposition!$J575="Juli",Exposition!$G575)</f>
        <v>#NAME?</v>
      </c>
      <c r="BL568" s="78" t="e">
        <f>IF(Exposition!$J575="August",Exposition!$G575)</f>
        <v>#NAME?</v>
      </c>
      <c r="BM568" s="78" t="e">
        <f>IF(Exposition!$J575="September",Exposition!$G575)</f>
        <v>#NAME?</v>
      </c>
      <c r="BN568" s="78" t="e">
        <f>IF(Exposition!$J575="Oktober",Exposition!$G575)</f>
        <v>#NAME?</v>
      </c>
      <c r="BO568" s="78" t="e">
        <f>IF(Exposition!$J575="November",Exposition!$G575)</f>
        <v>#NAME?</v>
      </c>
      <c r="BP568" s="78" t="e">
        <f>IF(Exposition!$J575="Dezember",Exposition!$G575)</f>
        <v>#NAME?</v>
      </c>
    </row>
    <row r="569" spans="14:68" x14ac:dyDescent="0.2">
      <c r="N569" s="78" t="b">
        <f>IF(Exposition!$D577="Fußballspez. Training",Exposition!$C577*(Exposition!$E577/60))</f>
        <v>0</v>
      </c>
      <c r="O569" s="78" t="b">
        <f>IF(Exposition!$D577="Unspezifisches Training",Exposition!$C577*(Exposition!$E577/60))</f>
        <v>0</v>
      </c>
      <c r="AD569" s="78" t="e">
        <f>IF(Monitoring!D577=0,AA=0,TEXT(Monitoring!D577,"TTTT"))</f>
        <v>#NAME?</v>
      </c>
      <c r="AE569" s="78" t="e">
        <f>IF(Monitoring!D577=0,AA=0,TEXT(Monitoring!D577,"MMMM"))</f>
        <v>#NAME?</v>
      </c>
      <c r="AF569" s="78">
        <f>Monitoring!L577</f>
        <v>0</v>
      </c>
      <c r="BE569" s="78" t="e">
        <f>IF(Exposition!$J576="Januar",Exposition!$G576)</f>
        <v>#NAME?</v>
      </c>
      <c r="BF569" s="78" t="e">
        <f>IF(Exposition!$J576="Februar",Exposition!$G576)</f>
        <v>#NAME?</v>
      </c>
      <c r="BG569" s="78" t="e">
        <f>IF(Exposition!$J576="März",Exposition!$G576)</f>
        <v>#NAME?</v>
      </c>
      <c r="BH569" s="78" t="e">
        <f>IF(Exposition!$J576="April",Exposition!$G576)</f>
        <v>#NAME?</v>
      </c>
      <c r="BI569" s="78" t="e">
        <f>IF(Exposition!$J576="Mai",Exposition!$G576)</f>
        <v>#NAME?</v>
      </c>
      <c r="BJ569" s="78" t="e">
        <f>IF(Exposition!$J576="Juni",Exposition!$G576)</f>
        <v>#NAME?</v>
      </c>
      <c r="BK569" s="78" t="e">
        <f>IF(Exposition!$J576="Juli",Exposition!$G576)</f>
        <v>#NAME?</v>
      </c>
      <c r="BL569" s="78" t="e">
        <f>IF(Exposition!$J576="August",Exposition!$G576)</f>
        <v>#NAME?</v>
      </c>
      <c r="BM569" s="78" t="e">
        <f>IF(Exposition!$J576="September",Exposition!$G576)</f>
        <v>#NAME?</v>
      </c>
      <c r="BN569" s="78" t="e">
        <f>IF(Exposition!$J576="Oktober",Exposition!$G576)</f>
        <v>#NAME?</v>
      </c>
      <c r="BO569" s="78" t="e">
        <f>IF(Exposition!$J576="November",Exposition!$G576)</f>
        <v>#NAME?</v>
      </c>
      <c r="BP569" s="78" t="e">
        <f>IF(Exposition!$J576="Dezember",Exposition!$G576)</f>
        <v>#NAME?</v>
      </c>
    </row>
    <row r="570" spans="14:68" x14ac:dyDescent="0.2">
      <c r="N570" s="78" t="b">
        <f>IF(Exposition!$D578="Fußballspez. Training",Exposition!$C578*(Exposition!$E578/60))</f>
        <v>0</v>
      </c>
      <c r="O570" s="78" t="b">
        <f>IF(Exposition!$D578="Unspezifisches Training",Exposition!$C578*(Exposition!$E578/60))</f>
        <v>0</v>
      </c>
      <c r="AD570" s="78" t="e">
        <f>IF(Monitoring!D578=0,AA=0,TEXT(Monitoring!D578,"TTTT"))</f>
        <v>#NAME?</v>
      </c>
      <c r="AE570" s="78" t="e">
        <f>IF(Monitoring!D578=0,AA=0,TEXT(Monitoring!D578,"MMMM"))</f>
        <v>#NAME?</v>
      </c>
      <c r="AF570" s="78">
        <f>Monitoring!L578</f>
        <v>0</v>
      </c>
      <c r="BE570" s="78" t="e">
        <f>IF(Exposition!$J577="Januar",Exposition!$G577)</f>
        <v>#NAME?</v>
      </c>
      <c r="BF570" s="78" t="e">
        <f>IF(Exposition!$J577="Februar",Exposition!$G577)</f>
        <v>#NAME?</v>
      </c>
      <c r="BG570" s="78" t="e">
        <f>IF(Exposition!$J577="März",Exposition!$G577)</f>
        <v>#NAME?</v>
      </c>
      <c r="BH570" s="78" t="e">
        <f>IF(Exposition!$J577="April",Exposition!$G577)</f>
        <v>#NAME?</v>
      </c>
      <c r="BI570" s="78" t="e">
        <f>IF(Exposition!$J577="Mai",Exposition!$G577)</f>
        <v>#NAME?</v>
      </c>
      <c r="BJ570" s="78" t="e">
        <f>IF(Exposition!$J577="Juni",Exposition!$G577)</f>
        <v>#NAME?</v>
      </c>
      <c r="BK570" s="78" t="e">
        <f>IF(Exposition!$J577="Juli",Exposition!$G577)</f>
        <v>#NAME?</v>
      </c>
      <c r="BL570" s="78" t="e">
        <f>IF(Exposition!$J577="August",Exposition!$G577)</f>
        <v>#NAME?</v>
      </c>
      <c r="BM570" s="78" t="e">
        <f>IF(Exposition!$J577="September",Exposition!$G577)</f>
        <v>#NAME?</v>
      </c>
      <c r="BN570" s="78" t="e">
        <f>IF(Exposition!$J577="Oktober",Exposition!$G577)</f>
        <v>#NAME?</v>
      </c>
      <c r="BO570" s="78" t="e">
        <f>IF(Exposition!$J577="November",Exposition!$G577)</f>
        <v>#NAME?</v>
      </c>
      <c r="BP570" s="78" t="e">
        <f>IF(Exposition!$J577="Dezember",Exposition!$G577)</f>
        <v>#NAME?</v>
      </c>
    </row>
    <row r="571" spans="14:68" x14ac:dyDescent="0.2">
      <c r="N571" s="78" t="b">
        <f>IF(Exposition!$D579="Fußballspez. Training",Exposition!$C579*(Exposition!$E579/60))</f>
        <v>0</v>
      </c>
      <c r="O571" s="78" t="b">
        <f>IF(Exposition!$D579="Unspezifisches Training",Exposition!$C579*(Exposition!$E579/60))</f>
        <v>0</v>
      </c>
      <c r="AD571" s="78" t="e">
        <f>IF(Monitoring!D579=0,AA=0,TEXT(Monitoring!D579,"TTTT"))</f>
        <v>#NAME?</v>
      </c>
      <c r="AE571" s="78" t="e">
        <f>IF(Monitoring!D579=0,AA=0,TEXT(Monitoring!D579,"MMMM"))</f>
        <v>#NAME?</v>
      </c>
      <c r="AF571" s="78">
        <f>Monitoring!L579</f>
        <v>0</v>
      </c>
      <c r="BE571" s="78" t="e">
        <f>IF(Exposition!$J578="Januar",Exposition!$G578)</f>
        <v>#NAME?</v>
      </c>
      <c r="BF571" s="78" t="e">
        <f>IF(Exposition!$J578="Februar",Exposition!$G578)</f>
        <v>#NAME?</v>
      </c>
      <c r="BG571" s="78" t="e">
        <f>IF(Exposition!$J578="März",Exposition!$G578)</f>
        <v>#NAME?</v>
      </c>
      <c r="BH571" s="78" t="e">
        <f>IF(Exposition!$J578="April",Exposition!$G578)</f>
        <v>#NAME?</v>
      </c>
      <c r="BI571" s="78" t="e">
        <f>IF(Exposition!$J578="Mai",Exposition!$G578)</f>
        <v>#NAME?</v>
      </c>
      <c r="BJ571" s="78" t="e">
        <f>IF(Exposition!$J578="Juni",Exposition!$G578)</f>
        <v>#NAME?</v>
      </c>
      <c r="BK571" s="78" t="e">
        <f>IF(Exposition!$J578="Juli",Exposition!$G578)</f>
        <v>#NAME?</v>
      </c>
      <c r="BL571" s="78" t="e">
        <f>IF(Exposition!$J578="August",Exposition!$G578)</f>
        <v>#NAME?</v>
      </c>
      <c r="BM571" s="78" t="e">
        <f>IF(Exposition!$J578="September",Exposition!$G578)</f>
        <v>#NAME?</v>
      </c>
      <c r="BN571" s="78" t="e">
        <f>IF(Exposition!$J578="Oktober",Exposition!$G578)</f>
        <v>#NAME?</v>
      </c>
      <c r="BO571" s="78" t="e">
        <f>IF(Exposition!$J578="November",Exposition!$G578)</f>
        <v>#NAME?</v>
      </c>
      <c r="BP571" s="78" t="e">
        <f>IF(Exposition!$J578="Dezember",Exposition!$G578)</f>
        <v>#NAME?</v>
      </c>
    </row>
    <row r="572" spans="14:68" x14ac:dyDescent="0.2">
      <c r="N572" s="78" t="b">
        <f>IF(Exposition!$D580="Fußballspez. Training",Exposition!$C580*(Exposition!$E580/60))</f>
        <v>0</v>
      </c>
      <c r="O572" s="78" t="b">
        <f>IF(Exposition!$D580="Unspezifisches Training",Exposition!$C580*(Exposition!$E580/60))</f>
        <v>0</v>
      </c>
      <c r="AD572" s="78" t="e">
        <f>IF(Monitoring!D580=0,AA=0,TEXT(Monitoring!D580,"TTTT"))</f>
        <v>#NAME?</v>
      </c>
      <c r="AE572" s="78" t="e">
        <f>IF(Monitoring!D580=0,AA=0,TEXT(Monitoring!D580,"MMMM"))</f>
        <v>#NAME?</v>
      </c>
      <c r="AF572" s="78">
        <f>Monitoring!L580</f>
        <v>0</v>
      </c>
      <c r="BE572" s="78" t="e">
        <f>IF(Exposition!$J579="Januar",Exposition!$G579)</f>
        <v>#NAME?</v>
      </c>
      <c r="BF572" s="78" t="e">
        <f>IF(Exposition!$J579="Februar",Exposition!$G579)</f>
        <v>#NAME?</v>
      </c>
      <c r="BG572" s="78" t="e">
        <f>IF(Exposition!$J579="März",Exposition!$G579)</f>
        <v>#NAME?</v>
      </c>
      <c r="BH572" s="78" t="e">
        <f>IF(Exposition!$J579="April",Exposition!$G579)</f>
        <v>#NAME?</v>
      </c>
      <c r="BI572" s="78" t="e">
        <f>IF(Exposition!$J579="Mai",Exposition!$G579)</f>
        <v>#NAME?</v>
      </c>
      <c r="BJ572" s="78" t="e">
        <f>IF(Exposition!$J579="Juni",Exposition!$G579)</f>
        <v>#NAME?</v>
      </c>
      <c r="BK572" s="78" t="e">
        <f>IF(Exposition!$J579="Juli",Exposition!$G579)</f>
        <v>#NAME?</v>
      </c>
      <c r="BL572" s="78" t="e">
        <f>IF(Exposition!$J579="August",Exposition!$G579)</f>
        <v>#NAME?</v>
      </c>
      <c r="BM572" s="78" t="e">
        <f>IF(Exposition!$J579="September",Exposition!$G579)</f>
        <v>#NAME?</v>
      </c>
      <c r="BN572" s="78" t="e">
        <f>IF(Exposition!$J579="Oktober",Exposition!$G579)</f>
        <v>#NAME?</v>
      </c>
      <c r="BO572" s="78" t="e">
        <f>IF(Exposition!$J579="November",Exposition!$G579)</f>
        <v>#NAME?</v>
      </c>
      <c r="BP572" s="78" t="e">
        <f>IF(Exposition!$J579="Dezember",Exposition!$G579)</f>
        <v>#NAME?</v>
      </c>
    </row>
    <row r="573" spans="14:68" x14ac:dyDescent="0.2">
      <c r="N573" s="78" t="b">
        <f>IF(Exposition!$D581="Fußballspez. Training",Exposition!$C581*(Exposition!$E581/60))</f>
        <v>0</v>
      </c>
      <c r="O573" s="78" t="b">
        <f>IF(Exposition!$D581="Unspezifisches Training",Exposition!$C581*(Exposition!$E581/60))</f>
        <v>0</v>
      </c>
      <c r="AD573" s="78" t="e">
        <f>IF(Monitoring!D581=0,AA=0,TEXT(Monitoring!D581,"TTTT"))</f>
        <v>#NAME?</v>
      </c>
      <c r="AE573" s="78" t="e">
        <f>IF(Monitoring!D581=0,AA=0,TEXT(Monitoring!D581,"MMMM"))</f>
        <v>#NAME?</v>
      </c>
      <c r="AF573" s="78">
        <f>Monitoring!L581</f>
        <v>0</v>
      </c>
      <c r="BE573" s="78" t="e">
        <f>IF(Exposition!$J580="Januar",Exposition!$G580)</f>
        <v>#NAME?</v>
      </c>
      <c r="BF573" s="78" t="e">
        <f>IF(Exposition!$J580="Februar",Exposition!$G580)</f>
        <v>#NAME?</v>
      </c>
      <c r="BG573" s="78" t="e">
        <f>IF(Exposition!$J580="März",Exposition!$G580)</f>
        <v>#NAME?</v>
      </c>
      <c r="BH573" s="78" t="e">
        <f>IF(Exposition!$J580="April",Exposition!$G580)</f>
        <v>#NAME?</v>
      </c>
      <c r="BI573" s="78" t="e">
        <f>IF(Exposition!$J580="Mai",Exposition!$G580)</f>
        <v>#NAME?</v>
      </c>
      <c r="BJ573" s="78" t="e">
        <f>IF(Exposition!$J580="Juni",Exposition!$G580)</f>
        <v>#NAME?</v>
      </c>
      <c r="BK573" s="78" t="e">
        <f>IF(Exposition!$J580="Juli",Exposition!$G580)</f>
        <v>#NAME?</v>
      </c>
      <c r="BL573" s="78" t="e">
        <f>IF(Exposition!$J580="August",Exposition!$G580)</f>
        <v>#NAME?</v>
      </c>
      <c r="BM573" s="78" t="e">
        <f>IF(Exposition!$J580="September",Exposition!$G580)</f>
        <v>#NAME?</v>
      </c>
      <c r="BN573" s="78" t="e">
        <f>IF(Exposition!$J580="Oktober",Exposition!$G580)</f>
        <v>#NAME?</v>
      </c>
      <c r="BO573" s="78" t="e">
        <f>IF(Exposition!$J580="November",Exposition!$G580)</f>
        <v>#NAME?</v>
      </c>
      <c r="BP573" s="78" t="e">
        <f>IF(Exposition!$J580="Dezember",Exposition!$G580)</f>
        <v>#NAME?</v>
      </c>
    </row>
    <row r="574" spans="14:68" x14ac:dyDescent="0.2">
      <c r="N574" s="78" t="b">
        <f>IF(Exposition!$D582="Fußballspez. Training",Exposition!$C582*(Exposition!$E582/60))</f>
        <v>0</v>
      </c>
      <c r="O574" s="78" t="b">
        <f>IF(Exposition!$D582="Unspezifisches Training",Exposition!$C582*(Exposition!$E582/60))</f>
        <v>0</v>
      </c>
      <c r="AD574" s="78" t="e">
        <f>IF(Monitoring!D582=0,AA=0,TEXT(Monitoring!D582,"TTTT"))</f>
        <v>#NAME?</v>
      </c>
      <c r="AE574" s="78" t="e">
        <f>IF(Monitoring!D582=0,AA=0,TEXT(Monitoring!D582,"MMMM"))</f>
        <v>#NAME?</v>
      </c>
      <c r="AF574" s="78">
        <f>Monitoring!L582</f>
        <v>0</v>
      </c>
      <c r="BE574" s="78" t="e">
        <f>IF(Exposition!$J581="Januar",Exposition!$G581)</f>
        <v>#NAME?</v>
      </c>
      <c r="BF574" s="78" t="e">
        <f>IF(Exposition!$J581="Februar",Exposition!$G581)</f>
        <v>#NAME?</v>
      </c>
      <c r="BG574" s="78" t="e">
        <f>IF(Exposition!$J581="März",Exposition!$G581)</f>
        <v>#NAME?</v>
      </c>
      <c r="BH574" s="78" t="e">
        <f>IF(Exposition!$J581="April",Exposition!$G581)</f>
        <v>#NAME?</v>
      </c>
      <c r="BI574" s="78" t="e">
        <f>IF(Exposition!$J581="Mai",Exposition!$G581)</f>
        <v>#NAME?</v>
      </c>
      <c r="BJ574" s="78" t="e">
        <f>IF(Exposition!$J581="Juni",Exposition!$G581)</f>
        <v>#NAME?</v>
      </c>
      <c r="BK574" s="78" t="e">
        <f>IF(Exposition!$J581="Juli",Exposition!$G581)</f>
        <v>#NAME?</v>
      </c>
      <c r="BL574" s="78" t="e">
        <f>IF(Exposition!$J581="August",Exposition!$G581)</f>
        <v>#NAME?</v>
      </c>
      <c r="BM574" s="78" t="e">
        <f>IF(Exposition!$J581="September",Exposition!$G581)</f>
        <v>#NAME?</v>
      </c>
      <c r="BN574" s="78" t="e">
        <f>IF(Exposition!$J581="Oktober",Exposition!$G581)</f>
        <v>#NAME?</v>
      </c>
      <c r="BO574" s="78" t="e">
        <f>IF(Exposition!$J581="November",Exposition!$G581)</f>
        <v>#NAME?</v>
      </c>
      <c r="BP574" s="78" t="e">
        <f>IF(Exposition!$J581="Dezember",Exposition!$G581)</f>
        <v>#NAME?</v>
      </c>
    </row>
    <row r="575" spans="14:68" x14ac:dyDescent="0.2">
      <c r="N575" s="78" t="b">
        <f>IF(Exposition!$D583="Fußballspez. Training",Exposition!$C583*(Exposition!$E583/60))</f>
        <v>0</v>
      </c>
      <c r="O575" s="78" t="b">
        <f>IF(Exposition!$D583="Unspezifisches Training",Exposition!$C583*(Exposition!$E583/60))</f>
        <v>0</v>
      </c>
      <c r="AD575" s="78" t="e">
        <f>IF(Monitoring!D583=0,AA=0,TEXT(Monitoring!D583,"TTTT"))</f>
        <v>#NAME?</v>
      </c>
      <c r="AE575" s="78" t="e">
        <f>IF(Monitoring!D583=0,AA=0,TEXT(Monitoring!D583,"MMMM"))</f>
        <v>#NAME?</v>
      </c>
      <c r="AF575" s="78">
        <f>Monitoring!L583</f>
        <v>0</v>
      </c>
      <c r="BE575" s="78" t="e">
        <f>IF(Exposition!$J582="Januar",Exposition!$G582)</f>
        <v>#NAME?</v>
      </c>
      <c r="BF575" s="78" t="e">
        <f>IF(Exposition!$J582="Februar",Exposition!$G582)</f>
        <v>#NAME?</v>
      </c>
      <c r="BG575" s="78" t="e">
        <f>IF(Exposition!$J582="März",Exposition!$G582)</f>
        <v>#NAME?</v>
      </c>
      <c r="BH575" s="78" t="e">
        <f>IF(Exposition!$J582="April",Exposition!$G582)</f>
        <v>#NAME?</v>
      </c>
      <c r="BI575" s="78" t="e">
        <f>IF(Exposition!$J582="Mai",Exposition!$G582)</f>
        <v>#NAME?</v>
      </c>
      <c r="BJ575" s="78" t="e">
        <f>IF(Exposition!$J582="Juni",Exposition!$G582)</f>
        <v>#NAME?</v>
      </c>
      <c r="BK575" s="78" t="e">
        <f>IF(Exposition!$J582="Juli",Exposition!$G582)</f>
        <v>#NAME?</v>
      </c>
      <c r="BL575" s="78" t="e">
        <f>IF(Exposition!$J582="August",Exposition!$G582)</f>
        <v>#NAME?</v>
      </c>
      <c r="BM575" s="78" t="e">
        <f>IF(Exposition!$J582="September",Exposition!$G582)</f>
        <v>#NAME?</v>
      </c>
      <c r="BN575" s="78" t="e">
        <f>IF(Exposition!$J582="Oktober",Exposition!$G582)</f>
        <v>#NAME?</v>
      </c>
      <c r="BO575" s="78" t="e">
        <f>IF(Exposition!$J582="November",Exposition!$G582)</f>
        <v>#NAME?</v>
      </c>
      <c r="BP575" s="78" t="e">
        <f>IF(Exposition!$J582="Dezember",Exposition!$G582)</f>
        <v>#NAME?</v>
      </c>
    </row>
    <row r="576" spans="14:68" x14ac:dyDescent="0.2">
      <c r="N576" s="78" t="b">
        <f>IF(Exposition!$D584="Fußballspez. Training",Exposition!$C584*(Exposition!$E584/60))</f>
        <v>0</v>
      </c>
      <c r="O576" s="78" t="b">
        <f>IF(Exposition!$D584="Unspezifisches Training",Exposition!$C584*(Exposition!$E584/60))</f>
        <v>0</v>
      </c>
      <c r="AD576" s="78" t="e">
        <f>IF(Monitoring!D584=0,AA=0,TEXT(Monitoring!D584,"TTTT"))</f>
        <v>#NAME?</v>
      </c>
      <c r="AE576" s="78" t="e">
        <f>IF(Monitoring!D584=0,AA=0,TEXT(Monitoring!D584,"MMMM"))</f>
        <v>#NAME?</v>
      </c>
      <c r="AF576" s="78">
        <f>Monitoring!L584</f>
        <v>0</v>
      </c>
      <c r="BE576" s="78" t="e">
        <f>IF(Exposition!$J583="Januar",Exposition!$G583)</f>
        <v>#NAME?</v>
      </c>
      <c r="BF576" s="78" t="e">
        <f>IF(Exposition!$J583="Februar",Exposition!$G583)</f>
        <v>#NAME?</v>
      </c>
      <c r="BG576" s="78" t="e">
        <f>IF(Exposition!$J583="März",Exposition!$G583)</f>
        <v>#NAME?</v>
      </c>
      <c r="BH576" s="78" t="e">
        <f>IF(Exposition!$J583="April",Exposition!$G583)</f>
        <v>#NAME?</v>
      </c>
      <c r="BI576" s="78" t="e">
        <f>IF(Exposition!$J583="Mai",Exposition!$G583)</f>
        <v>#NAME?</v>
      </c>
      <c r="BJ576" s="78" t="e">
        <f>IF(Exposition!$J583="Juni",Exposition!$G583)</f>
        <v>#NAME?</v>
      </c>
      <c r="BK576" s="78" t="e">
        <f>IF(Exposition!$J583="Juli",Exposition!$G583)</f>
        <v>#NAME?</v>
      </c>
      <c r="BL576" s="78" t="e">
        <f>IF(Exposition!$J583="August",Exposition!$G583)</f>
        <v>#NAME?</v>
      </c>
      <c r="BM576" s="78" t="e">
        <f>IF(Exposition!$J583="September",Exposition!$G583)</f>
        <v>#NAME?</v>
      </c>
      <c r="BN576" s="78" t="e">
        <f>IF(Exposition!$J583="Oktober",Exposition!$G583)</f>
        <v>#NAME?</v>
      </c>
      <c r="BO576" s="78" t="e">
        <f>IF(Exposition!$J583="November",Exposition!$G583)</f>
        <v>#NAME?</v>
      </c>
      <c r="BP576" s="78" t="e">
        <f>IF(Exposition!$J583="Dezember",Exposition!$G583)</f>
        <v>#NAME?</v>
      </c>
    </row>
    <row r="577" spans="14:68" x14ac:dyDescent="0.2">
      <c r="N577" s="78" t="b">
        <f>IF(Exposition!$D585="Fußballspez. Training",Exposition!$C585*(Exposition!$E585/60))</f>
        <v>0</v>
      </c>
      <c r="O577" s="78" t="b">
        <f>IF(Exposition!$D585="Unspezifisches Training",Exposition!$C585*(Exposition!$E585/60))</f>
        <v>0</v>
      </c>
      <c r="AD577" s="78" t="e">
        <f>IF(Monitoring!D585=0,AA=0,TEXT(Monitoring!D585,"TTTT"))</f>
        <v>#NAME?</v>
      </c>
      <c r="AE577" s="78" t="e">
        <f>IF(Monitoring!D585=0,AA=0,TEXT(Monitoring!D585,"MMMM"))</f>
        <v>#NAME?</v>
      </c>
      <c r="AF577" s="78">
        <f>Monitoring!L585</f>
        <v>0</v>
      </c>
      <c r="BE577" s="78" t="e">
        <f>IF(Exposition!$J584="Januar",Exposition!$G584)</f>
        <v>#NAME?</v>
      </c>
      <c r="BF577" s="78" t="e">
        <f>IF(Exposition!$J584="Februar",Exposition!$G584)</f>
        <v>#NAME?</v>
      </c>
      <c r="BG577" s="78" t="e">
        <f>IF(Exposition!$J584="März",Exposition!$G584)</f>
        <v>#NAME?</v>
      </c>
      <c r="BH577" s="78" t="e">
        <f>IF(Exposition!$J584="April",Exposition!$G584)</f>
        <v>#NAME?</v>
      </c>
      <c r="BI577" s="78" t="e">
        <f>IF(Exposition!$J584="Mai",Exposition!$G584)</f>
        <v>#NAME?</v>
      </c>
      <c r="BJ577" s="78" t="e">
        <f>IF(Exposition!$J584="Juni",Exposition!$G584)</f>
        <v>#NAME?</v>
      </c>
      <c r="BK577" s="78" t="e">
        <f>IF(Exposition!$J584="Juli",Exposition!$G584)</f>
        <v>#NAME?</v>
      </c>
      <c r="BL577" s="78" t="e">
        <f>IF(Exposition!$J584="August",Exposition!$G584)</f>
        <v>#NAME?</v>
      </c>
      <c r="BM577" s="78" t="e">
        <f>IF(Exposition!$J584="September",Exposition!$G584)</f>
        <v>#NAME?</v>
      </c>
      <c r="BN577" s="78" t="e">
        <f>IF(Exposition!$J584="Oktober",Exposition!$G584)</f>
        <v>#NAME?</v>
      </c>
      <c r="BO577" s="78" t="e">
        <f>IF(Exposition!$J584="November",Exposition!$G584)</f>
        <v>#NAME?</v>
      </c>
      <c r="BP577" s="78" t="e">
        <f>IF(Exposition!$J584="Dezember",Exposition!$G584)</f>
        <v>#NAME?</v>
      </c>
    </row>
    <row r="578" spans="14:68" x14ac:dyDescent="0.2">
      <c r="N578" s="78" t="b">
        <f>IF(Exposition!$D586="Fußballspez. Training",Exposition!$C586*(Exposition!$E586/60))</f>
        <v>0</v>
      </c>
      <c r="O578" s="78" t="b">
        <f>IF(Exposition!$D586="Unspezifisches Training",Exposition!$C586*(Exposition!$E586/60))</f>
        <v>0</v>
      </c>
      <c r="AD578" s="78" t="e">
        <f>IF(Monitoring!D586=0,AA=0,TEXT(Monitoring!D586,"TTTT"))</f>
        <v>#NAME?</v>
      </c>
      <c r="AE578" s="78" t="e">
        <f>IF(Monitoring!D586=0,AA=0,TEXT(Monitoring!D586,"MMMM"))</f>
        <v>#NAME?</v>
      </c>
      <c r="AF578" s="78">
        <f>Monitoring!L586</f>
        <v>0</v>
      </c>
      <c r="BE578" s="78" t="e">
        <f>IF(Exposition!$J585="Januar",Exposition!$G585)</f>
        <v>#NAME?</v>
      </c>
      <c r="BF578" s="78" t="e">
        <f>IF(Exposition!$J585="Februar",Exposition!$G585)</f>
        <v>#NAME?</v>
      </c>
      <c r="BG578" s="78" t="e">
        <f>IF(Exposition!$J585="März",Exposition!$G585)</f>
        <v>#NAME?</v>
      </c>
      <c r="BH578" s="78" t="e">
        <f>IF(Exposition!$J585="April",Exposition!$G585)</f>
        <v>#NAME?</v>
      </c>
      <c r="BI578" s="78" t="e">
        <f>IF(Exposition!$J585="Mai",Exposition!$G585)</f>
        <v>#NAME?</v>
      </c>
      <c r="BJ578" s="78" t="e">
        <f>IF(Exposition!$J585="Juni",Exposition!$G585)</f>
        <v>#NAME?</v>
      </c>
      <c r="BK578" s="78" t="e">
        <f>IF(Exposition!$J585="Juli",Exposition!$G585)</f>
        <v>#NAME?</v>
      </c>
      <c r="BL578" s="78" t="e">
        <f>IF(Exposition!$J585="August",Exposition!$G585)</f>
        <v>#NAME?</v>
      </c>
      <c r="BM578" s="78" t="e">
        <f>IF(Exposition!$J585="September",Exposition!$G585)</f>
        <v>#NAME?</v>
      </c>
      <c r="BN578" s="78" t="e">
        <f>IF(Exposition!$J585="Oktober",Exposition!$G585)</f>
        <v>#NAME?</v>
      </c>
      <c r="BO578" s="78" t="e">
        <f>IF(Exposition!$J585="November",Exposition!$G585)</f>
        <v>#NAME?</v>
      </c>
      <c r="BP578" s="78" t="e">
        <f>IF(Exposition!$J585="Dezember",Exposition!$G585)</f>
        <v>#NAME?</v>
      </c>
    </row>
    <row r="579" spans="14:68" x14ac:dyDescent="0.2">
      <c r="N579" s="78" t="b">
        <f>IF(Exposition!$D587="Fußballspez. Training",Exposition!$C587*(Exposition!$E587/60))</f>
        <v>0</v>
      </c>
      <c r="O579" s="78" t="b">
        <f>IF(Exposition!$D587="Unspezifisches Training",Exposition!$C587*(Exposition!$E587/60))</f>
        <v>0</v>
      </c>
      <c r="AD579" s="78" t="e">
        <f>IF(Monitoring!D587=0,AA=0,TEXT(Monitoring!D587,"TTTT"))</f>
        <v>#NAME?</v>
      </c>
      <c r="AE579" s="78" t="e">
        <f>IF(Monitoring!D587=0,AA=0,TEXT(Monitoring!D587,"MMMM"))</f>
        <v>#NAME?</v>
      </c>
      <c r="AF579" s="78">
        <f>Monitoring!L587</f>
        <v>0</v>
      </c>
      <c r="BE579" s="78" t="e">
        <f>IF(Exposition!$J586="Januar",Exposition!$G586)</f>
        <v>#NAME?</v>
      </c>
      <c r="BF579" s="78" t="e">
        <f>IF(Exposition!$J586="Februar",Exposition!$G586)</f>
        <v>#NAME?</v>
      </c>
      <c r="BG579" s="78" t="e">
        <f>IF(Exposition!$J586="März",Exposition!$G586)</f>
        <v>#NAME?</v>
      </c>
      <c r="BH579" s="78" t="e">
        <f>IF(Exposition!$J586="April",Exposition!$G586)</f>
        <v>#NAME?</v>
      </c>
      <c r="BI579" s="78" t="e">
        <f>IF(Exposition!$J586="Mai",Exposition!$G586)</f>
        <v>#NAME?</v>
      </c>
      <c r="BJ579" s="78" t="e">
        <f>IF(Exposition!$J586="Juni",Exposition!$G586)</f>
        <v>#NAME?</v>
      </c>
      <c r="BK579" s="78" t="e">
        <f>IF(Exposition!$J586="Juli",Exposition!$G586)</f>
        <v>#NAME?</v>
      </c>
      <c r="BL579" s="78" t="e">
        <f>IF(Exposition!$J586="August",Exposition!$G586)</f>
        <v>#NAME?</v>
      </c>
      <c r="BM579" s="78" t="e">
        <f>IF(Exposition!$J586="September",Exposition!$G586)</f>
        <v>#NAME?</v>
      </c>
      <c r="BN579" s="78" t="e">
        <f>IF(Exposition!$J586="Oktober",Exposition!$G586)</f>
        <v>#NAME?</v>
      </c>
      <c r="BO579" s="78" t="e">
        <f>IF(Exposition!$J586="November",Exposition!$G586)</f>
        <v>#NAME?</v>
      </c>
      <c r="BP579" s="78" t="e">
        <f>IF(Exposition!$J586="Dezember",Exposition!$G586)</f>
        <v>#NAME?</v>
      </c>
    </row>
    <row r="580" spans="14:68" x14ac:dyDescent="0.2">
      <c r="N580" s="78" t="b">
        <f>IF(Exposition!$D588="Fußballspez. Training",Exposition!$C588*(Exposition!$E588/60))</f>
        <v>0</v>
      </c>
      <c r="O580" s="78" t="b">
        <f>IF(Exposition!$D588="Unspezifisches Training",Exposition!$C588*(Exposition!$E588/60))</f>
        <v>0</v>
      </c>
      <c r="AD580" s="78" t="e">
        <f>IF(Monitoring!D588=0,AA=0,TEXT(Monitoring!D588,"TTTT"))</f>
        <v>#NAME?</v>
      </c>
      <c r="AE580" s="78" t="e">
        <f>IF(Monitoring!D588=0,AA=0,TEXT(Monitoring!D588,"MMMM"))</f>
        <v>#NAME?</v>
      </c>
      <c r="AF580" s="78">
        <f>Monitoring!L588</f>
        <v>0</v>
      </c>
      <c r="BE580" s="78" t="e">
        <f>IF(Exposition!$J587="Januar",Exposition!$G587)</f>
        <v>#NAME?</v>
      </c>
      <c r="BF580" s="78" t="e">
        <f>IF(Exposition!$J587="Februar",Exposition!$G587)</f>
        <v>#NAME?</v>
      </c>
      <c r="BG580" s="78" t="e">
        <f>IF(Exposition!$J587="März",Exposition!$G587)</f>
        <v>#NAME?</v>
      </c>
      <c r="BH580" s="78" t="e">
        <f>IF(Exposition!$J587="April",Exposition!$G587)</f>
        <v>#NAME?</v>
      </c>
      <c r="BI580" s="78" t="e">
        <f>IF(Exposition!$J587="Mai",Exposition!$G587)</f>
        <v>#NAME?</v>
      </c>
      <c r="BJ580" s="78" t="e">
        <f>IF(Exposition!$J587="Juni",Exposition!$G587)</f>
        <v>#NAME?</v>
      </c>
      <c r="BK580" s="78" t="e">
        <f>IF(Exposition!$J587="Juli",Exposition!$G587)</f>
        <v>#NAME?</v>
      </c>
      <c r="BL580" s="78" t="e">
        <f>IF(Exposition!$J587="August",Exposition!$G587)</f>
        <v>#NAME?</v>
      </c>
      <c r="BM580" s="78" t="e">
        <f>IF(Exposition!$J587="September",Exposition!$G587)</f>
        <v>#NAME?</v>
      </c>
      <c r="BN580" s="78" t="e">
        <f>IF(Exposition!$J587="Oktober",Exposition!$G587)</f>
        <v>#NAME?</v>
      </c>
      <c r="BO580" s="78" t="e">
        <f>IF(Exposition!$J587="November",Exposition!$G587)</f>
        <v>#NAME?</v>
      </c>
      <c r="BP580" s="78" t="e">
        <f>IF(Exposition!$J587="Dezember",Exposition!$G587)</f>
        <v>#NAME?</v>
      </c>
    </row>
    <row r="581" spans="14:68" x14ac:dyDescent="0.2">
      <c r="N581" s="78" t="b">
        <f>IF(Exposition!$D589="Fußballspez. Training",Exposition!$C589*(Exposition!$E589/60))</f>
        <v>0</v>
      </c>
      <c r="O581" s="78" t="b">
        <f>IF(Exposition!$D589="Unspezifisches Training",Exposition!$C589*(Exposition!$E589/60))</f>
        <v>0</v>
      </c>
      <c r="AD581" s="78" t="e">
        <f>IF(Monitoring!D589=0,AA=0,TEXT(Monitoring!D589,"TTTT"))</f>
        <v>#NAME?</v>
      </c>
      <c r="AE581" s="78" t="e">
        <f>IF(Monitoring!D589=0,AA=0,TEXT(Monitoring!D589,"MMMM"))</f>
        <v>#NAME?</v>
      </c>
      <c r="AF581" s="78">
        <f>Monitoring!L589</f>
        <v>0</v>
      </c>
      <c r="BE581" s="78" t="e">
        <f>IF(Exposition!$J588="Januar",Exposition!$G588)</f>
        <v>#NAME?</v>
      </c>
      <c r="BF581" s="78" t="e">
        <f>IF(Exposition!$J588="Februar",Exposition!$G588)</f>
        <v>#NAME?</v>
      </c>
      <c r="BG581" s="78" t="e">
        <f>IF(Exposition!$J588="März",Exposition!$G588)</f>
        <v>#NAME?</v>
      </c>
      <c r="BH581" s="78" t="e">
        <f>IF(Exposition!$J588="April",Exposition!$G588)</f>
        <v>#NAME?</v>
      </c>
      <c r="BI581" s="78" t="e">
        <f>IF(Exposition!$J588="Mai",Exposition!$G588)</f>
        <v>#NAME?</v>
      </c>
      <c r="BJ581" s="78" t="e">
        <f>IF(Exposition!$J588="Juni",Exposition!$G588)</f>
        <v>#NAME?</v>
      </c>
      <c r="BK581" s="78" t="e">
        <f>IF(Exposition!$J588="Juli",Exposition!$G588)</f>
        <v>#NAME?</v>
      </c>
      <c r="BL581" s="78" t="e">
        <f>IF(Exposition!$J588="August",Exposition!$G588)</f>
        <v>#NAME?</v>
      </c>
      <c r="BM581" s="78" t="e">
        <f>IF(Exposition!$J588="September",Exposition!$G588)</f>
        <v>#NAME?</v>
      </c>
      <c r="BN581" s="78" t="e">
        <f>IF(Exposition!$J588="Oktober",Exposition!$G588)</f>
        <v>#NAME?</v>
      </c>
      <c r="BO581" s="78" t="e">
        <f>IF(Exposition!$J588="November",Exposition!$G588)</f>
        <v>#NAME?</v>
      </c>
      <c r="BP581" s="78" t="e">
        <f>IF(Exposition!$J588="Dezember",Exposition!$G588)</f>
        <v>#NAME?</v>
      </c>
    </row>
    <row r="582" spans="14:68" x14ac:dyDescent="0.2">
      <c r="N582" s="78" t="b">
        <f>IF(Exposition!$D590="Fußballspez. Training",Exposition!$C590*(Exposition!$E590/60))</f>
        <v>0</v>
      </c>
      <c r="O582" s="78" t="b">
        <f>IF(Exposition!$D590="Unspezifisches Training",Exposition!$C590*(Exposition!$E590/60))</f>
        <v>0</v>
      </c>
      <c r="AD582" s="78" t="e">
        <f>IF(Monitoring!D590=0,AA=0,TEXT(Monitoring!D590,"TTTT"))</f>
        <v>#NAME?</v>
      </c>
      <c r="AE582" s="78" t="e">
        <f>IF(Monitoring!D590=0,AA=0,TEXT(Monitoring!D590,"MMMM"))</f>
        <v>#NAME?</v>
      </c>
      <c r="AF582" s="78">
        <f>Monitoring!L590</f>
        <v>0</v>
      </c>
      <c r="BE582" s="78" t="e">
        <f>IF(Exposition!$J589="Januar",Exposition!$G589)</f>
        <v>#NAME?</v>
      </c>
      <c r="BF582" s="78" t="e">
        <f>IF(Exposition!$J589="Februar",Exposition!$G589)</f>
        <v>#NAME?</v>
      </c>
      <c r="BG582" s="78" t="e">
        <f>IF(Exposition!$J589="März",Exposition!$G589)</f>
        <v>#NAME?</v>
      </c>
      <c r="BH582" s="78" t="e">
        <f>IF(Exposition!$J589="April",Exposition!$G589)</f>
        <v>#NAME?</v>
      </c>
      <c r="BI582" s="78" t="e">
        <f>IF(Exposition!$J589="Mai",Exposition!$G589)</f>
        <v>#NAME?</v>
      </c>
      <c r="BJ582" s="78" t="e">
        <f>IF(Exposition!$J589="Juni",Exposition!$G589)</f>
        <v>#NAME?</v>
      </c>
      <c r="BK582" s="78" t="e">
        <f>IF(Exposition!$J589="Juli",Exposition!$G589)</f>
        <v>#NAME?</v>
      </c>
      <c r="BL582" s="78" t="e">
        <f>IF(Exposition!$J589="August",Exposition!$G589)</f>
        <v>#NAME?</v>
      </c>
      <c r="BM582" s="78" t="e">
        <f>IF(Exposition!$J589="September",Exposition!$G589)</f>
        <v>#NAME?</v>
      </c>
      <c r="BN582" s="78" t="e">
        <f>IF(Exposition!$J589="Oktober",Exposition!$G589)</f>
        <v>#NAME?</v>
      </c>
      <c r="BO582" s="78" t="e">
        <f>IF(Exposition!$J589="November",Exposition!$G589)</f>
        <v>#NAME?</v>
      </c>
      <c r="BP582" s="78" t="e">
        <f>IF(Exposition!$J589="Dezember",Exposition!$G589)</f>
        <v>#NAME?</v>
      </c>
    </row>
    <row r="583" spans="14:68" x14ac:dyDescent="0.2">
      <c r="N583" s="78" t="b">
        <f>IF(Exposition!$D591="Fußballspez. Training",Exposition!$C591*(Exposition!$E591/60))</f>
        <v>0</v>
      </c>
      <c r="O583" s="78" t="b">
        <f>IF(Exposition!$D591="Unspezifisches Training",Exposition!$C591*(Exposition!$E591/60))</f>
        <v>0</v>
      </c>
      <c r="AD583" s="78" t="e">
        <f>IF(Monitoring!D591=0,AA=0,TEXT(Monitoring!D591,"TTTT"))</f>
        <v>#NAME?</v>
      </c>
      <c r="AE583" s="78" t="e">
        <f>IF(Monitoring!D591=0,AA=0,TEXT(Monitoring!D591,"MMMM"))</f>
        <v>#NAME?</v>
      </c>
      <c r="AF583" s="78">
        <f>Monitoring!L591</f>
        <v>0</v>
      </c>
      <c r="BE583" s="78" t="e">
        <f>IF(Exposition!$J590="Januar",Exposition!$G590)</f>
        <v>#NAME?</v>
      </c>
      <c r="BF583" s="78" t="e">
        <f>IF(Exposition!$J590="Februar",Exposition!$G590)</f>
        <v>#NAME?</v>
      </c>
      <c r="BG583" s="78" t="e">
        <f>IF(Exposition!$J590="März",Exposition!$G590)</f>
        <v>#NAME?</v>
      </c>
      <c r="BH583" s="78" t="e">
        <f>IF(Exposition!$J590="April",Exposition!$G590)</f>
        <v>#NAME?</v>
      </c>
      <c r="BI583" s="78" t="e">
        <f>IF(Exposition!$J590="Mai",Exposition!$G590)</f>
        <v>#NAME?</v>
      </c>
      <c r="BJ583" s="78" t="e">
        <f>IF(Exposition!$J590="Juni",Exposition!$G590)</f>
        <v>#NAME?</v>
      </c>
      <c r="BK583" s="78" t="e">
        <f>IF(Exposition!$J590="Juli",Exposition!$G590)</f>
        <v>#NAME?</v>
      </c>
      <c r="BL583" s="78" t="e">
        <f>IF(Exposition!$J590="August",Exposition!$G590)</f>
        <v>#NAME?</v>
      </c>
      <c r="BM583" s="78" t="e">
        <f>IF(Exposition!$J590="September",Exposition!$G590)</f>
        <v>#NAME?</v>
      </c>
      <c r="BN583" s="78" t="e">
        <f>IF(Exposition!$J590="Oktober",Exposition!$G590)</f>
        <v>#NAME?</v>
      </c>
      <c r="BO583" s="78" t="e">
        <f>IF(Exposition!$J590="November",Exposition!$G590)</f>
        <v>#NAME?</v>
      </c>
      <c r="BP583" s="78" t="e">
        <f>IF(Exposition!$J590="Dezember",Exposition!$G590)</f>
        <v>#NAME?</v>
      </c>
    </row>
    <row r="584" spans="14:68" x14ac:dyDescent="0.2">
      <c r="N584" s="78" t="b">
        <f>IF(Exposition!$D592="Fußballspez. Training",Exposition!$C592*(Exposition!$E592/60))</f>
        <v>0</v>
      </c>
      <c r="O584" s="78" t="b">
        <f>IF(Exposition!$D592="Unspezifisches Training",Exposition!$C592*(Exposition!$E592/60))</f>
        <v>0</v>
      </c>
      <c r="AD584" s="78" t="e">
        <f>IF(Monitoring!D592=0,AA=0,TEXT(Monitoring!D592,"TTTT"))</f>
        <v>#NAME?</v>
      </c>
      <c r="AE584" s="78" t="e">
        <f>IF(Monitoring!D592=0,AA=0,TEXT(Monitoring!D592,"MMMM"))</f>
        <v>#NAME?</v>
      </c>
      <c r="AF584" s="78">
        <f>Monitoring!L592</f>
        <v>0</v>
      </c>
      <c r="BE584" s="78" t="e">
        <f>IF(Exposition!$J591="Januar",Exposition!$G591)</f>
        <v>#NAME?</v>
      </c>
      <c r="BF584" s="78" t="e">
        <f>IF(Exposition!$J591="Februar",Exposition!$G591)</f>
        <v>#NAME?</v>
      </c>
      <c r="BG584" s="78" t="e">
        <f>IF(Exposition!$J591="März",Exposition!$G591)</f>
        <v>#NAME?</v>
      </c>
      <c r="BH584" s="78" t="e">
        <f>IF(Exposition!$J591="April",Exposition!$G591)</f>
        <v>#NAME?</v>
      </c>
      <c r="BI584" s="78" t="e">
        <f>IF(Exposition!$J591="Mai",Exposition!$G591)</f>
        <v>#NAME?</v>
      </c>
      <c r="BJ584" s="78" t="e">
        <f>IF(Exposition!$J591="Juni",Exposition!$G591)</f>
        <v>#NAME?</v>
      </c>
      <c r="BK584" s="78" t="e">
        <f>IF(Exposition!$J591="Juli",Exposition!$G591)</f>
        <v>#NAME?</v>
      </c>
      <c r="BL584" s="78" t="e">
        <f>IF(Exposition!$J591="August",Exposition!$G591)</f>
        <v>#NAME?</v>
      </c>
      <c r="BM584" s="78" t="e">
        <f>IF(Exposition!$J591="September",Exposition!$G591)</f>
        <v>#NAME?</v>
      </c>
      <c r="BN584" s="78" t="e">
        <f>IF(Exposition!$J591="Oktober",Exposition!$G591)</f>
        <v>#NAME?</v>
      </c>
      <c r="BO584" s="78" t="e">
        <f>IF(Exposition!$J591="November",Exposition!$G591)</f>
        <v>#NAME?</v>
      </c>
      <c r="BP584" s="78" t="e">
        <f>IF(Exposition!$J591="Dezember",Exposition!$G591)</f>
        <v>#NAME?</v>
      </c>
    </row>
    <row r="585" spans="14:68" x14ac:dyDescent="0.2">
      <c r="N585" s="78" t="b">
        <f>IF(Exposition!$D593="Fußballspez. Training",Exposition!$C593*(Exposition!$E593/60))</f>
        <v>0</v>
      </c>
      <c r="O585" s="78" t="b">
        <f>IF(Exposition!$D593="Unspezifisches Training",Exposition!$C593*(Exposition!$E593/60))</f>
        <v>0</v>
      </c>
      <c r="AD585" s="78" t="e">
        <f>IF(Monitoring!D593=0,AA=0,TEXT(Monitoring!D593,"TTTT"))</f>
        <v>#NAME?</v>
      </c>
      <c r="AE585" s="78" t="e">
        <f>IF(Monitoring!D593=0,AA=0,TEXT(Monitoring!D593,"MMMM"))</f>
        <v>#NAME?</v>
      </c>
      <c r="AF585" s="78">
        <f>Monitoring!L593</f>
        <v>0</v>
      </c>
      <c r="BE585" s="78" t="e">
        <f>IF(Exposition!$J592="Januar",Exposition!$G592)</f>
        <v>#NAME?</v>
      </c>
      <c r="BF585" s="78" t="e">
        <f>IF(Exposition!$J592="Februar",Exposition!$G592)</f>
        <v>#NAME?</v>
      </c>
      <c r="BG585" s="78" t="e">
        <f>IF(Exposition!$J592="März",Exposition!$G592)</f>
        <v>#NAME?</v>
      </c>
      <c r="BH585" s="78" t="e">
        <f>IF(Exposition!$J592="April",Exposition!$G592)</f>
        <v>#NAME?</v>
      </c>
      <c r="BI585" s="78" t="e">
        <f>IF(Exposition!$J592="Mai",Exposition!$G592)</f>
        <v>#NAME?</v>
      </c>
      <c r="BJ585" s="78" t="e">
        <f>IF(Exposition!$J592="Juni",Exposition!$G592)</f>
        <v>#NAME?</v>
      </c>
      <c r="BK585" s="78" t="e">
        <f>IF(Exposition!$J592="Juli",Exposition!$G592)</f>
        <v>#NAME?</v>
      </c>
      <c r="BL585" s="78" t="e">
        <f>IF(Exposition!$J592="August",Exposition!$G592)</f>
        <v>#NAME?</v>
      </c>
      <c r="BM585" s="78" t="e">
        <f>IF(Exposition!$J592="September",Exposition!$G592)</f>
        <v>#NAME?</v>
      </c>
      <c r="BN585" s="78" t="e">
        <f>IF(Exposition!$J592="Oktober",Exposition!$G592)</f>
        <v>#NAME?</v>
      </c>
      <c r="BO585" s="78" t="e">
        <f>IF(Exposition!$J592="November",Exposition!$G592)</f>
        <v>#NAME?</v>
      </c>
      <c r="BP585" s="78" t="e">
        <f>IF(Exposition!$J592="Dezember",Exposition!$G592)</f>
        <v>#NAME?</v>
      </c>
    </row>
    <row r="586" spans="14:68" x14ac:dyDescent="0.2">
      <c r="N586" s="78" t="b">
        <f>IF(Exposition!$D594="Fußballspez. Training",Exposition!$C594*(Exposition!$E594/60))</f>
        <v>0</v>
      </c>
      <c r="O586" s="78" t="b">
        <f>IF(Exposition!$D594="Unspezifisches Training",Exposition!$C594*(Exposition!$E594/60))</f>
        <v>0</v>
      </c>
      <c r="AD586" s="78" t="e">
        <f>IF(Monitoring!D594=0,AA=0,TEXT(Monitoring!D594,"TTTT"))</f>
        <v>#NAME?</v>
      </c>
      <c r="AE586" s="78" t="e">
        <f>IF(Monitoring!D594=0,AA=0,TEXT(Monitoring!D594,"MMMM"))</f>
        <v>#NAME?</v>
      </c>
      <c r="AF586" s="78">
        <f>Monitoring!L594</f>
        <v>0</v>
      </c>
      <c r="BE586" s="78" t="e">
        <f>IF(Exposition!$J593="Januar",Exposition!$G593)</f>
        <v>#NAME?</v>
      </c>
      <c r="BF586" s="78" t="e">
        <f>IF(Exposition!$J593="Februar",Exposition!$G593)</f>
        <v>#NAME?</v>
      </c>
      <c r="BG586" s="78" t="e">
        <f>IF(Exposition!$J593="März",Exposition!$G593)</f>
        <v>#NAME?</v>
      </c>
      <c r="BH586" s="78" t="e">
        <f>IF(Exposition!$J593="April",Exposition!$G593)</f>
        <v>#NAME?</v>
      </c>
      <c r="BI586" s="78" t="e">
        <f>IF(Exposition!$J593="Mai",Exposition!$G593)</f>
        <v>#NAME?</v>
      </c>
      <c r="BJ586" s="78" t="e">
        <f>IF(Exposition!$J593="Juni",Exposition!$G593)</f>
        <v>#NAME?</v>
      </c>
      <c r="BK586" s="78" t="e">
        <f>IF(Exposition!$J593="Juli",Exposition!$G593)</f>
        <v>#NAME?</v>
      </c>
      <c r="BL586" s="78" t="e">
        <f>IF(Exposition!$J593="August",Exposition!$G593)</f>
        <v>#NAME?</v>
      </c>
      <c r="BM586" s="78" t="e">
        <f>IF(Exposition!$J593="September",Exposition!$G593)</f>
        <v>#NAME?</v>
      </c>
      <c r="BN586" s="78" t="e">
        <f>IF(Exposition!$J593="Oktober",Exposition!$G593)</f>
        <v>#NAME?</v>
      </c>
      <c r="BO586" s="78" t="e">
        <f>IF(Exposition!$J593="November",Exposition!$G593)</f>
        <v>#NAME?</v>
      </c>
      <c r="BP586" s="78" t="e">
        <f>IF(Exposition!$J593="Dezember",Exposition!$G593)</f>
        <v>#NAME?</v>
      </c>
    </row>
    <row r="587" spans="14:68" x14ac:dyDescent="0.2">
      <c r="N587" s="78" t="b">
        <f>IF(Exposition!$D595="Fußballspez. Training",Exposition!$C595*(Exposition!$E595/60))</f>
        <v>0</v>
      </c>
      <c r="O587" s="78" t="b">
        <f>IF(Exposition!$D595="Unspezifisches Training",Exposition!$C595*(Exposition!$E595/60))</f>
        <v>0</v>
      </c>
      <c r="AD587" s="78" t="e">
        <f>IF(Monitoring!D595=0,AA=0,TEXT(Monitoring!D595,"TTTT"))</f>
        <v>#NAME?</v>
      </c>
      <c r="AE587" s="78" t="e">
        <f>IF(Monitoring!D595=0,AA=0,TEXT(Monitoring!D595,"MMMM"))</f>
        <v>#NAME?</v>
      </c>
      <c r="AF587" s="78">
        <f>Monitoring!L595</f>
        <v>0</v>
      </c>
      <c r="BE587" s="78" t="e">
        <f>IF(Exposition!$J594="Januar",Exposition!$G594)</f>
        <v>#NAME?</v>
      </c>
      <c r="BF587" s="78" t="e">
        <f>IF(Exposition!$J594="Februar",Exposition!$G594)</f>
        <v>#NAME?</v>
      </c>
      <c r="BG587" s="78" t="e">
        <f>IF(Exposition!$J594="März",Exposition!$G594)</f>
        <v>#NAME?</v>
      </c>
      <c r="BH587" s="78" t="e">
        <f>IF(Exposition!$J594="April",Exposition!$G594)</f>
        <v>#NAME?</v>
      </c>
      <c r="BI587" s="78" t="e">
        <f>IF(Exposition!$J594="Mai",Exposition!$G594)</f>
        <v>#NAME?</v>
      </c>
      <c r="BJ587" s="78" t="e">
        <f>IF(Exposition!$J594="Juni",Exposition!$G594)</f>
        <v>#NAME?</v>
      </c>
      <c r="BK587" s="78" t="e">
        <f>IF(Exposition!$J594="Juli",Exposition!$G594)</f>
        <v>#NAME?</v>
      </c>
      <c r="BL587" s="78" t="e">
        <f>IF(Exposition!$J594="August",Exposition!$G594)</f>
        <v>#NAME?</v>
      </c>
      <c r="BM587" s="78" t="e">
        <f>IF(Exposition!$J594="September",Exposition!$G594)</f>
        <v>#NAME?</v>
      </c>
      <c r="BN587" s="78" t="e">
        <f>IF(Exposition!$J594="Oktober",Exposition!$G594)</f>
        <v>#NAME?</v>
      </c>
      <c r="BO587" s="78" t="e">
        <f>IF(Exposition!$J594="November",Exposition!$G594)</f>
        <v>#NAME?</v>
      </c>
      <c r="BP587" s="78" t="e">
        <f>IF(Exposition!$J594="Dezember",Exposition!$G594)</f>
        <v>#NAME?</v>
      </c>
    </row>
    <row r="588" spans="14:68" x14ac:dyDescent="0.2">
      <c r="N588" s="78" t="b">
        <f>IF(Exposition!$D596="Fußballspez. Training",Exposition!$C596*(Exposition!$E596/60))</f>
        <v>0</v>
      </c>
      <c r="O588" s="78" t="b">
        <f>IF(Exposition!$D596="Unspezifisches Training",Exposition!$C596*(Exposition!$E596/60))</f>
        <v>0</v>
      </c>
      <c r="AD588" s="78" t="e">
        <f>IF(Monitoring!D596=0,AA=0,TEXT(Monitoring!D596,"TTTT"))</f>
        <v>#NAME?</v>
      </c>
      <c r="AE588" s="78" t="e">
        <f>IF(Monitoring!D596=0,AA=0,TEXT(Monitoring!D596,"MMMM"))</f>
        <v>#NAME?</v>
      </c>
      <c r="AF588" s="78">
        <f>Monitoring!L596</f>
        <v>0</v>
      </c>
      <c r="BE588" s="78" t="e">
        <f>IF(Exposition!$J595="Januar",Exposition!$G595)</f>
        <v>#NAME?</v>
      </c>
      <c r="BF588" s="78" t="e">
        <f>IF(Exposition!$J595="Februar",Exposition!$G595)</f>
        <v>#NAME?</v>
      </c>
      <c r="BG588" s="78" t="e">
        <f>IF(Exposition!$J595="März",Exposition!$G595)</f>
        <v>#NAME?</v>
      </c>
      <c r="BH588" s="78" t="e">
        <f>IF(Exposition!$J595="April",Exposition!$G595)</f>
        <v>#NAME?</v>
      </c>
      <c r="BI588" s="78" t="e">
        <f>IF(Exposition!$J595="Mai",Exposition!$G595)</f>
        <v>#NAME?</v>
      </c>
      <c r="BJ588" s="78" t="e">
        <f>IF(Exposition!$J595="Juni",Exposition!$G595)</f>
        <v>#NAME?</v>
      </c>
      <c r="BK588" s="78" t="e">
        <f>IF(Exposition!$J595="Juli",Exposition!$G595)</f>
        <v>#NAME?</v>
      </c>
      <c r="BL588" s="78" t="e">
        <f>IF(Exposition!$J595="August",Exposition!$G595)</f>
        <v>#NAME?</v>
      </c>
      <c r="BM588" s="78" t="e">
        <f>IF(Exposition!$J595="September",Exposition!$G595)</f>
        <v>#NAME?</v>
      </c>
      <c r="BN588" s="78" t="e">
        <f>IF(Exposition!$J595="Oktober",Exposition!$G595)</f>
        <v>#NAME?</v>
      </c>
      <c r="BO588" s="78" t="e">
        <f>IF(Exposition!$J595="November",Exposition!$G595)</f>
        <v>#NAME?</v>
      </c>
      <c r="BP588" s="78" t="e">
        <f>IF(Exposition!$J595="Dezember",Exposition!$G595)</f>
        <v>#NAME?</v>
      </c>
    </row>
    <row r="589" spans="14:68" x14ac:dyDescent="0.2">
      <c r="N589" s="78" t="b">
        <f>IF(Exposition!$D597="Fußballspez. Training",Exposition!$C597*(Exposition!$E597/60))</f>
        <v>0</v>
      </c>
      <c r="O589" s="78" t="b">
        <f>IF(Exposition!$D597="Unspezifisches Training",Exposition!$C597*(Exposition!$E597/60))</f>
        <v>0</v>
      </c>
      <c r="AD589" s="78" t="e">
        <f>IF(Monitoring!D597=0,AA=0,TEXT(Monitoring!D597,"TTTT"))</f>
        <v>#NAME?</v>
      </c>
      <c r="AE589" s="78" t="e">
        <f>IF(Monitoring!D597=0,AA=0,TEXT(Monitoring!D597,"MMMM"))</f>
        <v>#NAME?</v>
      </c>
      <c r="AF589" s="78">
        <f>Monitoring!L597</f>
        <v>0</v>
      </c>
      <c r="BE589" s="78" t="e">
        <f>IF(Exposition!$J596="Januar",Exposition!$G596)</f>
        <v>#NAME?</v>
      </c>
      <c r="BF589" s="78" t="e">
        <f>IF(Exposition!$J596="Februar",Exposition!$G596)</f>
        <v>#NAME?</v>
      </c>
      <c r="BG589" s="78" t="e">
        <f>IF(Exposition!$J596="März",Exposition!$G596)</f>
        <v>#NAME?</v>
      </c>
      <c r="BH589" s="78" t="e">
        <f>IF(Exposition!$J596="April",Exposition!$G596)</f>
        <v>#NAME?</v>
      </c>
      <c r="BI589" s="78" t="e">
        <f>IF(Exposition!$J596="Mai",Exposition!$G596)</f>
        <v>#NAME?</v>
      </c>
      <c r="BJ589" s="78" t="e">
        <f>IF(Exposition!$J596="Juni",Exposition!$G596)</f>
        <v>#NAME?</v>
      </c>
      <c r="BK589" s="78" t="e">
        <f>IF(Exposition!$J596="Juli",Exposition!$G596)</f>
        <v>#NAME?</v>
      </c>
      <c r="BL589" s="78" t="e">
        <f>IF(Exposition!$J596="August",Exposition!$G596)</f>
        <v>#NAME?</v>
      </c>
      <c r="BM589" s="78" t="e">
        <f>IF(Exposition!$J596="September",Exposition!$G596)</f>
        <v>#NAME?</v>
      </c>
      <c r="BN589" s="78" t="e">
        <f>IF(Exposition!$J596="Oktober",Exposition!$G596)</f>
        <v>#NAME?</v>
      </c>
      <c r="BO589" s="78" t="e">
        <f>IF(Exposition!$J596="November",Exposition!$G596)</f>
        <v>#NAME?</v>
      </c>
      <c r="BP589" s="78" t="e">
        <f>IF(Exposition!$J596="Dezember",Exposition!$G596)</f>
        <v>#NAME?</v>
      </c>
    </row>
    <row r="590" spans="14:68" x14ac:dyDescent="0.2">
      <c r="N590" s="78" t="b">
        <f>IF(Exposition!$D598="Fußballspez. Training",Exposition!$C598*(Exposition!$E598/60))</f>
        <v>0</v>
      </c>
      <c r="O590" s="78" t="b">
        <f>IF(Exposition!$D598="Unspezifisches Training",Exposition!$C598*(Exposition!$E598/60))</f>
        <v>0</v>
      </c>
      <c r="AD590" s="78" t="e">
        <f>IF(Monitoring!D598=0,AA=0,TEXT(Monitoring!D598,"TTTT"))</f>
        <v>#NAME?</v>
      </c>
      <c r="AE590" s="78" t="e">
        <f>IF(Monitoring!D598=0,AA=0,TEXT(Monitoring!D598,"MMMM"))</f>
        <v>#NAME?</v>
      </c>
      <c r="AF590" s="78">
        <f>Monitoring!L598</f>
        <v>0</v>
      </c>
      <c r="BE590" s="78" t="e">
        <f>IF(Exposition!$J597="Januar",Exposition!$G597)</f>
        <v>#NAME?</v>
      </c>
      <c r="BF590" s="78" t="e">
        <f>IF(Exposition!$J597="Februar",Exposition!$G597)</f>
        <v>#NAME?</v>
      </c>
      <c r="BG590" s="78" t="e">
        <f>IF(Exposition!$J597="März",Exposition!$G597)</f>
        <v>#NAME?</v>
      </c>
      <c r="BH590" s="78" t="e">
        <f>IF(Exposition!$J597="April",Exposition!$G597)</f>
        <v>#NAME?</v>
      </c>
      <c r="BI590" s="78" t="e">
        <f>IF(Exposition!$J597="Mai",Exposition!$G597)</f>
        <v>#NAME?</v>
      </c>
      <c r="BJ590" s="78" t="e">
        <f>IF(Exposition!$J597="Juni",Exposition!$G597)</f>
        <v>#NAME?</v>
      </c>
      <c r="BK590" s="78" t="e">
        <f>IF(Exposition!$J597="Juli",Exposition!$G597)</f>
        <v>#NAME?</v>
      </c>
      <c r="BL590" s="78" t="e">
        <f>IF(Exposition!$J597="August",Exposition!$G597)</f>
        <v>#NAME?</v>
      </c>
      <c r="BM590" s="78" t="e">
        <f>IF(Exposition!$J597="September",Exposition!$G597)</f>
        <v>#NAME?</v>
      </c>
      <c r="BN590" s="78" t="e">
        <f>IF(Exposition!$J597="Oktober",Exposition!$G597)</f>
        <v>#NAME?</v>
      </c>
      <c r="BO590" s="78" t="e">
        <f>IF(Exposition!$J597="November",Exposition!$G597)</f>
        <v>#NAME?</v>
      </c>
      <c r="BP590" s="78" t="e">
        <f>IF(Exposition!$J597="Dezember",Exposition!$G597)</f>
        <v>#NAME?</v>
      </c>
    </row>
    <row r="591" spans="14:68" x14ac:dyDescent="0.2">
      <c r="N591" s="78" t="b">
        <f>IF(Exposition!$D599="Fußballspez. Training",Exposition!$C599*(Exposition!$E599/60))</f>
        <v>0</v>
      </c>
      <c r="O591" s="78" t="b">
        <f>IF(Exposition!$D599="Unspezifisches Training",Exposition!$C599*(Exposition!$E599/60))</f>
        <v>0</v>
      </c>
      <c r="AD591" s="78" t="e">
        <f>IF(Monitoring!D599=0,AA=0,TEXT(Monitoring!D599,"TTTT"))</f>
        <v>#NAME?</v>
      </c>
      <c r="AE591" s="78" t="e">
        <f>IF(Monitoring!D599=0,AA=0,TEXT(Monitoring!D599,"MMMM"))</f>
        <v>#NAME?</v>
      </c>
      <c r="AF591" s="78">
        <f>Monitoring!L599</f>
        <v>0</v>
      </c>
      <c r="BE591" s="78" t="e">
        <f>IF(Exposition!$J598="Januar",Exposition!$G598)</f>
        <v>#NAME?</v>
      </c>
      <c r="BF591" s="78" t="e">
        <f>IF(Exposition!$J598="Februar",Exposition!$G598)</f>
        <v>#NAME?</v>
      </c>
      <c r="BG591" s="78" t="e">
        <f>IF(Exposition!$J598="März",Exposition!$G598)</f>
        <v>#NAME?</v>
      </c>
      <c r="BH591" s="78" t="e">
        <f>IF(Exposition!$J598="April",Exposition!$G598)</f>
        <v>#NAME?</v>
      </c>
      <c r="BI591" s="78" t="e">
        <f>IF(Exposition!$J598="Mai",Exposition!$G598)</f>
        <v>#NAME?</v>
      </c>
      <c r="BJ591" s="78" t="e">
        <f>IF(Exposition!$J598="Juni",Exposition!$G598)</f>
        <v>#NAME?</v>
      </c>
      <c r="BK591" s="78" t="e">
        <f>IF(Exposition!$J598="Juli",Exposition!$G598)</f>
        <v>#NAME?</v>
      </c>
      <c r="BL591" s="78" t="e">
        <f>IF(Exposition!$J598="August",Exposition!$G598)</f>
        <v>#NAME?</v>
      </c>
      <c r="BM591" s="78" t="e">
        <f>IF(Exposition!$J598="September",Exposition!$G598)</f>
        <v>#NAME?</v>
      </c>
      <c r="BN591" s="78" t="e">
        <f>IF(Exposition!$J598="Oktober",Exposition!$G598)</f>
        <v>#NAME?</v>
      </c>
      <c r="BO591" s="78" t="e">
        <f>IF(Exposition!$J598="November",Exposition!$G598)</f>
        <v>#NAME?</v>
      </c>
      <c r="BP591" s="78" t="e">
        <f>IF(Exposition!$J598="Dezember",Exposition!$G598)</f>
        <v>#NAME?</v>
      </c>
    </row>
    <row r="592" spans="14:68" x14ac:dyDescent="0.2">
      <c r="N592" s="78" t="b">
        <f>IF(Exposition!$D600="Fußballspez. Training",Exposition!$C600*(Exposition!$E600/60))</f>
        <v>0</v>
      </c>
      <c r="O592" s="78" t="b">
        <f>IF(Exposition!$D600="Unspezifisches Training",Exposition!$C600*(Exposition!$E600/60))</f>
        <v>0</v>
      </c>
      <c r="AD592" s="78" t="e">
        <f>IF(Monitoring!D600=0,AA=0,TEXT(Monitoring!D600,"TTTT"))</f>
        <v>#NAME?</v>
      </c>
      <c r="AE592" s="78" t="e">
        <f>IF(Monitoring!D600=0,AA=0,TEXT(Monitoring!D600,"MMMM"))</f>
        <v>#NAME?</v>
      </c>
      <c r="AF592" s="78">
        <f>Monitoring!L600</f>
        <v>0</v>
      </c>
      <c r="BE592" s="78" t="e">
        <f>IF(Exposition!$J599="Januar",Exposition!$G599)</f>
        <v>#NAME?</v>
      </c>
      <c r="BF592" s="78" t="e">
        <f>IF(Exposition!$J599="Februar",Exposition!$G599)</f>
        <v>#NAME?</v>
      </c>
      <c r="BG592" s="78" t="e">
        <f>IF(Exposition!$J599="März",Exposition!$G599)</f>
        <v>#NAME?</v>
      </c>
      <c r="BH592" s="78" t="e">
        <f>IF(Exposition!$J599="April",Exposition!$G599)</f>
        <v>#NAME?</v>
      </c>
      <c r="BI592" s="78" t="e">
        <f>IF(Exposition!$J599="Mai",Exposition!$G599)</f>
        <v>#NAME?</v>
      </c>
      <c r="BJ592" s="78" t="e">
        <f>IF(Exposition!$J599="Juni",Exposition!$G599)</f>
        <v>#NAME?</v>
      </c>
      <c r="BK592" s="78" t="e">
        <f>IF(Exposition!$J599="Juli",Exposition!$G599)</f>
        <v>#NAME?</v>
      </c>
      <c r="BL592" s="78" t="e">
        <f>IF(Exposition!$J599="August",Exposition!$G599)</f>
        <v>#NAME?</v>
      </c>
      <c r="BM592" s="78" t="e">
        <f>IF(Exposition!$J599="September",Exposition!$G599)</f>
        <v>#NAME?</v>
      </c>
      <c r="BN592" s="78" t="e">
        <f>IF(Exposition!$J599="Oktober",Exposition!$G599)</f>
        <v>#NAME?</v>
      </c>
      <c r="BO592" s="78" t="e">
        <f>IF(Exposition!$J599="November",Exposition!$G599)</f>
        <v>#NAME?</v>
      </c>
      <c r="BP592" s="78" t="e">
        <f>IF(Exposition!$J599="Dezember",Exposition!$G599)</f>
        <v>#NAME?</v>
      </c>
    </row>
    <row r="593" spans="14:68" x14ac:dyDescent="0.2">
      <c r="N593" s="78" t="b">
        <f>IF(Exposition!$D601="Fußballspez. Training",Exposition!$C601*(Exposition!$E601/60))</f>
        <v>0</v>
      </c>
      <c r="O593" s="78" t="b">
        <f>IF(Exposition!$D601="Unspezifisches Training",Exposition!$C601*(Exposition!$E601/60))</f>
        <v>0</v>
      </c>
      <c r="AD593" s="78" t="e">
        <f>IF(Monitoring!D601=0,AA=0,TEXT(Monitoring!D601,"TTTT"))</f>
        <v>#NAME?</v>
      </c>
      <c r="AE593" s="78" t="e">
        <f>IF(Monitoring!D601=0,AA=0,TEXT(Monitoring!D601,"MMMM"))</f>
        <v>#NAME?</v>
      </c>
      <c r="AF593" s="78">
        <f>Monitoring!L601</f>
        <v>0</v>
      </c>
      <c r="BE593" s="78" t="e">
        <f>IF(Exposition!$J600="Januar",Exposition!$G600)</f>
        <v>#NAME?</v>
      </c>
      <c r="BF593" s="78" t="e">
        <f>IF(Exposition!$J600="Februar",Exposition!$G600)</f>
        <v>#NAME?</v>
      </c>
      <c r="BG593" s="78" t="e">
        <f>IF(Exposition!$J600="März",Exposition!$G600)</f>
        <v>#NAME?</v>
      </c>
      <c r="BH593" s="78" t="e">
        <f>IF(Exposition!$J600="April",Exposition!$G600)</f>
        <v>#NAME?</v>
      </c>
      <c r="BI593" s="78" t="e">
        <f>IF(Exposition!$J600="Mai",Exposition!$G600)</f>
        <v>#NAME?</v>
      </c>
      <c r="BJ593" s="78" t="e">
        <f>IF(Exposition!$J600="Juni",Exposition!$G600)</f>
        <v>#NAME?</v>
      </c>
      <c r="BK593" s="78" t="e">
        <f>IF(Exposition!$J600="Juli",Exposition!$G600)</f>
        <v>#NAME?</v>
      </c>
      <c r="BL593" s="78" t="e">
        <f>IF(Exposition!$J600="August",Exposition!$G600)</f>
        <v>#NAME?</v>
      </c>
      <c r="BM593" s="78" t="e">
        <f>IF(Exposition!$J600="September",Exposition!$G600)</f>
        <v>#NAME?</v>
      </c>
      <c r="BN593" s="78" t="e">
        <f>IF(Exposition!$J600="Oktober",Exposition!$G600)</f>
        <v>#NAME?</v>
      </c>
      <c r="BO593" s="78" t="e">
        <f>IF(Exposition!$J600="November",Exposition!$G600)</f>
        <v>#NAME?</v>
      </c>
      <c r="BP593" s="78" t="e">
        <f>IF(Exposition!$J600="Dezember",Exposition!$G600)</f>
        <v>#NAME?</v>
      </c>
    </row>
    <row r="594" spans="14:68" x14ac:dyDescent="0.2">
      <c r="N594" s="78" t="b">
        <f>IF(Exposition!$D602="Fußballspez. Training",Exposition!$C602*(Exposition!$E602/60))</f>
        <v>0</v>
      </c>
      <c r="O594" s="78" t="b">
        <f>IF(Exposition!$D602="Unspezifisches Training",Exposition!$C602*(Exposition!$E602/60))</f>
        <v>0</v>
      </c>
      <c r="AD594" s="78" t="e">
        <f>IF(Monitoring!D602=0,AA=0,TEXT(Monitoring!D602,"TTTT"))</f>
        <v>#NAME?</v>
      </c>
      <c r="AE594" s="78" t="e">
        <f>IF(Monitoring!D602=0,AA=0,TEXT(Monitoring!D602,"MMMM"))</f>
        <v>#NAME?</v>
      </c>
      <c r="AF594" s="78">
        <f>Monitoring!L602</f>
        <v>0</v>
      </c>
      <c r="BE594" s="78" t="e">
        <f>IF(Exposition!$J601="Januar",Exposition!$G601)</f>
        <v>#NAME?</v>
      </c>
      <c r="BF594" s="78" t="e">
        <f>IF(Exposition!$J601="Februar",Exposition!$G601)</f>
        <v>#NAME?</v>
      </c>
      <c r="BG594" s="78" t="e">
        <f>IF(Exposition!$J601="März",Exposition!$G601)</f>
        <v>#NAME?</v>
      </c>
      <c r="BH594" s="78" t="e">
        <f>IF(Exposition!$J601="April",Exposition!$G601)</f>
        <v>#NAME?</v>
      </c>
      <c r="BI594" s="78" t="e">
        <f>IF(Exposition!$J601="Mai",Exposition!$G601)</f>
        <v>#NAME?</v>
      </c>
      <c r="BJ594" s="78" t="e">
        <f>IF(Exposition!$J601="Juni",Exposition!$G601)</f>
        <v>#NAME?</v>
      </c>
      <c r="BK594" s="78" t="e">
        <f>IF(Exposition!$J601="Juli",Exposition!$G601)</f>
        <v>#NAME?</v>
      </c>
      <c r="BL594" s="78" t="e">
        <f>IF(Exposition!$J601="August",Exposition!$G601)</f>
        <v>#NAME?</v>
      </c>
      <c r="BM594" s="78" t="e">
        <f>IF(Exposition!$J601="September",Exposition!$G601)</f>
        <v>#NAME?</v>
      </c>
      <c r="BN594" s="78" t="e">
        <f>IF(Exposition!$J601="Oktober",Exposition!$G601)</f>
        <v>#NAME?</v>
      </c>
      <c r="BO594" s="78" t="e">
        <f>IF(Exposition!$J601="November",Exposition!$G601)</f>
        <v>#NAME?</v>
      </c>
      <c r="BP594" s="78" t="e">
        <f>IF(Exposition!$J601="Dezember",Exposition!$G601)</f>
        <v>#NAME?</v>
      </c>
    </row>
    <row r="595" spans="14:68" x14ac:dyDescent="0.2">
      <c r="N595" s="78" t="b">
        <f>IF(Exposition!$D603="Fußballspez. Training",Exposition!$C603*(Exposition!$E603/60))</f>
        <v>0</v>
      </c>
      <c r="O595" s="78" t="b">
        <f>IF(Exposition!$D603="Unspezifisches Training",Exposition!$C603*(Exposition!$E603/60))</f>
        <v>0</v>
      </c>
      <c r="AD595" s="78" t="e">
        <f>IF(Monitoring!D603=0,AA=0,TEXT(Monitoring!D603,"TTTT"))</f>
        <v>#NAME?</v>
      </c>
      <c r="AE595" s="78" t="e">
        <f>IF(Monitoring!D603=0,AA=0,TEXT(Monitoring!D603,"MMMM"))</f>
        <v>#NAME?</v>
      </c>
      <c r="AF595" s="78">
        <f>Monitoring!L603</f>
        <v>0</v>
      </c>
      <c r="BE595" s="78" t="e">
        <f>IF(Exposition!$J602="Januar",Exposition!$G602)</f>
        <v>#NAME?</v>
      </c>
      <c r="BF595" s="78" t="e">
        <f>IF(Exposition!$J602="Februar",Exposition!$G602)</f>
        <v>#NAME?</v>
      </c>
      <c r="BG595" s="78" t="e">
        <f>IF(Exposition!$J602="März",Exposition!$G602)</f>
        <v>#NAME?</v>
      </c>
      <c r="BH595" s="78" t="e">
        <f>IF(Exposition!$J602="April",Exposition!$G602)</f>
        <v>#NAME?</v>
      </c>
      <c r="BI595" s="78" t="e">
        <f>IF(Exposition!$J602="Mai",Exposition!$G602)</f>
        <v>#NAME?</v>
      </c>
      <c r="BJ595" s="78" t="e">
        <f>IF(Exposition!$J602="Juni",Exposition!$G602)</f>
        <v>#NAME?</v>
      </c>
      <c r="BK595" s="78" t="e">
        <f>IF(Exposition!$J602="Juli",Exposition!$G602)</f>
        <v>#NAME?</v>
      </c>
      <c r="BL595" s="78" t="e">
        <f>IF(Exposition!$J602="August",Exposition!$G602)</f>
        <v>#NAME?</v>
      </c>
      <c r="BM595" s="78" t="e">
        <f>IF(Exposition!$J602="September",Exposition!$G602)</f>
        <v>#NAME?</v>
      </c>
      <c r="BN595" s="78" t="e">
        <f>IF(Exposition!$J602="Oktober",Exposition!$G602)</f>
        <v>#NAME?</v>
      </c>
      <c r="BO595" s="78" t="e">
        <f>IF(Exposition!$J602="November",Exposition!$G602)</f>
        <v>#NAME?</v>
      </c>
      <c r="BP595" s="78" t="e">
        <f>IF(Exposition!$J602="Dezember",Exposition!$G602)</f>
        <v>#NAME?</v>
      </c>
    </row>
    <row r="596" spans="14:68" x14ac:dyDescent="0.2">
      <c r="N596" s="78" t="b">
        <f>IF(Exposition!$D604="Fußballspez. Training",Exposition!$C604*(Exposition!$E604/60))</f>
        <v>0</v>
      </c>
      <c r="O596" s="78" t="b">
        <f>IF(Exposition!$D604="Unspezifisches Training",Exposition!$C604*(Exposition!$E604/60))</f>
        <v>0</v>
      </c>
      <c r="AD596" s="78" t="e">
        <f>IF(Monitoring!D604=0,AA=0,TEXT(Monitoring!D604,"TTTT"))</f>
        <v>#NAME?</v>
      </c>
      <c r="AE596" s="78" t="e">
        <f>IF(Monitoring!D604=0,AA=0,TEXT(Monitoring!D604,"MMMM"))</f>
        <v>#NAME?</v>
      </c>
      <c r="AF596" s="78">
        <f>Monitoring!L604</f>
        <v>0</v>
      </c>
      <c r="BE596" s="78" t="e">
        <f>IF(Exposition!$J603="Januar",Exposition!$G603)</f>
        <v>#NAME?</v>
      </c>
      <c r="BF596" s="78" t="e">
        <f>IF(Exposition!$J603="Februar",Exposition!$G603)</f>
        <v>#NAME?</v>
      </c>
      <c r="BG596" s="78" t="e">
        <f>IF(Exposition!$J603="März",Exposition!$G603)</f>
        <v>#NAME?</v>
      </c>
      <c r="BH596" s="78" t="e">
        <f>IF(Exposition!$J603="April",Exposition!$G603)</f>
        <v>#NAME?</v>
      </c>
      <c r="BI596" s="78" t="e">
        <f>IF(Exposition!$J603="Mai",Exposition!$G603)</f>
        <v>#NAME?</v>
      </c>
      <c r="BJ596" s="78" t="e">
        <f>IF(Exposition!$J603="Juni",Exposition!$G603)</f>
        <v>#NAME?</v>
      </c>
      <c r="BK596" s="78" t="e">
        <f>IF(Exposition!$J603="Juli",Exposition!$G603)</f>
        <v>#NAME?</v>
      </c>
      <c r="BL596" s="78" t="e">
        <f>IF(Exposition!$J603="August",Exposition!$G603)</f>
        <v>#NAME?</v>
      </c>
      <c r="BM596" s="78" t="e">
        <f>IF(Exposition!$J603="September",Exposition!$G603)</f>
        <v>#NAME?</v>
      </c>
      <c r="BN596" s="78" t="e">
        <f>IF(Exposition!$J603="Oktober",Exposition!$G603)</f>
        <v>#NAME?</v>
      </c>
      <c r="BO596" s="78" t="e">
        <f>IF(Exposition!$J603="November",Exposition!$G603)</f>
        <v>#NAME?</v>
      </c>
      <c r="BP596" s="78" t="e">
        <f>IF(Exposition!$J603="Dezember",Exposition!$G603)</f>
        <v>#NAME?</v>
      </c>
    </row>
    <row r="597" spans="14:68" x14ac:dyDescent="0.2">
      <c r="N597" s="78" t="b">
        <f>IF(Exposition!$D605="Fußballspez. Training",Exposition!$C605*(Exposition!$E605/60))</f>
        <v>0</v>
      </c>
      <c r="O597" s="78" t="b">
        <f>IF(Exposition!$D605="Unspezifisches Training",Exposition!$C605*(Exposition!$E605/60))</f>
        <v>0</v>
      </c>
      <c r="AD597" s="78" t="e">
        <f>IF(Monitoring!D605=0,AA=0,TEXT(Monitoring!D605,"TTTT"))</f>
        <v>#NAME?</v>
      </c>
      <c r="AE597" s="78" t="e">
        <f>IF(Monitoring!D605=0,AA=0,TEXT(Monitoring!D605,"MMMM"))</f>
        <v>#NAME?</v>
      </c>
      <c r="AF597" s="78">
        <f>Monitoring!L605</f>
        <v>0</v>
      </c>
      <c r="BE597" s="78" t="e">
        <f>IF(Exposition!$J604="Januar",Exposition!$G604)</f>
        <v>#NAME?</v>
      </c>
      <c r="BF597" s="78" t="e">
        <f>IF(Exposition!$J604="Februar",Exposition!$G604)</f>
        <v>#NAME?</v>
      </c>
      <c r="BG597" s="78" t="e">
        <f>IF(Exposition!$J604="März",Exposition!$G604)</f>
        <v>#NAME?</v>
      </c>
      <c r="BH597" s="78" t="e">
        <f>IF(Exposition!$J604="April",Exposition!$G604)</f>
        <v>#NAME?</v>
      </c>
      <c r="BI597" s="78" t="e">
        <f>IF(Exposition!$J604="Mai",Exposition!$G604)</f>
        <v>#NAME?</v>
      </c>
      <c r="BJ597" s="78" t="e">
        <f>IF(Exposition!$J604="Juni",Exposition!$G604)</f>
        <v>#NAME?</v>
      </c>
      <c r="BK597" s="78" t="e">
        <f>IF(Exposition!$J604="Juli",Exposition!$G604)</f>
        <v>#NAME?</v>
      </c>
      <c r="BL597" s="78" t="e">
        <f>IF(Exposition!$J604="August",Exposition!$G604)</f>
        <v>#NAME?</v>
      </c>
      <c r="BM597" s="78" t="e">
        <f>IF(Exposition!$J604="September",Exposition!$G604)</f>
        <v>#NAME?</v>
      </c>
      <c r="BN597" s="78" t="e">
        <f>IF(Exposition!$J604="Oktober",Exposition!$G604)</f>
        <v>#NAME?</v>
      </c>
      <c r="BO597" s="78" t="e">
        <f>IF(Exposition!$J604="November",Exposition!$G604)</f>
        <v>#NAME?</v>
      </c>
      <c r="BP597" s="78" t="e">
        <f>IF(Exposition!$J604="Dezember",Exposition!$G604)</f>
        <v>#NAME?</v>
      </c>
    </row>
    <row r="598" spans="14:68" x14ac:dyDescent="0.2">
      <c r="N598" s="78" t="b">
        <f>IF(Exposition!$D606="Fußballspez. Training",Exposition!$C606*(Exposition!$E606/60))</f>
        <v>0</v>
      </c>
      <c r="O598" s="78" t="b">
        <f>IF(Exposition!$D606="Unspezifisches Training",Exposition!$C606*(Exposition!$E606/60))</f>
        <v>0</v>
      </c>
      <c r="AD598" s="78" t="e">
        <f>IF(Monitoring!D606=0,AA=0,TEXT(Monitoring!D606,"TTTT"))</f>
        <v>#NAME?</v>
      </c>
      <c r="AE598" s="78" t="e">
        <f>IF(Monitoring!D606=0,AA=0,TEXT(Monitoring!D606,"MMMM"))</f>
        <v>#NAME?</v>
      </c>
      <c r="AF598" s="78">
        <f>Monitoring!L606</f>
        <v>0</v>
      </c>
      <c r="BE598" s="78" t="e">
        <f>IF(Exposition!$J605="Januar",Exposition!$G605)</f>
        <v>#NAME?</v>
      </c>
      <c r="BF598" s="78" t="e">
        <f>IF(Exposition!$J605="Februar",Exposition!$G605)</f>
        <v>#NAME?</v>
      </c>
      <c r="BG598" s="78" t="e">
        <f>IF(Exposition!$J605="März",Exposition!$G605)</f>
        <v>#NAME?</v>
      </c>
      <c r="BH598" s="78" t="e">
        <f>IF(Exposition!$J605="April",Exposition!$G605)</f>
        <v>#NAME?</v>
      </c>
      <c r="BI598" s="78" t="e">
        <f>IF(Exposition!$J605="Mai",Exposition!$G605)</f>
        <v>#NAME?</v>
      </c>
      <c r="BJ598" s="78" t="e">
        <f>IF(Exposition!$J605="Juni",Exposition!$G605)</f>
        <v>#NAME?</v>
      </c>
      <c r="BK598" s="78" t="e">
        <f>IF(Exposition!$J605="Juli",Exposition!$G605)</f>
        <v>#NAME?</v>
      </c>
      <c r="BL598" s="78" t="e">
        <f>IF(Exposition!$J605="August",Exposition!$G605)</f>
        <v>#NAME?</v>
      </c>
      <c r="BM598" s="78" t="e">
        <f>IF(Exposition!$J605="September",Exposition!$G605)</f>
        <v>#NAME?</v>
      </c>
      <c r="BN598" s="78" t="e">
        <f>IF(Exposition!$J605="Oktober",Exposition!$G605)</f>
        <v>#NAME?</v>
      </c>
      <c r="BO598" s="78" t="e">
        <f>IF(Exposition!$J605="November",Exposition!$G605)</f>
        <v>#NAME?</v>
      </c>
      <c r="BP598" s="78" t="e">
        <f>IF(Exposition!$J605="Dezember",Exposition!$G605)</f>
        <v>#NAME?</v>
      </c>
    </row>
    <row r="599" spans="14:68" x14ac:dyDescent="0.2">
      <c r="N599" s="78" t="b">
        <f>IF(Exposition!$D607="Fußballspez. Training",Exposition!$C607*(Exposition!$E607/60))</f>
        <v>0</v>
      </c>
      <c r="O599" s="78" t="b">
        <f>IF(Exposition!$D607="Unspezifisches Training",Exposition!$C607*(Exposition!$E607/60))</f>
        <v>0</v>
      </c>
      <c r="AD599" s="78" t="e">
        <f>IF(Monitoring!D607=0,AA=0,TEXT(Monitoring!D607,"TTTT"))</f>
        <v>#NAME?</v>
      </c>
      <c r="AE599" s="78" t="e">
        <f>IF(Monitoring!D607=0,AA=0,TEXT(Monitoring!D607,"MMMM"))</f>
        <v>#NAME?</v>
      </c>
      <c r="AF599" s="78">
        <f>Monitoring!L607</f>
        <v>0</v>
      </c>
      <c r="BE599" s="78" t="e">
        <f>IF(Exposition!$J606="Januar",Exposition!$G606)</f>
        <v>#NAME?</v>
      </c>
      <c r="BF599" s="78" t="e">
        <f>IF(Exposition!$J606="Februar",Exposition!$G606)</f>
        <v>#NAME?</v>
      </c>
      <c r="BG599" s="78" t="e">
        <f>IF(Exposition!$J606="März",Exposition!$G606)</f>
        <v>#NAME?</v>
      </c>
      <c r="BH599" s="78" t="e">
        <f>IF(Exposition!$J606="April",Exposition!$G606)</f>
        <v>#NAME?</v>
      </c>
      <c r="BI599" s="78" t="e">
        <f>IF(Exposition!$J606="Mai",Exposition!$G606)</f>
        <v>#NAME?</v>
      </c>
      <c r="BJ599" s="78" t="e">
        <f>IF(Exposition!$J606="Juni",Exposition!$G606)</f>
        <v>#NAME?</v>
      </c>
      <c r="BK599" s="78" t="e">
        <f>IF(Exposition!$J606="Juli",Exposition!$G606)</f>
        <v>#NAME?</v>
      </c>
      <c r="BL599" s="78" t="e">
        <f>IF(Exposition!$J606="August",Exposition!$G606)</f>
        <v>#NAME?</v>
      </c>
      <c r="BM599" s="78" t="e">
        <f>IF(Exposition!$J606="September",Exposition!$G606)</f>
        <v>#NAME?</v>
      </c>
      <c r="BN599" s="78" t="e">
        <f>IF(Exposition!$J606="Oktober",Exposition!$G606)</f>
        <v>#NAME?</v>
      </c>
      <c r="BO599" s="78" t="e">
        <f>IF(Exposition!$J606="November",Exposition!$G606)</f>
        <v>#NAME?</v>
      </c>
      <c r="BP599" s="78" t="e">
        <f>IF(Exposition!$J606="Dezember",Exposition!$G606)</f>
        <v>#NAME?</v>
      </c>
    </row>
    <row r="600" spans="14:68" x14ac:dyDescent="0.2">
      <c r="N600" s="78" t="b">
        <f>IF(Exposition!$D608="Fußballspez. Training",Exposition!$C608*(Exposition!$E608/60))</f>
        <v>0</v>
      </c>
      <c r="O600" s="78" t="b">
        <f>IF(Exposition!$D608="Unspezifisches Training",Exposition!$C608*(Exposition!$E608/60))</f>
        <v>0</v>
      </c>
      <c r="AD600" s="78" t="e">
        <f>IF(Monitoring!D608=0,AA=0,TEXT(Monitoring!D608,"TTTT"))</f>
        <v>#NAME?</v>
      </c>
      <c r="AE600" s="78" t="e">
        <f>IF(Monitoring!D608=0,AA=0,TEXT(Monitoring!D608,"MMMM"))</f>
        <v>#NAME?</v>
      </c>
      <c r="AF600" s="78">
        <f>Monitoring!L608</f>
        <v>0</v>
      </c>
      <c r="BE600" s="78" t="e">
        <f>IF(Exposition!$J607="Januar",Exposition!$G607)</f>
        <v>#NAME?</v>
      </c>
      <c r="BF600" s="78" t="e">
        <f>IF(Exposition!$J607="Februar",Exposition!$G607)</f>
        <v>#NAME?</v>
      </c>
      <c r="BG600" s="78" t="e">
        <f>IF(Exposition!$J607="März",Exposition!$G607)</f>
        <v>#NAME?</v>
      </c>
      <c r="BH600" s="78" t="e">
        <f>IF(Exposition!$J607="April",Exposition!$G607)</f>
        <v>#NAME?</v>
      </c>
      <c r="BI600" s="78" t="e">
        <f>IF(Exposition!$J607="Mai",Exposition!$G607)</f>
        <v>#NAME?</v>
      </c>
      <c r="BJ600" s="78" t="e">
        <f>IF(Exposition!$J607="Juni",Exposition!$G607)</f>
        <v>#NAME?</v>
      </c>
      <c r="BK600" s="78" t="e">
        <f>IF(Exposition!$J607="Juli",Exposition!$G607)</f>
        <v>#NAME?</v>
      </c>
      <c r="BL600" s="78" t="e">
        <f>IF(Exposition!$J607="August",Exposition!$G607)</f>
        <v>#NAME?</v>
      </c>
      <c r="BM600" s="78" t="e">
        <f>IF(Exposition!$J607="September",Exposition!$G607)</f>
        <v>#NAME?</v>
      </c>
      <c r="BN600" s="78" t="e">
        <f>IF(Exposition!$J607="Oktober",Exposition!$G607)</f>
        <v>#NAME?</v>
      </c>
      <c r="BO600" s="78" t="e">
        <f>IF(Exposition!$J607="November",Exposition!$G607)</f>
        <v>#NAME?</v>
      </c>
      <c r="BP600" s="78" t="e">
        <f>IF(Exposition!$J607="Dezember",Exposition!$G607)</f>
        <v>#NAME?</v>
      </c>
    </row>
    <row r="601" spans="14:68" x14ac:dyDescent="0.2">
      <c r="N601" s="78" t="b">
        <f>IF(Exposition!$D609="Fußballspez. Training",Exposition!$C609*(Exposition!$E609/60))</f>
        <v>0</v>
      </c>
      <c r="O601" s="78" t="b">
        <f>IF(Exposition!$D609="Unspezifisches Training",Exposition!$C609*(Exposition!$E609/60))</f>
        <v>0</v>
      </c>
      <c r="AD601" s="78" t="e">
        <f>IF(Monitoring!D609=0,AA=0,TEXT(Monitoring!D609,"TTTT"))</f>
        <v>#NAME?</v>
      </c>
      <c r="AE601" s="78" t="e">
        <f>IF(Monitoring!D609=0,AA=0,TEXT(Monitoring!D609,"MMMM"))</f>
        <v>#NAME?</v>
      </c>
      <c r="AF601" s="78">
        <f>Monitoring!L609</f>
        <v>0</v>
      </c>
      <c r="BE601" s="78" t="e">
        <f>IF(Exposition!$J608="Januar",Exposition!$G608)</f>
        <v>#NAME?</v>
      </c>
      <c r="BF601" s="78" t="e">
        <f>IF(Exposition!$J608="Februar",Exposition!$G608)</f>
        <v>#NAME?</v>
      </c>
      <c r="BG601" s="78" t="e">
        <f>IF(Exposition!$J608="März",Exposition!$G608)</f>
        <v>#NAME?</v>
      </c>
      <c r="BH601" s="78" t="e">
        <f>IF(Exposition!$J608="April",Exposition!$G608)</f>
        <v>#NAME?</v>
      </c>
      <c r="BI601" s="78" t="e">
        <f>IF(Exposition!$J608="Mai",Exposition!$G608)</f>
        <v>#NAME?</v>
      </c>
      <c r="BJ601" s="78" t="e">
        <f>IF(Exposition!$J608="Juni",Exposition!$G608)</f>
        <v>#NAME?</v>
      </c>
      <c r="BK601" s="78" t="e">
        <f>IF(Exposition!$J608="Juli",Exposition!$G608)</f>
        <v>#NAME?</v>
      </c>
      <c r="BL601" s="78" t="e">
        <f>IF(Exposition!$J608="August",Exposition!$G608)</f>
        <v>#NAME?</v>
      </c>
      <c r="BM601" s="78" t="e">
        <f>IF(Exposition!$J608="September",Exposition!$G608)</f>
        <v>#NAME?</v>
      </c>
      <c r="BN601" s="78" t="e">
        <f>IF(Exposition!$J608="Oktober",Exposition!$G608)</f>
        <v>#NAME?</v>
      </c>
      <c r="BO601" s="78" t="e">
        <f>IF(Exposition!$J608="November",Exposition!$G608)</f>
        <v>#NAME?</v>
      </c>
      <c r="BP601" s="78" t="e">
        <f>IF(Exposition!$J608="Dezember",Exposition!$G608)</f>
        <v>#NAME?</v>
      </c>
    </row>
    <row r="602" spans="14:68" x14ac:dyDescent="0.2">
      <c r="N602" s="78" t="b">
        <f>IF(Exposition!$D610="Fußballspez. Training",Exposition!$C610*(Exposition!$E610/60))</f>
        <v>0</v>
      </c>
      <c r="O602" s="78" t="b">
        <f>IF(Exposition!$D610="Unspezifisches Training",Exposition!$C610*(Exposition!$E610/60))</f>
        <v>0</v>
      </c>
      <c r="AD602" s="78" t="e">
        <f>IF(Monitoring!D610=0,AA=0,TEXT(Monitoring!D610,"TTTT"))</f>
        <v>#NAME?</v>
      </c>
      <c r="AE602" s="78" t="e">
        <f>IF(Monitoring!D610=0,AA=0,TEXT(Monitoring!D610,"MMMM"))</f>
        <v>#NAME?</v>
      </c>
      <c r="AF602" s="78">
        <f>Monitoring!L610</f>
        <v>0</v>
      </c>
      <c r="BE602" s="78" t="e">
        <f>IF(Exposition!$J609="Januar",Exposition!$G609)</f>
        <v>#NAME?</v>
      </c>
      <c r="BF602" s="78" t="e">
        <f>IF(Exposition!$J609="Februar",Exposition!$G609)</f>
        <v>#NAME?</v>
      </c>
      <c r="BG602" s="78" t="e">
        <f>IF(Exposition!$J609="März",Exposition!$G609)</f>
        <v>#NAME?</v>
      </c>
      <c r="BH602" s="78" t="e">
        <f>IF(Exposition!$J609="April",Exposition!$G609)</f>
        <v>#NAME?</v>
      </c>
      <c r="BI602" s="78" t="e">
        <f>IF(Exposition!$J609="Mai",Exposition!$G609)</f>
        <v>#NAME?</v>
      </c>
      <c r="BJ602" s="78" t="e">
        <f>IF(Exposition!$J609="Juni",Exposition!$G609)</f>
        <v>#NAME?</v>
      </c>
      <c r="BK602" s="78" t="e">
        <f>IF(Exposition!$J609="Juli",Exposition!$G609)</f>
        <v>#NAME?</v>
      </c>
      <c r="BL602" s="78" t="e">
        <f>IF(Exposition!$J609="August",Exposition!$G609)</f>
        <v>#NAME?</v>
      </c>
      <c r="BM602" s="78" t="e">
        <f>IF(Exposition!$J609="September",Exposition!$G609)</f>
        <v>#NAME?</v>
      </c>
      <c r="BN602" s="78" t="e">
        <f>IF(Exposition!$J609="Oktober",Exposition!$G609)</f>
        <v>#NAME?</v>
      </c>
      <c r="BO602" s="78" t="e">
        <f>IF(Exposition!$J609="November",Exposition!$G609)</f>
        <v>#NAME?</v>
      </c>
      <c r="BP602" s="78" t="e">
        <f>IF(Exposition!$J609="Dezember",Exposition!$G609)</f>
        <v>#NAME?</v>
      </c>
    </row>
    <row r="603" spans="14:68" x14ac:dyDescent="0.2">
      <c r="N603" s="78" t="b">
        <f>IF(Exposition!$D611="Fußballspez. Training",Exposition!$C611*(Exposition!$E611/60))</f>
        <v>0</v>
      </c>
      <c r="O603" s="78" t="b">
        <f>IF(Exposition!$D611="Unspezifisches Training",Exposition!$C611*(Exposition!$E611/60))</f>
        <v>0</v>
      </c>
      <c r="AD603" s="78" t="e">
        <f>IF(Monitoring!D611=0,AA=0,TEXT(Monitoring!D611,"TTTT"))</f>
        <v>#NAME?</v>
      </c>
      <c r="AE603" s="78" t="e">
        <f>IF(Monitoring!D611=0,AA=0,TEXT(Monitoring!D611,"MMMM"))</f>
        <v>#NAME?</v>
      </c>
      <c r="AF603" s="78">
        <f>Monitoring!L611</f>
        <v>0</v>
      </c>
      <c r="BE603" s="78" t="e">
        <f>IF(Exposition!$J610="Januar",Exposition!$G610)</f>
        <v>#NAME?</v>
      </c>
      <c r="BF603" s="78" t="e">
        <f>IF(Exposition!$J610="Februar",Exposition!$G610)</f>
        <v>#NAME?</v>
      </c>
      <c r="BG603" s="78" t="e">
        <f>IF(Exposition!$J610="März",Exposition!$G610)</f>
        <v>#NAME?</v>
      </c>
      <c r="BH603" s="78" t="e">
        <f>IF(Exposition!$J610="April",Exposition!$G610)</f>
        <v>#NAME?</v>
      </c>
      <c r="BI603" s="78" t="e">
        <f>IF(Exposition!$J610="Mai",Exposition!$G610)</f>
        <v>#NAME?</v>
      </c>
      <c r="BJ603" s="78" t="e">
        <f>IF(Exposition!$J610="Juni",Exposition!$G610)</f>
        <v>#NAME?</v>
      </c>
      <c r="BK603" s="78" t="e">
        <f>IF(Exposition!$J610="Juli",Exposition!$G610)</f>
        <v>#NAME?</v>
      </c>
      <c r="BL603" s="78" t="e">
        <f>IF(Exposition!$J610="August",Exposition!$G610)</f>
        <v>#NAME?</v>
      </c>
      <c r="BM603" s="78" t="e">
        <f>IF(Exposition!$J610="September",Exposition!$G610)</f>
        <v>#NAME?</v>
      </c>
      <c r="BN603" s="78" t="e">
        <f>IF(Exposition!$J610="Oktober",Exposition!$G610)</f>
        <v>#NAME?</v>
      </c>
      <c r="BO603" s="78" t="e">
        <f>IF(Exposition!$J610="November",Exposition!$G610)</f>
        <v>#NAME?</v>
      </c>
      <c r="BP603" s="78" t="e">
        <f>IF(Exposition!$J610="Dezember",Exposition!$G610)</f>
        <v>#NAME?</v>
      </c>
    </row>
    <row r="604" spans="14:68" x14ac:dyDescent="0.2">
      <c r="N604" s="78" t="b">
        <f>IF(Exposition!$D612="Fußballspez. Training",Exposition!$C612*(Exposition!$E612/60))</f>
        <v>0</v>
      </c>
      <c r="O604" s="78" t="b">
        <f>IF(Exposition!$D612="Unspezifisches Training",Exposition!$C612*(Exposition!$E612/60))</f>
        <v>0</v>
      </c>
      <c r="AD604" s="78" t="e">
        <f>IF(Monitoring!D612=0,AA=0,TEXT(Monitoring!D612,"TTTT"))</f>
        <v>#NAME?</v>
      </c>
      <c r="AE604" s="78" t="e">
        <f>IF(Monitoring!D612=0,AA=0,TEXT(Monitoring!D612,"MMMM"))</f>
        <v>#NAME?</v>
      </c>
      <c r="AF604" s="78">
        <f>Monitoring!L612</f>
        <v>0</v>
      </c>
      <c r="BE604" s="78" t="e">
        <f>IF(Exposition!$J611="Januar",Exposition!$G611)</f>
        <v>#NAME?</v>
      </c>
      <c r="BF604" s="78" t="e">
        <f>IF(Exposition!$J611="Februar",Exposition!$G611)</f>
        <v>#NAME?</v>
      </c>
      <c r="BG604" s="78" t="e">
        <f>IF(Exposition!$J611="März",Exposition!$G611)</f>
        <v>#NAME?</v>
      </c>
      <c r="BH604" s="78" t="e">
        <f>IF(Exposition!$J611="April",Exposition!$G611)</f>
        <v>#NAME?</v>
      </c>
      <c r="BI604" s="78" t="e">
        <f>IF(Exposition!$J611="Mai",Exposition!$G611)</f>
        <v>#NAME?</v>
      </c>
      <c r="BJ604" s="78" t="e">
        <f>IF(Exposition!$J611="Juni",Exposition!$G611)</f>
        <v>#NAME?</v>
      </c>
      <c r="BK604" s="78" t="e">
        <f>IF(Exposition!$J611="Juli",Exposition!$G611)</f>
        <v>#NAME?</v>
      </c>
      <c r="BL604" s="78" t="e">
        <f>IF(Exposition!$J611="August",Exposition!$G611)</f>
        <v>#NAME?</v>
      </c>
      <c r="BM604" s="78" t="e">
        <f>IF(Exposition!$J611="September",Exposition!$G611)</f>
        <v>#NAME?</v>
      </c>
      <c r="BN604" s="78" t="e">
        <f>IF(Exposition!$J611="Oktober",Exposition!$G611)</f>
        <v>#NAME?</v>
      </c>
      <c r="BO604" s="78" t="e">
        <f>IF(Exposition!$J611="November",Exposition!$G611)</f>
        <v>#NAME?</v>
      </c>
      <c r="BP604" s="78" t="e">
        <f>IF(Exposition!$J611="Dezember",Exposition!$G611)</f>
        <v>#NAME?</v>
      </c>
    </row>
    <row r="605" spans="14:68" x14ac:dyDescent="0.2">
      <c r="N605" s="78" t="b">
        <f>IF(Exposition!$D613="Fußballspez. Training",Exposition!$C613*(Exposition!$E613/60))</f>
        <v>0</v>
      </c>
      <c r="O605" s="78" t="b">
        <f>IF(Exposition!$D613="Unspezifisches Training",Exposition!$C613*(Exposition!$E613/60))</f>
        <v>0</v>
      </c>
      <c r="AD605" s="78" t="e">
        <f>IF(Monitoring!D613=0,AA=0,TEXT(Monitoring!D613,"TTTT"))</f>
        <v>#NAME?</v>
      </c>
      <c r="AE605" s="78" t="e">
        <f>IF(Monitoring!D613=0,AA=0,TEXT(Monitoring!D613,"MMMM"))</f>
        <v>#NAME?</v>
      </c>
      <c r="AF605" s="78">
        <f>Monitoring!L613</f>
        <v>0</v>
      </c>
      <c r="BE605" s="78" t="e">
        <f>IF(Exposition!$J612="Januar",Exposition!$G612)</f>
        <v>#NAME?</v>
      </c>
      <c r="BF605" s="78" t="e">
        <f>IF(Exposition!$J612="Februar",Exposition!$G612)</f>
        <v>#NAME?</v>
      </c>
      <c r="BG605" s="78" t="e">
        <f>IF(Exposition!$J612="März",Exposition!$G612)</f>
        <v>#NAME?</v>
      </c>
      <c r="BH605" s="78" t="e">
        <f>IF(Exposition!$J612="April",Exposition!$G612)</f>
        <v>#NAME?</v>
      </c>
      <c r="BI605" s="78" t="e">
        <f>IF(Exposition!$J612="Mai",Exposition!$G612)</f>
        <v>#NAME?</v>
      </c>
      <c r="BJ605" s="78" t="e">
        <f>IF(Exposition!$J612="Juni",Exposition!$G612)</f>
        <v>#NAME?</v>
      </c>
      <c r="BK605" s="78" t="e">
        <f>IF(Exposition!$J612="Juli",Exposition!$G612)</f>
        <v>#NAME?</v>
      </c>
      <c r="BL605" s="78" t="e">
        <f>IF(Exposition!$J612="August",Exposition!$G612)</f>
        <v>#NAME?</v>
      </c>
      <c r="BM605" s="78" t="e">
        <f>IF(Exposition!$J612="September",Exposition!$G612)</f>
        <v>#NAME?</v>
      </c>
      <c r="BN605" s="78" t="e">
        <f>IF(Exposition!$J612="Oktober",Exposition!$G612)</f>
        <v>#NAME?</v>
      </c>
      <c r="BO605" s="78" t="e">
        <f>IF(Exposition!$J612="November",Exposition!$G612)</f>
        <v>#NAME?</v>
      </c>
      <c r="BP605" s="78" t="e">
        <f>IF(Exposition!$J612="Dezember",Exposition!$G612)</f>
        <v>#NAME?</v>
      </c>
    </row>
    <row r="606" spans="14:68" x14ac:dyDescent="0.2">
      <c r="N606" s="78" t="b">
        <f>IF(Exposition!$D614="Fußballspez. Training",Exposition!$C614*(Exposition!$E614/60))</f>
        <v>0</v>
      </c>
      <c r="O606" s="78" t="b">
        <f>IF(Exposition!$D614="Unspezifisches Training",Exposition!$C614*(Exposition!$E614/60))</f>
        <v>0</v>
      </c>
      <c r="AD606" s="78" t="e">
        <f>IF(Monitoring!D614=0,AA=0,TEXT(Monitoring!D614,"TTTT"))</f>
        <v>#NAME?</v>
      </c>
      <c r="AE606" s="78" t="e">
        <f>IF(Monitoring!D614=0,AA=0,TEXT(Monitoring!D614,"MMMM"))</f>
        <v>#NAME?</v>
      </c>
      <c r="AF606" s="78">
        <f>Monitoring!L614</f>
        <v>0</v>
      </c>
      <c r="BE606" s="78" t="e">
        <f>IF(Exposition!$J613="Januar",Exposition!$G613)</f>
        <v>#NAME?</v>
      </c>
      <c r="BF606" s="78" t="e">
        <f>IF(Exposition!$J613="Februar",Exposition!$G613)</f>
        <v>#NAME?</v>
      </c>
      <c r="BG606" s="78" t="e">
        <f>IF(Exposition!$J613="März",Exposition!$G613)</f>
        <v>#NAME?</v>
      </c>
      <c r="BH606" s="78" t="e">
        <f>IF(Exposition!$J613="April",Exposition!$G613)</f>
        <v>#NAME?</v>
      </c>
      <c r="BI606" s="78" t="e">
        <f>IF(Exposition!$J613="Mai",Exposition!$G613)</f>
        <v>#NAME?</v>
      </c>
      <c r="BJ606" s="78" t="e">
        <f>IF(Exposition!$J613="Juni",Exposition!$G613)</f>
        <v>#NAME?</v>
      </c>
      <c r="BK606" s="78" t="e">
        <f>IF(Exposition!$J613="Juli",Exposition!$G613)</f>
        <v>#NAME?</v>
      </c>
      <c r="BL606" s="78" t="e">
        <f>IF(Exposition!$J613="August",Exposition!$G613)</f>
        <v>#NAME?</v>
      </c>
      <c r="BM606" s="78" t="e">
        <f>IF(Exposition!$J613="September",Exposition!$G613)</f>
        <v>#NAME?</v>
      </c>
      <c r="BN606" s="78" t="e">
        <f>IF(Exposition!$J613="Oktober",Exposition!$G613)</f>
        <v>#NAME?</v>
      </c>
      <c r="BO606" s="78" t="e">
        <f>IF(Exposition!$J613="November",Exposition!$G613)</f>
        <v>#NAME?</v>
      </c>
      <c r="BP606" s="78" t="e">
        <f>IF(Exposition!$J613="Dezember",Exposition!$G613)</f>
        <v>#NAME?</v>
      </c>
    </row>
    <row r="607" spans="14:68" x14ac:dyDescent="0.2">
      <c r="N607" s="78" t="b">
        <f>IF(Exposition!$D615="Fußballspez. Training",Exposition!$C615*(Exposition!$E615/60))</f>
        <v>0</v>
      </c>
      <c r="O607" s="78" t="b">
        <f>IF(Exposition!$D615="Unspezifisches Training",Exposition!$C615*(Exposition!$E615/60))</f>
        <v>0</v>
      </c>
      <c r="AD607" s="78" t="e">
        <f>IF(Monitoring!D615=0,AA=0,TEXT(Monitoring!D615,"TTTT"))</f>
        <v>#NAME?</v>
      </c>
      <c r="AE607" s="78" t="e">
        <f>IF(Monitoring!D615=0,AA=0,TEXT(Monitoring!D615,"MMMM"))</f>
        <v>#NAME?</v>
      </c>
      <c r="AF607" s="78">
        <f>Monitoring!L615</f>
        <v>0</v>
      </c>
      <c r="BE607" s="78" t="e">
        <f>IF(Exposition!$J614="Januar",Exposition!$G614)</f>
        <v>#NAME?</v>
      </c>
      <c r="BF607" s="78" t="e">
        <f>IF(Exposition!$J614="Februar",Exposition!$G614)</f>
        <v>#NAME?</v>
      </c>
      <c r="BG607" s="78" t="e">
        <f>IF(Exposition!$J614="März",Exposition!$G614)</f>
        <v>#NAME?</v>
      </c>
      <c r="BH607" s="78" t="e">
        <f>IF(Exposition!$J614="April",Exposition!$G614)</f>
        <v>#NAME?</v>
      </c>
      <c r="BI607" s="78" t="e">
        <f>IF(Exposition!$J614="Mai",Exposition!$G614)</f>
        <v>#NAME?</v>
      </c>
      <c r="BJ607" s="78" t="e">
        <f>IF(Exposition!$J614="Juni",Exposition!$G614)</f>
        <v>#NAME?</v>
      </c>
      <c r="BK607" s="78" t="e">
        <f>IF(Exposition!$J614="Juli",Exposition!$G614)</f>
        <v>#NAME?</v>
      </c>
      <c r="BL607" s="78" t="e">
        <f>IF(Exposition!$J614="August",Exposition!$G614)</f>
        <v>#NAME?</v>
      </c>
      <c r="BM607" s="78" t="e">
        <f>IF(Exposition!$J614="September",Exposition!$G614)</f>
        <v>#NAME?</v>
      </c>
      <c r="BN607" s="78" t="e">
        <f>IF(Exposition!$J614="Oktober",Exposition!$G614)</f>
        <v>#NAME?</v>
      </c>
      <c r="BO607" s="78" t="e">
        <f>IF(Exposition!$J614="November",Exposition!$G614)</f>
        <v>#NAME?</v>
      </c>
      <c r="BP607" s="78" t="e">
        <f>IF(Exposition!$J614="Dezember",Exposition!$G614)</f>
        <v>#NAME?</v>
      </c>
    </row>
    <row r="608" spans="14:68" x14ac:dyDescent="0.2">
      <c r="N608" s="78" t="b">
        <f>IF(Exposition!$D616="Fußballspez. Training",Exposition!$C616*(Exposition!$E616/60))</f>
        <v>0</v>
      </c>
      <c r="O608" s="78" t="b">
        <f>IF(Exposition!$D616="Unspezifisches Training",Exposition!$C616*(Exposition!$E616/60))</f>
        <v>0</v>
      </c>
      <c r="AD608" s="78" t="e">
        <f>IF(Monitoring!D616=0,AA=0,TEXT(Monitoring!D616,"TTTT"))</f>
        <v>#NAME?</v>
      </c>
      <c r="AE608" s="78" t="e">
        <f>IF(Monitoring!D616=0,AA=0,TEXT(Monitoring!D616,"MMMM"))</f>
        <v>#NAME?</v>
      </c>
      <c r="AF608" s="78">
        <f>Monitoring!L616</f>
        <v>0</v>
      </c>
      <c r="BE608" s="78" t="e">
        <f>IF(Exposition!$J615="Januar",Exposition!$G615)</f>
        <v>#NAME?</v>
      </c>
      <c r="BF608" s="78" t="e">
        <f>IF(Exposition!$J615="Februar",Exposition!$G615)</f>
        <v>#NAME?</v>
      </c>
      <c r="BG608" s="78" t="e">
        <f>IF(Exposition!$J615="März",Exposition!$G615)</f>
        <v>#NAME?</v>
      </c>
      <c r="BH608" s="78" t="e">
        <f>IF(Exposition!$J615="April",Exposition!$G615)</f>
        <v>#NAME?</v>
      </c>
      <c r="BI608" s="78" t="e">
        <f>IF(Exposition!$J615="Mai",Exposition!$G615)</f>
        <v>#NAME?</v>
      </c>
      <c r="BJ608" s="78" t="e">
        <f>IF(Exposition!$J615="Juni",Exposition!$G615)</f>
        <v>#NAME?</v>
      </c>
      <c r="BK608" s="78" t="e">
        <f>IF(Exposition!$J615="Juli",Exposition!$G615)</f>
        <v>#NAME?</v>
      </c>
      <c r="BL608" s="78" t="e">
        <f>IF(Exposition!$J615="August",Exposition!$G615)</f>
        <v>#NAME?</v>
      </c>
      <c r="BM608" s="78" t="e">
        <f>IF(Exposition!$J615="September",Exposition!$G615)</f>
        <v>#NAME?</v>
      </c>
      <c r="BN608" s="78" t="e">
        <f>IF(Exposition!$J615="Oktober",Exposition!$G615)</f>
        <v>#NAME?</v>
      </c>
      <c r="BO608" s="78" t="e">
        <f>IF(Exposition!$J615="November",Exposition!$G615)</f>
        <v>#NAME?</v>
      </c>
      <c r="BP608" s="78" t="e">
        <f>IF(Exposition!$J615="Dezember",Exposition!$G615)</f>
        <v>#NAME?</v>
      </c>
    </row>
    <row r="609" spans="14:68" x14ac:dyDescent="0.2">
      <c r="N609" s="78" t="b">
        <f>IF(Exposition!$D617="Fußballspez. Training",Exposition!$C617*(Exposition!$E617/60))</f>
        <v>0</v>
      </c>
      <c r="O609" s="78" t="b">
        <f>IF(Exposition!$D617="Unspezifisches Training",Exposition!$C617*(Exposition!$E617/60))</f>
        <v>0</v>
      </c>
      <c r="AD609" s="78" t="e">
        <f>IF(Monitoring!D617=0,AA=0,TEXT(Monitoring!D617,"TTTT"))</f>
        <v>#NAME?</v>
      </c>
      <c r="AE609" s="78" t="e">
        <f>IF(Monitoring!D617=0,AA=0,TEXT(Monitoring!D617,"MMMM"))</f>
        <v>#NAME?</v>
      </c>
      <c r="AF609" s="78">
        <f>Monitoring!L617</f>
        <v>0</v>
      </c>
      <c r="BE609" s="78" t="e">
        <f>IF(Exposition!$J616="Januar",Exposition!$G616)</f>
        <v>#NAME?</v>
      </c>
      <c r="BF609" s="78" t="e">
        <f>IF(Exposition!$J616="Februar",Exposition!$G616)</f>
        <v>#NAME?</v>
      </c>
      <c r="BG609" s="78" t="e">
        <f>IF(Exposition!$J616="März",Exposition!$G616)</f>
        <v>#NAME?</v>
      </c>
      <c r="BH609" s="78" t="e">
        <f>IF(Exposition!$J616="April",Exposition!$G616)</f>
        <v>#NAME?</v>
      </c>
      <c r="BI609" s="78" t="e">
        <f>IF(Exposition!$J616="Mai",Exposition!$G616)</f>
        <v>#NAME?</v>
      </c>
      <c r="BJ609" s="78" t="e">
        <f>IF(Exposition!$J616="Juni",Exposition!$G616)</f>
        <v>#NAME?</v>
      </c>
      <c r="BK609" s="78" t="e">
        <f>IF(Exposition!$J616="Juli",Exposition!$G616)</f>
        <v>#NAME?</v>
      </c>
      <c r="BL609" s="78" t="e">
        <f>IF(Exposition!$J616="August",Exposition!$G616)</f>
        <v>#NAME?</v>
      </c>
      <c r="BM609" s="78" t="e">
        <f>IF(Exposition!$J616="September",Exposition!$G616)</f>
        <v>#NAME?</v>
      </c>
      <c r="BN609" s="78" t="e">
        <f>IF(Exposition!$J616="Oktober",Exposition!$G616)</f>
        <v>#NAME?</v>
      </c>
      <c r="BO609" s="78" t="e">
        <f>IF(Exposition!$J616="November",Exposition!$G616)</f>
        <v>#NAME?</v>
      </c>
      <c r="BP609" s="78" t="e">
        <f>IF(Exposition!$J616="Dezember",Exposition!$G616)</f>
        <v>#NAME?</v>
      </c>
    </row>
    <row r="610" spans="14:68" x14ac:dyDescent="0.2">
      <c r="N610" s="78" t="b">
        <f>IF(Exposition!$D618="Fußballspez. Training",Exposition!$C618*(Exposition!$E618/60))</f>
        <v>0</v>
      </c>
      <c r="O610" s="78" t="b">
        <f>IF(Exposition!$D618="Unspezifisches Training",Exposition!$C618*(Exposition!$E618/60))</f>
        <v>0</v>
      </c>
      <c r="AD610" s="78" t="e">
        <f>IF(Monitoring!D618=0,AA=0,TEXT(Monitoring!D618,"TTTT"))</f>
        <v>#NAME?</v>
      </c>
      <c r="AE610" s="78" t="e">
        <f>IF(Monitoring!D618=0,AA=0,TEXT(Monitoring!D618,"MMMM"))</f>
        <v>#NAME?</v>
      </c>
      <c r="AF610" s="78">
        <f>Monitoring!L618</f>
        <v>0</v>
      </c>
      <c r="BE610" s="78" t="e">
        <f>IF(Exposition!$J617="Januar",Exposition!$G617)</f>
        <v>#NAME?</v>
      </c>
      <c r="BF610" s="78" t="e">
        <f>IF(Exposition!$J617="Februar",Exposition!$G617)</f>
        <v>#NAME?</v>
      </c>
      <c r="BG610" s="78" t="e">
        <f>IF(Exposition!$J617="März",Exposition!$G617)</f>
        <v>#NAME?</v>
      </c>
      <c r="BH610" s="78" t="e">
        <f>IF(Exposition!$J617="April",Exposition!$G617)</f>
        <v>#NAME?</v>
      </c>
      <c r="BI610" s="78" t="e">
        <f>IF(Exposition!$J617="Mai",Exposition!$G617)</f>
        <v>#NAME?</v>
      </c>
      <c r="BJ610" s="78" t="e">
        <f>IF(Exposition!$J617="Juni",Exposition!$G617)</f>
        <v>#NAME?</v>
      </c>
      <c r="BK610" s="78" t="e">
        <f>IF(Exposition!$J617="Juli",Exposition!$G617)</f>
        <v>#NAME?</v>
      </c>
      <c r="BL610" s="78" t="e">
        <f>IF(Exposition!$J617="August",Exposition!$G617)</f>
        <v>#NAME?</v>
      </c>
      <c r="BM610" s="78" t="e">
        <f>IF(Exposition!$J617="September",Exposition!$G617)</f>
        <v>#NAME?</v>
      </c>
      <c r="BN610" s="78" t="e">
        <f>IF(Exposition!$J617="Oktober",Exposition!$G617)</f>
        <v>#NAME?</v>
      </c>
      <c r="BO610" s="78" t="e">
        <f>IF(Exposition!$J617="November",Exposition!$G617)</f>
        <v>#NAME?</v>
      </c>
      <c r="BP610" s="78" t="e">
        <f>IF(Exposition!$J617="Dezember",Exposition!$G617)</f>
        <v>#NAME?</v>
      </c>
    </row>
    <row r="611" spans="14:68" x14ac:dyDescent="0.2">
      <c r="N611" s="78" t="b">
        <f>IF(Exposition!$D619="Fußballspez. Training",Exposition!$C619*(Exposition!$E619/60))</f>
        <v>0</v>
      </c>
      <c r="O611" s="78" t="b">
        <f>IF(Exposition!$D619="Unspezifisches Training",Exposition!$C619*(Exposition!$E619/60))</f>
        <v>0</v>
      </c>
      <c r="AD611" s="78" t="e">
        <f>IF(Monitoring!D619=0,AA=0,TEXT(Monitoring!D619,"TTTT"))</f>
        <v>#NAME?</v>
      </c>
      <c r="AE611" s="78" t="e">
        <f>IF(Monitoring!D619=0,AA=0,TEXT(Monitoring!D619,"MMMM"))</f>
        <v>#NAME?</v>
      </c>
      <c r="AF611" s="78">
        <f>Monitoring!L619</f>
        <v>0</v>
      </c>
      <c r="BE611" s="78" t="e">
        <f>IF(Exposition!$J618="Januar",Exposition!$G618)</f>
        <v>#NAME?</v>
      </c>
      <c r="BF611" s="78" t="e">
        <f>IF(Exposition!$J618="Februar",Exposition!$G618)</f>
        <v>#NAME?</v>
      </c>
      <c r="BG611" s="78" t="e">
        <f>IF(Exposition!$J618="März",Exposition!$G618)</f>
        <v>#NAME?</v>
      </c>
      <c r="BH611" s="78" t="e">
        <f>IF(Exposition!$J618="April",Exposition!$G618)</f>
        <v>#NAME?</v>
      </c>
      <c r="BI611" s="78" t="e">
        <f>IF(Exposition!$J618="Mai",Exposition!$G618)</f>
        <v>#NAME?</v>
      </c>
      <c r="BJ611" s="78" t="e">
        <f>IF(Exposition!$J618="Juni",Exposition!$G618)</f>
        <v>#NAME?</v>
      </c>
      <c r="BK611" s="78" t="e">
        <f>IF(Exposition!$J618="Juli",Exposition!$G618)</f>
        <v>#NAME?</v>
      </c>
      <c r="BL611" s="78" t="e">
        <f>IF(Exposition!$J618="August",Exposition!$G618)</f>
        <v>#NAME?</v>
      </c>
      <c r="BM611" s="78" t="e">
        <f>IF(Exposition!$J618="September",Exposition!$G618)</f>
        <v>#NAME?</v>
      </c>
      <c r="BN611" s="78" t="e">
        <f>IF(Exposition!$J618="Oktober",Exposition!$G618)</f>
        <v>#NAME?</v>
      </c>
      <c r="BO611" s="78" t="e">
        <f>IF(Exposition!$J618="November",Exposition!$G618)</f>
        <v>#NAME?</v>
      </c>
      <c r="BP611" s="78" t="e">
        <f>IF(Exposition!$J618="Dezember",Exposition!$G618)</f>
        <v>#NAME?</v>
      </c>
    </row>
    <row r="612" spans="14:68" x14ac:dyDescent="0.2">
      <c r="N612" s="78" t="b">
        <f>IF(Exposition!$D620="Fußballspez. Training",Exposition!$C620*(Exposition!$E620/60))</f>
        <v>0</v>
      </c>
      <c r="O612" s="78" t="b">
        <f>IF(Exposition!$D620="Unspezifisches Training",Exposition!$C620*(Exposition!$E620/60))</f>
        <v>0</v>
      </c>
      <c r="AD612" s="78" t="e">
        <f>IF(Monitoring!D620=0,AA=0,TEXT(Monitoring!D620,"TTTT"))</f>
        <v>#NAME?</v>
      </c>
      <c r="AE612" s="78" t="e">
        <f>IF(Monitoring!D620=0,AA=0,TEXT(Monitoring!D620,"MMMM"))</f>
        <v>#NAME?</v>
      </c>
      <c r="AF612" s="78">
        <f>Monitoring!L620</f>
        <v>0</v>
      </c>
      <c r="BE612" s="78" t="e">
        <f>IF(Exposition!$J619="Januar",Exposition!$G619)</f>
        <v>#NAME?</v>
      </c>
      <c r="BF612" s="78" t="e">
        <f>IF(Exposition!$J619="Februar",Exposition!$G619)</f>
        <v>#NAME?</v>
      </c>
      <c r="BG612" s="78" t="e">
        <f>IF(Exposition!$J619="März",Exposition!$G619)</f>
        <v>#NAME?</v>
      </c>
      <c r="BH612" s="78" t="e">
        <f>IF(Exposition!$J619="April",Exposition!$G619)</f>
        <v>#NAME?</v>
      </c>
      <c r="BI612" s="78" t="e">
        <f>IF(Exposition!$J619="Mai",Exposition!$G619)</f>
        <v>#NAME?</v>
      </c>
      <c r="BJ612" s="78" t="e">
        <f>IF(Exposition!$J619="Juni",Exposition!$G619)</f>
        <v>#NAME?</v>
      </c>
      <c r="BK612" s="78" t="e">
        <f>IF(Exposition!$J619="Juli",Exposition!$G619)</f>
        <v>#NAME?</v>
      </c>
      <c r="BL612" s="78" t="e">
        <f>IF(Exposition!$J619="August",Exposition!$G619)</f>
        <v>#NAME?</v>
      </c>
      <c r="BM612" s="78" t="e">
        <f>IF(Exposition!$J619="September",Exposition!$G619)</f>
        <v>#NAME?</v>
      </c>
      <c r="BN612" s="78" t="e">
        <f>IF(Exposition!$J619="Oktober",Exposition!$G619)</f>
        <v>#NAME?</v>
      </c>
      <c r="BO612" s="78" t="e">
        <f>IF(Exposition!$J619="November",Exposition!$G619)</f>
        <v>#NAME?</v>
      </c>
      <c r="BP612" s="78" t="e">
        <f>IF(Exposition!$J619="Dezember",Exposition!$G619)</f>
        <v>#NAME?</v>
      </c>
    </row>
    <row r="613" spans="14:68" x14ac:dyDescent="0.2">
      <c r="N613" s="78" t="b">
        <f>IF(Exposition!$D621="Fußballspez. Training",Exposition!$C621*(Exposition!$E621/60))</f>
        <v>0</v>
      </c>
      <c r="O613" s="78" t="b">
        <f>IF(Exposition!$D621="Unspezifisches Training",Exposition!$C621*(Exposition!$E621/60))</f>
        <v>0</v>
      </c>
      <c r="AD613" s="78" t="e">
        <f>IF(Monitoring!D621=0,AA=0,TEXT(Monitoring!D621,"TTTT"))</f>
        <v>#NAME?</v>
      </c>
      <c r="AE613" s="78" t="e">
        <f>IF(Monitoring!D621=0,AA=0,TEXT(Monitoring!D621,"MMMM"))</f>
        <v>#NAME?</v>
      </c>
      <c r="AF613" s="78">
        <f>Monitoring!L621</f>
        <v>0</v>
      </c>
      <c r="BE613" s="78" t="e">
        <f>IF(Exposition!$J620="Januar",Exposition!$G620)</f>
        <v>#NAME?</v>
      </c>
      <c r="BF613" s="78" t="e">
        <f>IF(Exposition!$J620="Februar",Exposition!$G620)</f>
        <v>#NAME?</v>
      </c>
      <c r="BG613" s="78" t="e">
        <f>IF(Exposition!$J620="März",Exposition!$G620)</f>
        <v>#NAME?</v>
      </c>
      <c r="BH613" s="78" t="e">
        <f>IF(Exposition!$J620="April",Exposition!$G620)</f>
        <v>#NAME?</v>
      </c>
      <c r="BI613" s="78" t="e">
        <f>IF(Exposition!$J620="Mai",Exposition!$G620)</f>
        <v>#NAME?</v>
      </c>
      <c r="BJ613" s="78" t="e">
        <f>IF(Exposition!$J620="Juni",Exposition!$G620)</f>
        <v>#NAME?</v>
      </c>
      <c r="BK613" s="78" t="e">
        <f>IF(Exposition!$J620="Juli",Exposition!$G620)</f>
        <v>#NAME?</v>
      </c>
      <c r="BL613" s="78" t="e">
        <f>IF(Exposition!$J620="August",Exposition!$G620)</f>
        <v>#NAME?</v>
      </c>
      <c r="BM613" s="78" t="e">
        <f>IF(Exposition!$J620="September",Exposition!$G620)</f>
        <v>#NAME?</v>
      </c>
      <c r="BN613" s="78" t="e">
        <f>IF(Exposition!$J620="Oktober",Exposition!$G620)</f>
        <v>#NAME?</v>
      </c>
      <c r="BO613" s="78" t="e">
        <f>IF(Exposition!$J620="November",Exposition!$G620)</f>
        <v>#NAME?</v>
      </c>
      <c r="BP613" s="78" t="e">
        <f>IF(Exposition!$J620="Dezember",Exposition!$G620)</f>
        <v>#NAME?</v>
      </c>
    </row>
    <row r="614" spans="14:68" x14ac:dyDescent="0.2">
      <c r="N614" s="78" t="b">
        <f>IF(Exposition!$D622="Fußballspez. Training",Exposition!$C622*(Exposition!$E622/60))</f>
        <v>0</v>
      </c>
      <c r="O614" s="78" t="b">
        <f>IF(Exposition!$D622="Unspezifisches Training",Exposition!$C622*(Exposition!$E622/60))</f>
        <v>0</v>
      </c>
      <c r="AD614" s="78" t="e">
        <f>IF(Monitoring!D622=0,AA=0,TEXT(Monitoring!D622,"TTTT"))</f>
        <v>#NAME?</v>
      </c>
      <c r="AE614" s="78" t="e">
        <f>IF(Monitoring!D622=0,AA=0,TEXT(Monitoring!D622,"MMMM"))</f>
        <v>#NAME?</v>
      </c>
      <c r="AF614" s="78">
        <f>Monitoring!L622</f>
        <v>0</v>
      </c>
      <c r="BE614" s="78" t="e">
        <f>IF(Exposition!$J621="Januar",Exposition!$G621)</f>
        <v>#NAME?</v>
      </c>
      <c r="BF614" s="78" t="e">
        <f>IF(Exposition!$J621="Februar",Exposition!$G621)</f>
        <v>#NAME?</v>
      </c>
      <c r="BG614" s="78" t="e">
        <f>IF(Exposition!$J621="März",Exposition!$G621)</f>
        <v>#NAME?</v>
      </c>
      <c r="BH614" s="78" t="e">
        <f>IF(Exposition!$J621="April",Exposition!$G621)</f>
        <v>#NAME?</v>
      </c>
      <c r="BI614" s="78" t="e">
        <f>IF(Exposition!$J621="Mai",Exposition!$G621)</f>
        <v>#NAME?</v>
      </c>
      <c r="BJ614" s="78" t="e">
        <f>IF(Exposition!$J621="Juni",Exposition!$G621)</f>
        <v>#NAME?</v>
      </c>
      <c r="BK614" s="78" t="e">
        <f>IF(Exposition!$J621="Juli",Exposition!$G621)</f>
        <v>#NAME?</v>
      </c>
      <c r="BL614" s="78" t="e">
        <f>IF(Exposition!$J621="August",Exposition!$G621)</f>
        <v>#NAME?</v>
      </c>
      <c r="BM614" s="78" t="e">
        <f>IF(Exposition!$J621="September",Exposition!$G621)</f>
        <v>#NAME?</v>
      </c>
      <c r="BN614" s="78" t="e">
        <f>IF(Exposition!$J621="Oktober",Exposition!$G621)</f>
        <v>#NAME?</v>
      </c>
      <c r="BO614" s="78" t="e">
        <f>IF(Exposition!$J621="November",Exposition!$G621)</f>
        <v>#NAME?</v>
      </c>
      <c r="BP614" s="78" t="e">
        <f>IF(Exposition!$J621="Dezember",Exposition!$G621)</f>
        <v>#NAME?</v>
      </c>
    </row>
    <row r="615" spans="14:68" x14ac:dyDescent="0.2">
      <c r="N615" s="78" t="b">
        <f>IF(Exposition!$D623="Fußballspez. Training",Exposition!$C623*(Exposition!$E623/60))</f>
        <v>0</v>
      </c>
      <c r="O615" s="78" t="b">
        <f>IF(Exposition!$D623="Unspezifisches Training",Exposition!$C623*(Exposition!$E623/60))</f>
        <v>0</v>
      </c>
      <c r="AD615" s="78" t="e">
        <f>IF(Monitoring!D623=0,AA=0,TEXT(Monitoring!D623,"TTTT"))</f>
        <v>#NAME?</v>
      </c>
      <c r="AE615" s="78" t="e">
        <f>IF(Monitoring!D623=0,AA=0,TEXT(Monitoring!D623,"MMMM"))</f>
        <v>#NAME?</v>
      </c>
      <c r="AF615" s="78">
        <f>Monitoring!L623</f>
        <v>0</v>
      </c>
      <c r="BE615" s="78" t="e">
        <f>IF(Exposition!$J622="Januar",Exposition!$G622)</f>
        <v>#NAME?</v>
      </c>
      <c r="BF615" s="78" t="e">
        <f>IF(Exposition!$J622="Februar",Exposition!$G622)</f>
        <v>#NAME?</v>
      </c>
      <c r="BG615" s="78" t="e">
        <f>IF(Exposition!$J622="März",Exposition!$G622)</f>
        <v>#NAME?</v>
      </c>
      <c r="BH615" s="78" t="e">
        <f>IF(Exposition!$J622="April",Exposition!$G622)</f>
        <v>#NAME?</v>
      </c>
      <c r="BI615" s="78" t="e">
        <f>IF(Exposition!$J622="Mai",Exposition!$G622)</f>
        <v>#NAME?</v>
      </c>
      <c r="BJ615" s="78" t="e">
        <f>IF(Exposition!$J622="Juni",Exposition!$G622)</f>
        <v>#NAME?</v>
      </c>
      <c r="BK615" s="78" t="e">
        <f>IF(Exposition!$J622="Juli",Exposition!$G622)</f>
        <v>#NAME?</v>
      </c>
      <c r="BL615" s="78" t="e">
        <f>IF(Exposition!$J622="August",Exposition!$G622)</f>
        <v>#NAME?</v>
      </c>
      <c r="BM615" s="78" t="e">
        <f>IF(Exposition!$J622="September",Exposition!$G622)</f>
        <v>#NAME?</v>
      </c>
      <c r="BN615" s="78" t="e">
        <f>IF(Exposition!$J622="Oktober",Exposition!$G622)</f>
        <v>#NAME?</v>
      </c>
      <c r="BO615" s="78" t="e">
        <f>IF(Exposition!$J622="November",Exposition!$G622)</f>
        <v>#NAME?</v>
      </c>
      <c r="BP615" s="78" t="e">
        <f>IF(Exposition!$J622="Dezember",Exposition!$G622)</f>
        <v>#NAME?</v>
      </c>
    </row>
    <row r="616" spans="14:68" x14ac:dyDescent="0.2">
      <c r="N616" s="78" t="b">
        <f>IF(Exposition!$D624="Fußballspez. Training",Exposition!$C624*(Exposition!$E624/60))</f>
        <v>0</v>
      </c>
      <c r="O616" s="78" t="b">
        <f>IF(Exposition!$D624="Unspezifisches Training",Exposition!$C624*(Exposition!$E624/60))</f>
        <v>0</v>
      </c>
      <c r="AD616" s="78" t="e">
        <f>IF(Monitoring!D624=0,AA=0,TEXT(Monitoring!D624,"TTTT"))</f>
        <v>#NAME?</v>
      </c>
      <c r="AE616" s="78" t="e">
        <f>IF(Monitoring!D624=0,AA=0,TEXT(Monitoring!D624,"MMMM"))</f>
        <v>#NAME?</v>
      </c>
      <c r="AF616" s="78">
        <f>Monitoring!L624</f>
        <v>0</v>
      </c>
      <c r="BE616" s="78" t="e">
        <f>IF(Exposition!$J623="Januar",Exposition!$G623)</f>
        <v>#NAME?</v>
      </c>
      <c r="BF616" s="78" t="e">
        <f>IF(Exposition!$J623="Februar",Exposition!$G623)</f>
        <v>#NAME?</v>
      </c>
      <c r="BG616" s="78" t="e">
        <f>IF(Exposition!$J623="März",Exposition!$G623)</f>
        <v>#NAME?</v>
      </c>
      <c r="BH616" s="78" t="e">
        <f>IF(Exposition!$J623="April",Exposition!$G623)</f>
        <v>#NAME?</v>
      </c>
      <c r="BI616" s="78" t="e">
        <f>IF(Exposition!$J623="Mai",Exposition!$G623)</f>
        <v>#NAME?</v>
      </c>
      <c r="BJ616" s="78" t="e">
        <f>IF(Exposition!$J623="Juni",Exposition!$G623)</f>
        <v>#NAME?</v>
      </c>
      <c r="BK616" s="78" t="e">
        <f>IF(Exposition!$J623="Juli",Exposition!$G623)</f>
        <v>#NAME?</v>
      </c>
      <c r="BL616" s="78" t="e">
        <f>IF(Exposition!$J623="August",Exposition!$G623)</f>
        <v>#NAME?</v>
      </c>
      <c r="BM616" s="78" t="e">
        <f>IF(Exposition!$J623="September",Exposition!$G623)</f>
        <v>#NAME?</v>
      </c>
      <c r="BN616" s="78" t="e">
        <f>IF(Exposition!$J623="Oktober",Exposition!$G623)</f>
        <v>#NAME?</v>
      </c>
      <c r="BO616" s="78" t="e">
        <f>IF(Exposition!$J623="November",Exposition!$G623)</f>
        <v>#NAME?</v>
      </c>
      <c r="BP616" s="78" t="e">
        <f>IF(Exposition!$J623="Dezember",Exposition!$G623)</f>
        <v>#NAME?</v>
      </c>
    </row>
    <row r="617" spans="14:68" x14ac:dyDescent="0.2">
      <c r="N617" s="78" t="b">
        <f>IF(Exposition!$D625="Fußballspez. Training",Exposition!$C625*(Exposition!$E625/60))</f>
        <v>0</v>
      </c>
      <c r="O617" s="78" t="b">
        <f>IF(Exposition!$D625="Unspezifisches Training",Exposition!$C625*(Exposition!$E625/60))</f>
        <v>0</v>
      </c>
      <c r="AD617" s="78" t="e">
        <f>IF(Monitoring!D625=0,AA=0,TEXT(Monitoring!D625,"TTTT"))</f>
        <v>#NAME?</v>
      </c>
      <c r="AE617" s="78" t="e">
        <f>IF(Monitoring!D625=0,AA=0,TEXT(Monitoring!D625,"MMMM"))</f>
        <v>#NAME?</v>
      </c>
      <c r="AF617" s="78">
        <f>Monitoring!L625</f>
        <v>0</v>
      </c>
      <c r="BE617" s="78" t="e">
        <f>IF(Exposition!$J624="Januar",Exposition!$G624)</f>
        <v>#NAME?</v>
      </c>
      <c r="BF617" s="78" t="e">
        <f>IF(Exposition!$J624="Februar",Exposition!$G624)</f>
        <v>#NAME?</v>
      </c>
      <c r="BG617" s="78" t="e">
        <f>IF(Exposition!$J624="März",Exposition!$G624)</f>
        <v>#NAME?</v>
      </c>
      <c r="BH617" s="78" t="e">
        <f>IF(Exposition!$J624="April",Exposition!$G624)</f>
        <v>#NAME?</v>
      </c>
      <c r="BI617" s="78" t="e">
        <f>IF(Exposition!$J624="Mai",Exposition!$G624)</f>
        <v>#NAME?</v>
      </c>
      <c r="BJ617" s="78" t="e">
        <f>IF(Exposition!$J624="Juni",Exposition!$G624)</f>
        <v>#NAME?</v>
      </c>
      <c r="BK617" s="78" t="e">
        <f>IF(Exposition!$J624="Juli",Exposition!$G624)</f>
        <v>#NAME?</v>
      </c>
      <c r="BL617" s="78" t="e">
        <f>IF(Exposition!$J624="August",Exposition!$G624)</f>
        <v>#NAME?</v>
      </c>
      <c r="BM617" s="78" t="e">
        <f>IF(Exposition!$J624="September",Exposition!$G624)</f>
        <v>#NAME?</v>
      </c>
      <c r="BN617" s="78" t="e">
        <f>IF(Exposition!$J624="Oktober",Exposition!$G624)</f>
        <v>#NAME?</v>
      </c>
      <c r="BO617" s="78" t="e">
        <f>IF(Exposition!$J624="November",Exposition!$G624)</f>
        <v>#NAME?</v>
      </c>
      <c r="BP617" s="78" t="e">
        <f>IF(Exposition!$J624="Dezember",Exposition!$G624)</f>
        <v>#NAME?</v>
      </c>
    </row>
    <row r="618" spans="14:68" x14ac:dyDescent="0.2">
      <c r="N618" s="78" t="b">
        <f>IF(Exposition!$D626="Fußballspez. Training",Exposition!$C626*(Exposition!$E626/60))</f>
        <v>0</v>
      </c>
      <c r="O618" s="78" t="b">
        <f>IF(Exposition!$D626="Unspezifisches Training",Exposition!$C626*(Exposition!$E626/60))</f>
        <v>0</v>
      </c>
      <c r="AD618" s="78" t="e">
        <f>IF(Monitoring!D626=0,AA=0,TEXT(Monitoring!D626,"TTTT"))</f>
        <v>#NAME?</v>
      </c>
      <c r="AE618" s="78" t="e">
        <f>IF(Monitoring!D626=0,AA=0,TEXT(Monitoring!D626,"MMMM"))</f>
        <v>#NAME?</v>
      </c>
      <c r="AF618" s="78">
        <f>Monitoring!L626</f>
        <v>0</v>
      </c>
      <c r="BE618" s="78" t="e">
        <f>IF(Exposition!$J625="Januar",Exposition!$G625)</f>
        <v>#NAME?</v>
      </c>
      <c r="BF618" s="78" t="e">
        <f>IF(Exposition!$J625="Februar",Exposition!$G625)</f>
        <v>#NAME?</v>
      </c>
      <c r="BG618" s="78" t="e">
        <f>IF(Exposition!$J625="März",Exposition!$G625)</f>
        <v>#NAME?</v>
      </c>
      <c r="BH618" s="78" t="e">
        <f>IF(Exposition!$J625="April",Exposition!$G625)</f>
        <v>#NAME?</v>
      </c>
      <c r="BI618" s="78" t="e">
        <f>IF(Exposition!$J625="Mai",Exposition!$G625)</f>
        <v>#NAME?</v>
      </c>
      <c r="BJ618" s="78" t="e">
        <f>IF(Exposition!$J625="Juni",Exposition!$G625)</f>
        <v>#NAME?</v>
      </c>
      <c r="BK618" s="78" t="e">
        <f>IF(Exposition!$J625="Juli",Exposition!$G625)</f>
        <v>#NAME?</v>
      </c>
      <c r="BL618" s="78" t="e">
        <f>IF(Exposition!$J625="August",Exposition!$G625)</f>
        <v>#NAME?</v>
      </c>
      <c r="BM618" s="78" t="e">
        <f>IF(Exposition!$J625="September",Exposition!$G625)</f>
        <v>#NAME?</v>
      </c>
      <c r="BN618" s="78" t="e">
        <f>IF(Exposition!$J625="Oktober",Exposition!$G625)</f>
        <v>#NAME?</v>
      </c>
      <c r="BO618" s="78" t="e">
        <f>IF(Exposition!$J625="November",Exposition!$G625)</f>
        <v>#NAME?</v>
      </c>
      <c r="BP618" s="78" t="e">
        <f>IF(Exposition!$J625="Dezember",Exposition!$G625)</f>
        <v>#NAME?</v>
      </c>
    </row>
    <row r="619" spans="14:68" x14ac:dyDescent="0.2">
      <c r="N619" s="78" t="b">
        <f>IF(Exposition!$D627="Fußballspez. Training",Exposition!$C627*(Exposition!$E627/60))</f>
        <v>0</v>
      </c>
      <c r="O619" s="78" t="b">
        <f>IF(Exposition!$D627="Unspezifisches Training",Exposition!$C627*(Exposition!$E627/60))</f>
        <v>0</v>
      </c>
      <c r="AD619" s="78" t="e">
        <f>IF(Monitoring!D627=0,AA=0,TEXT(Monitoring!D627,"TTTT"))</f>
        <v>#NAME?</v>
      </c>
      <c r="AE619" s="78" t="e">
        <f>IF(Monitoring!D627=0,AA=0,TEXT(Monitoring!D627,"MMMM"))</f>
        <v>#NAME?</v>
      </c>
      <c r="AF619" s="78">
        <f>Monitoring!L627</f>
        <v>0</v>
      </c>
      <c r="BE619" s="78" t="e">
        <f>IF(Exposition!$J626="Januar",Exposition!$G626)</f>
        <v>#NAME?</v>
      </c>
      <c r="BF619" s="78" t="e">
        <f>IF(Exposition!$J626="Februar",Exposition!$G626)</f>
        <v>#NAME?</v>
      </c>
      <c r="BG619" s="78" t="e">
        <f>IF(Exposition!$J626="März",Exposition!$G626)</f>
        <v>#NAME?</v>
      </c>
      <c r="BH619" s="78" t="e">
        <f>IF(Exposition!$J626="April",Exposition!$G626)</f>
        <v>#NAME?</v>
      </c>
      <c r="BI619" s="78" t="e">
        <f>IF(Exposition!$J626="Mai",Exposition!$G626)</f>
        <v>#NAME?</v>
      </c>
      <c r="BJ619" s="78" t="e">
        <f>IF(Exposition!$J626="Juni",Exposition!$G626)</f>
        <v>#NAME?</v>
      </c>
      <c r="BK619" s="78" t="e">
        <f>IF(Exposition!$J626="Juli",Exposition!$G626)</f>
        <v>#NAME?</v>
      </c>
      <c r="BL619" s="78" t="e">
        <f>IF(Exposition!$J626="August",Exposition!$G626)</f>
        <v>#NAME?</v>
      </c>
      <c r="BM619" s="78" t="e">
        <f>IF(Exposition!$J626="September",Exposition!$G626)</f>
        <v>#NAME?</v>
      </c>
      <c r="BN619" s="78" t="e">
        <f>IF(Exposition!$J626="Oktober",Exposition!$G626)</f>
        <v>#NAME?</v>
      </c>
      <c r="BO619" s="78" t="e">
        <f>IF(Exposition!$J626="November",Exposition!$G626)</f>
        <v>#NAME?</v>
      </c>
      <c r="BP619" s="78" t="e">
        <f>IF(Exposition!$J626="Dezember",Exposition!$G626)</f>
        <v>#NAME?</v>
      </c>
    </row>
    <row r="620" spans="14:68" x14ac:dyDescent="0.2">
      <c r="N620" s="78" t="b">
        <f>IF(Exposition!$D628="Fußballspez. Training",Exposition!$C628*(Exposition!$E628/60))</f>
        <v>0</v>
      </c>
      <c r="O620" s="78" t="b">
        <f>IF(Exposition!$D628="Unspezifisches Training",Exposition!$C628*(Exposition!$E628/60))</f>
        <v>0</v>
      </c>
      <c r="AD620" s="78" t="e">
        <f>IF(Monitoring!D628=0,AA=0,TEXT(Monitoring!D628,"TTTT"))</f>
        <v>#NAME?</v>
      </c>
      <c r="AE620" s="78" t="e">
        <f>IF(Monitoring!D628=0,AA=0,TEXT(Monitoring!D628,"MMMM"))</f>
        <v>#NAME?</v>
      </c>
      <c r="AF620" s="78">
        <f>Monitoring!L628</f>
        <v>0</v>
      </c>
      <c r="BE620" s="78" t="e">
        <f>IF(Exposition!$J627="Januar",Exposition!$G627)</f>
        <v>#NAME?</v>
      </c>
      <c r="BF620" s="78" t="e">
        <f>IF(Exposition!$J627="Februar",Exposition!$G627)</f>
        <v>#NAME?</v>
      </c>
      <c r="BG620" s="78" t="e">
        <f>IF(Exposition!$J627="März",Exposition!$G627)</f>
        <v>#NAME?</v>
      </c>
      <c r="BH620" s="78" t="e">
        <f>IF(Exposition!$J627="April",Exposition!$G627)</f>
        <v>#NAME?</v>
      </c>
      <c r="BI620" s="78" t="e">
        <f>IF(Exposition!$J627="Mai",Exposition!$G627)</f>
        <v>#NAME?</v>
      </c>
      <c r="BJ620" s="78" t="e">
        <f>IF(Exposition!$J627="Juni",Exposition!$G627)</f>
        <v>#NAME?</v>
      </c>
      <c r="BK620" s="78" t="e">
        <f>IF(Exposition!$J627="Juli",Exposition!$G627)</f>
        <v>#NAME?</v>
      </c>
      <c r="BL620" s="78" t="e">
        <f>IF(Exposition!$J627="August",Exposition!$G627)</f>
        <v>#NAME?</v>
      </c>
      <c r="BM620" s="78" t="e">
        <f>IF(Exposition!$J627="September",Exposition!$G627)</f>
        <v>#NAME?</v>
      </c>
      <c r="BN620" s="78" t="e">
        <f>IF(Exposition!$J627="Oktober",Exposition!$G627)</f>
        <v>#NAME?</v>
      </c>
      <c r="BO620" s="78" t="e">
        <f>IF(Exposition!$J627="November",Exposition!$G627)</f>
        <v>#NAME?</v>
      </c>
      <c r="BP620" s="78" t="e">
        <f>IF(Exposition!$J627="Dezember",Exposition!$G627)</f>
        <v>#NAME?</v>
      </c>
    </row>
    <row r="621" spans="14:68" x14ac:dyDescent="0.2">
      <c r="N621" s="78" t="b">
        <f>IF(Exposition!$D629="Fußballspez. Training",Exposition!$C629*(Exposition!$E629/60))</f>
        <v>0</v>
      </c>
      <c r="O621" s="78" t="b">
        <f>IF(Exposition!$D629="Unspezifisches Training",Exposition!$C629*(Exposition!$E629/60))</f>
        <v>0</v>
      </c>
      <c r="AD621" s="78" t="e">
        <f>IF(Monitoring!D629=0,AA=0,TEXT(Monitoring!D629,"TTTT"))</f>
        <v>#NAME?</v>
      </c>
      <c r="AE621" s="78" t="e">
        <f>IF(Monitoring!D629=0,AA=0,TEXT(Monitoring!D629,"MMMM"))</f>
        <v>#NAME?</v>
      </c>
      <c r="AF621" s="78">
        <f>Monitoring!L629</f>
        <v>0</v>
      </c>
      <c r="BE621" s="78" t="e">
        <f>IF(Exposition!$J628="Januar",Exposition!$G628)</f>
        <v>#NAME?</v>
      </c>
      <c r="BF621" s="78" t="e">
        <f>IF(Exposition!$J628="Februar",Exposition!$G628)</f>
        <v>#NAME?</v>
      </c>
      <c r="BG621" s="78" t="e">
        <f>IF(Exposition!$J628="März",Exposition!$G628)</f>
        <v>#NAME?</v>
      </c>
      <c r="BH621" s="78" t="e">
        <f>IF(Exposition!$J628="April",Exposition!$G628)</f>
        <v>#NAME?</v>
      </c>
      <c r="BI621" s="78" t="e">
        <f>IF(Exposition!$J628="Mai",Exposition!$G628)</f>
        <v>#NAME?</v>
      </c>
      <c r="BJ621" s="78" t="e">
        <f>IF(Exposition!$J628="Juni",Exposition!$G628)</f>
        <v>#NAME?</v>
      </c>
      <c r="BK621" s="78" t="e">
        <f>IF(Exposition!$J628="Juli",Exposition!$G628)</f>
        <v>#NAME?</v>
      </c>
      <c r="BL621" s="78" t="e">
        <f>IF(Exposition!$J628="August",Exposition!$G628)</f>
        <v>#NAME?</v>
      </c>
      <c r="BM621" s="78" t="e">
        <f>IF(Exposition!$J628="September",Exposition!$G628)</f>
        <v>#NAME?</v>
      </c>
      <c r="BN621" s="78" t="e">
        <f>IF(Exposition!$J628="Oktober",Exposition!$G628)</f>
        <v>#NAME?</v>
      </c>
      <c r="BO621" s="78" t="e">
        <f>IF(Exposition!$J628="November",Exposition!$G628)</f>
        <v>#NAME?</v>
      </c>
      <c r="BP621" s="78" t="e">
        <f>IF(Exposition!$J628="Dezember",Exposition!$G628)</f>
        <v>#NAME?</v>
      </c>
    </row>
    <row r="622" spans="14:68" x14ac:dyDescent="0.2">
      <c r="N622" s="78" t="b">
        <f>IF(Exposition!$D630="Fußballspez. Training",Exposition!$C630*(Exposition!$E630/60))</f>
        <v>0</v>
      </c>
      <c r="O622" s="78" t="b">
        <f>IF(Exposition!$D630="Unspezifisches Training",Exposition!$C630*(Exposition!$E630/60))</f>
        <v>0</v>
      </c>
      <c r="AD622" s="78" t="e">
        <f>IF(Monitoring!D630=0,AA=0,TEXT(Monitoring!D630,"TTTT"))</f>
        <v>#NAME?</v>
      </c>
      <c r="AE622" s="78" t="e">
        <f>IF(Monitoring!D630=0,AA=0,TEXT(Monitoring!D630,"MMMM"))</f>
        <v>#NAME?</v>
      </c>
      <c r="AF622" s="78">
        <f>Monitoring!L630</f>
        <v>0</v>
      </c>
      <c r="BE622" s="78" t="e">
        <f>IF(Exposition!$J629="Januar",Exposition!$G629)</f>
        <v>#NAME?</v>
      </c>
      <c r="BF622" s="78" t="e">
        <f>IF(Exposition!$J629="Februar",Exposition!$G629)</f>
        <v>#NAME?</v>
      </c>
      <c r="BG622" s="78" t="e">
        <f>IF(Exposition!$J629="März",Exposition!$G629)</f>
        <v>#NAME?</v>
      </c>
      <c r="BH622" s="78" t="e">
        <f>IF(Exposition!$J629="April",Exposition!$G629)</f>
        <v>#NAME?</v>
      </c>
      <c r="BI622" s="78" t="e">
        <f>IF(Exposition!$J629="Mai",Exposition!$G629)</f>
        <v>#NAME?</v>
      </c>
      <c r="BJ622" s="78" t="e">
        <f>IF(Exposition!$J629="Juni",Exposition!$G629)</f>
        <v>#NAME?</v>
      </c>
      <c r="BK622" s="78" t="e">
        <f>IF(Exposition!$J629="Juli",Exposition!$G629)</f>
        <v>#NAME?</v>
      </c>
      <c r="BL622" s="78" t="e">
        <f>IF(Exposition!$J629="August",Exposition!$G629)</f>
        <v>#NAME?</v>
      </c>
      <c r="BM622" s="78" t="e">
        <f>IF(Exposition!$J629="September",Exposition!$G629)</f>
        <v>#NAME?</v>
      </c>
      <c r="BN622" s="78" t="e">
        <f>IF(Exposition!$J629="Oktober",Exposition!$G629)</f>
        <v>#NAME?</v>
      </c>
      <c r="BO622" s="78" t="e">
        <f>IF(Exposition!$J629="November",Exposition!$G629)</f>
        <v>#NAME?</v>
      </c>
      <c r="BP622" s="78" t="e">
        <f>IF(Exposition!$J629="Dezember",Exposition!$G629)</f>
        <v>#NAME?</v>
      </c>
    </row>
    <row r="623" spans="14:68" x14ac:dyDescent="0.2">
      <c r="N623" s="78" t="b">
        <f>IF(Exposition!$D631="Fußballspez. Training",Exposition!$C631*(Exposition!$E631/60))</f>
        <v>0</v>
      </c>
      <c r="O623" s="78" t="b">
        <f>IF(Exposition!$D631="Unspezifisches Training",Exposition!$C631*(Exposition!$E631/60))</f>
        <v>0</v>
      </c>
      <c r="AD623" s="78" t="e">
        <f>IF(Monitoring!D631=0,AA=0,TEXT(Monitoring!D631,"TTTT"))</f>
        <v>#NAME?</v>
      </c>
      <c r="AE623" s="78" t="e">
        <f>IF(Monitoring!D631=0,AA=0,TEXT(Monitoring!D631,"MMMM"))</f>
        <v>#NAME?</v>
      </c>
      <c r="AF623" s="78">
        <f>Monitoring!L631</f>
        <v>0</v>
      </c>
      <c r="BE623" s="78" t="e">
        <f>IF(Exposition!$J630="Januar",Exposition!$G630)</f>
        <v>#NAME?</v>
      </c>
      <c r="BF623" s="78" t="e">
        <f>IF(Exposition!$J630="Februar",Exposition!$G630)</f>
        <v>#NAME?</v>
      </c>
      <c r="BG623" s="78" t="e">
        <f>IF(Exposition!$J630="März",Exposition!$G630)</f>
        <v>#NAME?</v>
      </c>
      <c r="BH623" s="78" t="e">
        <f>IF(Exposition!$J630="April",Exposition!$G630)</f>
        <v>#NAME?</v>
      </c>
      <c r="BI623" s="78" t="e">
        <f>IF(Exposition!$J630="Mai",Exposition!$G630)</f>
        <v>#NAME?</v>
      </c>
      <c r="BJ623" s="78" t="e">
        <f>IF(Exposition!$J630="Juni",Exposition!$G630)</f>
        <v>#NAME?</v>
      </c>
      <c r="BK623" s="78" t="e">
        <f>IF(Exposition!$J630="Juli",Exposition!$G630)</f>
        <v>#NAME?</v>
      </c>
      <c r="BL623" s="78" t="e">
        <f>IF(Exposition!$J630="August",Exposition!$G630)</f>
        <v>#NAME?</v>
      </c>
      <c r="BM623" s="78" t="e">
        <f>IF(Exposition!$J630="September",Exposition!$G630)</f>
        <v>#NAME?</v>
      </c>
      <c r="BN623" s="78" t="e">
        <f>IF(Exposition!$J630="Oktober",Exposition!$G630)</f>
        <v>#NAME?</v>
      </c>
      <c r="BO623" s="78" t="e">
        <f>IF(Exposition!$J630="November",Exposition!$G630)</f>
        <v>#NAME?</v>
      </c>
      <c r="BP623" s="78" t="e">
        <f>IF(Exposition!$J630="Dezember",Exposition!$G630)</f>
        <v>#NAME?</v>
      </c>
    </row>
    <row r="624" spans="14:68" x14ac:dyDescent="0.2">
      <c r="N624" s="78" t="b">
        <f>IF(Exposition!$D632="Fußballspez. Training",Exposition!$C632*(Exposition!$E632/60))</f>
        <v>0</v>
      </c>
      <c r="O624" s="78" t="b">
        <f>IF(Exposition!$D632="Unspezifisches Training",Exposition!$C632*(Exposition!$E632/60))</f>
        <v>0</v>
      </c>
      <c r="AD624" s="78" t="e">
        <f>IF(Monitoring!D632=0,AA=0,TEXT(Monitoring!D632,"TTTT"))</f>
        <v>#NAME?</v>
      </c>
      <c r="AE624" s="78" t="e">
        <f>IF(Monitoring!D632=0,AA=0,TEXT(Monitoring!D632,"MMMM"))</f>
        <v>#NAME?</v>
      </c>
      <c r="AF624" s="78">
        <f>Monitoring!L632</f>
        <v>0</v>
      </c>
      <c r="BE624" s="78" t="e">
        <f>IF(Exposition!$J631="Januar",Exposition!$G631)</f>
        <v>#NAME?</v>
      </c>
      <c r="BF624" s="78" t="e">
        <f>IF(Exposition!$J631="Februar",Exposition!$G631)</f>
        <v>#NAME?</v>
      </c>
      <c r="BG624" s="78" t="e">
        <f>IF(Exposition!$J631="März",Exposition!$G631)</f>
        <v>#NAME?</v>
      </c>
      <c r="BH624" s="78" t="e">
        <f>IF(Exposition!$J631="April",Exposition!$G631)</f>
        <v>#NAME?</v>
      </c>
      <c r="BI624" s="78" t="e">
        <f>IF(Exposition!$J631="Mai",Exposition!$G631)</f>
        <v>#NAME?</v>
      </c>
      <c r="BJ624" s="78" t="e">
        <f>IF(Exposition!$J631="Juni",Exposition!$G631)</f>
        <v>#NAME?</v>
      </c>
      <c r="BK624" s="78" t="e">
        <f>IF(Exposition!$J631="Juli",Exposition!$G631)</f>
        <v>#NAME?</v>
      </c>
      <c r="BL624" s="78" t="e">
        <f>IF(Exposition!$J631="August",Exposition!$G631)</f>
        <v>#NAME?</v>
      </c>
      <c r="BM624" s="78" t="e">
        <f>IF(Exposition!$J631="September",Exposition!$G631)</f>
        <v>#NAME?</v>
      </c>
      <c r="BN624" s="78" t="e">
        <f>IF(Exposition!$J631="Oktober",Exposition!$G631)</f>
        <v>#NAME?</v>
      </c>
      <c r="BO624" s="78" t="e">
        <f>IF(Exposition!$J631="November",Exposition!$G631)</f>
        <v>#NAME?</v>
      </c>
      <c r="BP624" s="78" t="e">
        <f>IF(Exposition!$J631="Dezember",Exposition!$G631)</f>
        <v>#NAME?</v>
      </c>
    </row>
    <row r="625" spans="14:68" x14ac:dyDescent="0.2">
      <c r="N625" s="78" t="b">
        <f>IF(Exposition!$D633="Fußballspez. Training",Exposition!$C633*(Exposition!$E633/60))</f>
        <v>0</v>
      </c>
      <c r="O625" s="78" t="b">
        <f>IF(Exposition!$D633="Unspezifisches Training",Exposition!$C633*(Exposition!$E633/60))</f>
        <v>0</v>
      </c>
      <c r="AD625" s="78" t="e">
        <f>IF(Monitoring!D633=0,AA=0,TEXT(Monitoring!D633,"TTTT"))</f>
        <v>#NAME?</v>
      </c>
      <c r="AE625" s="78" t="e">
        <f>IF(Monitoring!D633=0,AA=0,TEXT(Monitoring!D633,"MMMM"))</f>
        <v>#NAME?</v>
      </c>
      <c r="AF625" s="78">
        <f>Monitoring!L633</f>
        <v>0</v>
      </c>
      <c r="BE625" s="78" t="e">
        <f>IF(Exposition!$J632="Januar",Exposition!$G632)</f>
        <v>#NAME?</v>
      </c>
      <c r="BF625" s="78" t="e">
        <f>IF(Exposition!$J632="Februar",Exposition!$G632)</f>
        <v>#NAME?</v>
      </c>
      <c r="BG625" s="78" t="e">
        <f>IF(Exposition!$J632="März",Exposition!$G632)</f>
        <v>#NAME?</v>
      </c>
      <c r="BH625" s="78" t="e">
        <f>IF(Exposition!$J632="April",Exposition!$G632)</f>
        <v>#NAME?</v>
      </c>
      <c r="BI625" s="78" t="e">
        <f>IF(Exposition!$J632="Mai",Exposition!$G632)</f>
        <v>#NAME?</v>
      </c>
      <c r="BJ625" s="78" t="e">
        <f>IF(Exposition!$J632="Juni",Exposition!$G632)</f>
        <v>#NAME?</v>
      </c>
      <c r="BK625" s="78" t="e">
        <f>IF(Exposition!$J632="Juli",Exposition!$G632)</f>
        <v>#NAME?</v>
      </c>
      <c r="BL625" s="78" t="e">
        <f>IF(Exposition!$J632="August",Exposition!$G632)</f>
        <v>#NAME?</v>
      </c>
      <c r="BM625" s="78" t="e">
        <f>IF(Exposition!$J632="September",Exposition!$G632)</f>
        <v>#NAME?</v>
      </c>
      <c r="BN625" s="78" t="e">
        <f>IF(Exposition!$J632="Oktober",Exposition!$G632)</f>
        <v>#NAME?</v>
      </c>
      <c r="BO625" s="78" t="e">
        <f>IF(Exposition!$J632="November",Exposition!$G632)</f>
        <v>#NAME?</v>
      </c>
      <c r="BP625" s="78" t="e">
        <f>IF(Exposition!$J632="Dezember",Exposition!$G632)</f>
        <v>#NAME?</v>
      </c>
    </row>
    <row r="626" spans="14:68" x14ac:dyDescent="0.2">
      <c r="N626" s="78" t="b">
        <f>IF(Exposition!$D634="Fußballspez. Training",Exposition!$C634*(Exposition!$E634/60))</f>
        <v>0</v>
      </c>
      <c r="O626" s="78" t="b">
        <f>IF(Exposition!$D634="Unspezifisches Training",Exposition!$C634*(Exposition!$E634/60))</f>
        <v>0</v>
      </c>
      <c r="AD626" s="78" t="e">
        <f>IF(Monitoring!D634=0,AA=0,TEXT(Monitoring!D634,"TTTT"))</f>
        <v>#NAME?</v>
      </c>
      <c r="AE626" s="78" t="e">
        <f>IF(Monitoring!D634=0,AA=0,TEXT(Monitoring!D634,"MMMM"))</f>
        <v>#NAME?</v>
      </c>
      <c r="AF626" s="78">
        <f>Monitoring!L634</f>
        <v>0</v>
      </c>
      <c r="BE626" s="78" t="e">
        <f>IF(Exposition!$J633="Januar",Exposition!$G633)</f>
        <v>#NAME?</v>
      </c>
      <c r="BF626" s="78" t="e">
        <f>IF(Exposition!$J633="Februar",Exposition!$G633)</f>
        <v>#NAME?</v>
      </c>
      <c r="BG626" s="78" t="e">
        <f>IF(Exposition!$J633="März",Exposition!$G633)</f>
        <v>#NAME?</v>
      </c>
      <c r="BH626" s="78" t="e">
        <f>IF(Exposition!$J633="April",Exposition!$G633)</f>
        <v>#NAME?</v>
      </c>
      <c r="BI626" s="78" t="e">
        <f>IF(Exposition!$J633="Mai",Exposition!$G633)</f>
        <v>#NAME?</v>
      </c>
      <c r="BJ626" s="78" t="e">
        <f>IF(Exposition!$J633="Juni",Exposition!$G633)</f>
        <v>#NAME?</v>
      </c>
      <c r="BK626" s="78" t="e">
        <f>IF(Exposition!$J633="Juli",Exposition!$G633)</f>
        <v>#NAME?</v>
      </c>
      <c r="BL626" s="78" t="e">
        <f>IF(Exposition!$J633="August",Exposition!$G633)</f>
        <v>#NAME?</v>
      </c>
      <c r="BM626" s="78" t="e">
        <f>IF(Exposition!$J633="September",Exposition!$G633)</f>
        <v>#NAME?</v>
      </c>
      <c r="BN626" s="78" t="e">
        <f>IF(Exposition!$J633="Oktober",Exposition!$G633)</f>
        <v>#NAME?</v>
      </c>
      <c r="BO626" s="78" t="e">
        <f>IF(Exposition!$J633="November",Exposition!$G633)</f>
        <v>#NAME?</v>
      </c>
      <c r="BP626" s="78" t="e">
        <f>IF(Exposition!$J633="Dezember",Exposition!$G633)</f>
        <v>#NAME?</v>
      </c>
    </row>
    <row r="627" spans="14:68" x14ac:dyDescent="0.2">
      <c r="N627" s="78" t="b">
        <f>IF(Exposition!$D635="Fußballspez. Training",Exposition!$C635*(Exposition!$E635/60))</f>
        <v>0</v>
      </c>
      <c r="O627" s="78" t="b">
        <f>IF(Exposition!$D635="Unspezifisches Training",Exposition!$C635*(Exposition!$E635/60))</f>
        <v>0</v>
      </c>
      <c r="AD627" s="78" t="e">
        <f>IF(Monitoring!D635=0,AA=0,TEXT(Monitoring!D635,"TTTT"))</f>
        <v>#NAME?</v>
      </c>
      <c r="AE627" s="78" t="e">
        <f>IF(Monitoring!D635=0,AA=0,TEXT(Monitoring!D635,"MMMM"))</f>
        <v>#NAME?</v>
      </c>
      <c r="AF627" s="78">
        <f>Monitoring!L635</f>
        <v>0</v>
      </c>
      <c r="BE627" s="78" t="e">
        <f>IF(Exposition!$J634="Januar",Exposition!$G634)</f>
        <v>#NAME?</v>
      </c>
      <c r="BF627" s="78" t="e">
        <f>IF(Exposition!$J634="Februar",Exposition!$G634)</f>
        <v>#NAME?</v>
      </c>
      <c r="BG627" s="78" t="e">
        <f>IF(Exposition!$J634="März",Exposition!$G634)</f>
        <v>#NAME?</v>
      </c>
      <c r="BH627" s="78" t="e">
        <f>IF(Exposition!$J634="April",Exposition!$G634)</f>
        <v>#NAME?</v>
      </c>
      <c r="BI627" s="78" t="e">
        <f>IF(Exposition!$J634="Mai",Exposition!$G634)</f>
        <v>#NAME?</v>
      </c>
      <c r="BJ627" s="78" t="e">
        <f>IF(Exposition!$J634="Juni",Exposition!$G634)</f>
        <v>#NAME?</v>
      </c>
      <c r="BK627" s="78" t="e">
        <f>IF(Exposition!$J634="Juli",Exposition!$G634)</f>
        <v>#NAME?</v>
      </c>
      <c r="BL627" s="78" t="e">
        <f>IF(Exposition!$J634="August",Exposition!$G634)</f>
        <v>#NAME?</v>
      </c>
      <c r="BM627" s="78" t="e">
        <f>IF(Exposition!$J634="September",Exposition!$G634)</f>
        <v>#NAME?</v>
      </c>
      <c r="BN627" s="78" t="e">
        <f>IF(Exposition!$J634="Oktober",Exposition!$G634)</f>
        <v>#NAME?</v>
      </c>
      <c r="BO627" s="78" t="e">
        <f>IF(Exposition!$J634="November",Exposition!$G634)</f>
        <v>#NAME?</v>
      </c>
      <c r="BP627" s="78" t="e">
        <f>IF(Exposition!$J634="Dezember",Exposition!$G634)</f>
        <v>#NAME?</v>
      </c>
    </row>
    <row r="628" spans="14:68" x14ac:dyDescent="0.2">
      <c r="N628" s="78" t="b">
        <f>IF(Exposition!$D636="Fußballspez. Training",Exposition!$C636*(Exposition!$E636/60))</f>
        <v>0</v>
      </c>
      <c r="O628" s="78" t="b">
        <f>IF(Exposition!$D636="Unspezifisches Training",Exposition!$C636*(Exposition!$E636/60))</f>
        <v>0</v>
      </c>
      <c r="AD628" s="78" t="e">
        <f>IF(Monitoring!D636=0,AA=0,TEXT(Monitoring!D636,"TTTT"))</f>
        <v>#NAME?</v>
      </c>
      <c r="AE628" s="78" t="e">
        <f>IF(Monitoring!D636=0,AA=0,TEXT(Monitoring!D636,"MMMM"))</f>
        <v>#NAME?</v>
      </c>
      <c r="AF628" s="78">
        <f>Monitoring!L636</f>
        <v>0</v>
      </c>
      <c r="BE628" s="78" t="e">
        <f>IF(Exposition!$J635="Januar",Exposition!$G635)</f>
        <v>#NAME?</v>
      </c>
      <c r="BF628" s="78" t="e">
        <f>IF(Exposition!$J635="Februar",Exposition!$G635)</f>
        <v>#NAME?</v>
      </c>
      <c r="BG628" s="78" t="e">
        <f>IF(Exposition!$J635="März",Exposition!$G635)</f>
        <v>#NAME?</v>
      </c>
      <c r="BH628" s="78" t="e">
        <f>IF(Exposition!$J635="April",Exposition!$G635)</f>
        <v>#NAME?</v>
      </c>
      <c r="BI628" s="78" t="e">
        <f>IF(Exposition!$J635="Mai",Exposition!$G635)</f>
        <v>#NAME?</v>
      </c>
      <c r="BJ628" s="78" t="e">
        <f>IF(Exposition!$J635="Juni",Exposition!$G635)</f>
        <v>#NAME?</v>
      </c>
      <c r="BK628" s="78" t="e">
        <f>IF(Exposition!$J635="Juli",Exposition!$G635)</f>
        <v>#NAME?</v>
      </c>
      <c r="BL628" s="78" t="e">
        <f>IF(Exposition!$J635="August",Exposition!$G635)</f>
        <v>#NAME?</v>
      </c>
      <c r="BM628" s="78" t="e">
        <f>IF(Exposition!$J635="September",Exposition!$G635)</f>
        <v>#NAME?</v>
      </c>
      <c r="BN628" s="78" t="e">
        <f>IF(Exposition!$J635="Oktober",Exposition!$G635)</f>
        <v>#NAME?</v>
      </c>
      <c r="BO628" s="78" t="e">
        <f>IF(Exposition!$J635="November",Exposition!$G635)</f>
        <v>#NAME?</v>
      </c>
      <c r="BP628" s="78" t="e">
        <f>IF(Exposition!$J635="Dezember",Exposition!$G635)</f>
        <v>#NAME?</v>
      </c>
    </row>
    <row r="629" spans="14:68" x14ac:dyDescent="0.2">
      <c r="N629" s="78" t="b">
        <f>IF(Exposition!$D637="Fußballspez. Training",Exposition!$C637*(Exposition!$E637/60))</f>
        <v>0</v>
      </c>
      <c r="O629" s="78" t="b">
        <f>IF(Exposition!$D637="Unspezifisches Training",Exposition!$C637*(Exposition!$E637/60))</f>
        <v>0</v>
      </c>
      <c r="AD629" s="78" t="e">
        <f>IF(Monitoring!D637=0,AA=0,TEXT(Monitoring!D637,"TTTT"))</f>
        <v>#NAME?</v>
      </c>
      <c r="AE629" s="78" t="e">
        <f>IF(Monitoring!D637=0,AA=0,TEXT(Monitoring!D637,"MMMM"))</f>
        <v>#NAME?</v>
      </c>
      <c r="AF629" s="78">
        <f>Monitoring!L637</f>
        <v>0</v>
      </c>
      <c r="BE629" s="78" t="e">
        <f>IF(Exposition!$J636="Januar",Exposition!$G636)</f>
        <v>#NAME?</v>
      </c>
      <c r="BF629" s="78" t="e">
        <f>IF(Exposition!$J636="Februar",Exposition!$G636)</f>
        <v>#NAME?</v>
      </c>
      <c r="BG629" s="78" t="e">
        <f>IF(Exposition!$J636="März",Exposition!$G636)</f>
        <v>#NAME?</v>
      </c>
      <c r="BH629" s="78" t="e">
        <f>IF(Exposition!$J636="April",Exposition!$G636)</f>
        <v>#NAME?</v>
      </c>
      <c r="BI629" s="78" t="e">
        <f>IF(Exposition!$J636="Mai",Exposition!$G636)</f>
        <v>#NAME?</v>
      </c>
      <c r="BJ629" s="78" t="e">
        <f>IF(Exposition!$J636="Juni",Exposition!$G636)</f>
        <v>#NAME?</v>
      </c>
      <c r="BK629" s="78" t="e">
        <f>IF(Exposition!$J636="Juli",Exposition!$G636)</f>
        <v>#NAME?</v>
      </c>
      <c r="BL629" s="78" t="e">
        <f>IF(Exposition!$J636="August",Exposition!$G636)</f>
        <v>#NAME?</v>
      </c>
      <c r="BM629" s="78" t="e">
        <f>IF(Exposition!$J636="September",Exposition!$G636)</f>
        <v>#NAME?</v>
      </c>
      <c r="BN629" s="78" t="e">
        <f>IF(Exposition!$J636="Oktober",Exposition!$G636)</f>
        <v>#NAME?</v>
      </c>
      <c r="BO629" s="78" t="e">
        <f>IF(Exposition!$J636="November",Exposition!$G636)</f>
        <v>#NAME?</v>
      </c>
      <c r="BP629" s="78" t="e">
        <f>IF(Exposition!$J636="Dezember",Exposition!$G636)</f>
        <v>#NAME?</v>
      </c>
    </row>
    <row r="630" spans="14:68" x14ac:dyDescent="0.2">
      <c r="N630" s="78" t="b">
        <f>IF(Exposition!$D638="Fußballspez. Training",Exposition!$C638*(Exposition!$E638/60))</f>
        <v>0</v>
      </c>
      <c r="O630" s="78" t="b">
        <f>IF(Exposition!$D638="Unspezifisches Training",Exposition!$C638*(Exposition!$E638/60))</f>
        <v>0</v>
      </c>
      <c r="AD630" s="78" t="e">
        <f>IF(Monitoring!D638=0,AA=0,TEXT(Monitoring!D638,"TTTT"))</f>
        <v>#NAME?</v>
      </c>
      <c r="AE630" s="78" t="e">
        <f>IF(Monitoring!D638=0,AA=0,TEXT(Monitoring!D638,"MMMM"))</f>
        <v>#NAME?</v>
      </c>
      <c r="AF630" s="78">
        <f>Monitoring!L638</f>
        <v>0</v>
      </c>
      <c r="BE630" s="78" t="e">
        <f>IF(Exposition!$J637="Januar",Exposition!$G637)</f>
        <v>#NAME?</v>
      </c>
      <c r="BF630" s="78" t="e">
        <f>IF(Exposition!$J637="Februar",Exposition!$G637)</f>
        <v>#NAME?</v>
      </c>
      <c r="BG630" s="78" t="e">
        <f>IF(Exposition!$J637="März",Exposition!$G637)</f>
        <v>#NAME?</v>
      </c>
      <c r="BH630" s="78" t="e">
        <f>IF(Exposition!$J637="April",Exposition!$G637)</f>
        <v>#NAME?</v>
      </c>
      <c r="BI630" s="78" t="e">
        <f>IF(Exposition!$J637="Mai",Exposition!$G637)</f>
        <v>#NAME?</v>
      </c>
      <c r="BJ630" s="78" t="e">
        <f>IF(Exposition!$J637="Juni",Exposition!$G637)</f>
        <v>#NAME?</v>
      </c>
      <c r="BK630" s="78" t="e">
        <f>IF(Exposition!$J637="Juli",Exposition!$G637)</f>
        <v>#NAME?</v>
      </c>
      <c r="BL630" s="78" t="e">
        <f>IF(Exposition!$J637="August",Exposition!$G637)</f>
        <v>#NAME?</v>
      </c>
      <c r="BM630" s="78" t="e">
        <f>IF(Exposition!$J637="September",Exposition!$G637)</f>
        <v>#NAME?</v>
      </c>
      <c r="BN630" s="78" t="e">
        <f>IF(Exposition!$J637="Oktober",Exposition!$G637)</f>
        <v>#NAME?</v>
      </c>
      <c r="BO630" s="78" t="e">
        <f>IF(Exposition!$J637="November",Exposition!$G637)</f>
        <v>#NAME?</v>
      </c>
      <c r="BP630" s="78" t="e">
        <f>IF(Exposition!$J637="Dezember",Exposition!$G637)</f>
        <v>#NAME?</v>
      </c>
    </row>
    <row r="631" spans="14:68" x14ac:dyDescent="0.2">
      <c r="N631" s="78" t="b">
        <f>IF(Exposition!$D639="Fußballspez. Training",Exposition!$C639*(Exposition!$E639/60))</f>
        <v>0</v>
      </c>
      <c r="O631" s="78" t="b">
        <f>IF(Exposition!$D639="Unspezifisches Training",Exposition!$C639*(Exposition!$E639/60))</f>
        <v>0</v>
      </c>
      <c r="AD631" s="78" t="e">
        <f>IF(Monitoring!D639=0,AA=0,TEXT(Monitoring!D639,"TTTT"))</f>
        <v>#NAME?</v>
      </c>
      <c r="AE631" s="78" t="e">
        <f>IF(Monitoring!D639=0,AA=0,TEXT(Monitoring!D639,"MMMM"))</f>
        <v>#NAME?</v>
      </c>
      <c r="AF631" s="78">
        <f>Monitoring!L639</f>
        <v>0</v>
      </c>
      <c r="BE631" s="78" t="e">
        <f>IF(Exposition!$J638="Januar",Exposition!$G638)</f>
        <v>#NAME?</v>
      </c>
      <c r="BF631" s="78" t="e">
        <f>IF(Exposition!$J638="Februar",Exposition!$G638)</f>
        <v>#NAME?</v>
      </c>
      <c r="BG631" s="78" t="e">
        <f>IF(Exposition!$J638="März",Exposition!$G638)</f>
        <v>#NAME?</v>
      </c>
      <c r="BH631" s="78" t="e">
        <f>IF(Exposition!$J638="April",Exposition!$G638)</f>
        <v>#NAME?</v>
      </c>
      <c r="BI631" s="78" t="e">
        <f>IF(Exposition!$J638="Mai",Exposition!$G638)</f>
        <v>#NAME?</v>
      </c>
      <c r="BJ631" s="78" t="e">
        <f>IF(Exposition!$J638="Juni",Exposition!$G638)</f>
        <v>#NAME?</v>
      </c>
      <c r="BK631" s="78" t="e">
        <f>IF(Exposition!$J638="Juli",Exposition!$G638)</f>
        <v>#NAME?</v>
      </c>
      <c r="BL631" s="78" t="e">
        <f>IF(Exposition!$J638="August",Exposition!$G638)</f>
        <v>#NAME?</v>
      </c>
      <c r="BM631" s="78" t="e">
        <f>IF(Exposition!$J638="September",Exposition!$G638)</f>
        <v>#NAME?</v>
      </c>
      <c r="BN631" s="78" t="e">
        <f>IF(Exposition!$J638="Oktober",Exposition!$G638)</f>
        <v>#NAME?</v>
      </c>
      <c r="BO631" s="78" t="e">
        <f>IF(Exposition!$J638="November",Exposition!$G638)</f>
        <v>#NAME?</v>
      </c>
      <c r="BP631" s="78" t="e">
        <f>IF(Exposition!$J638="Dezember",Exposition!$G638)</f>
        <v>#NAME?</v>
      </c>
    </row>
    <row r="632" spans="14:68" x14ac:dyDescent="0.2">
      <c r="N632" s="78" t="b">
        <f>IF(Exposition!$D640="Fußballspez. Training",Exposition!$C640*(Exposition!$E640/60))</f>
        <v>0</v>
      </c>
      <c r="O632" s="78" t="b">
        <f>IF(Exposition!$D640="Unspezifisches Training",Exposition!$C640*(Exposition!$E640/60))</f>
        <v>0</v>
      </c>
      <c r="AD632" s="78" t="e">
        <f>IF(Monitoring!D640=0,AA=0,TEXT(Monitoring!D640,"TTTT"))</f>
        <v>#NAME?</v>
      </c>
      <c r="AE632" s="78" t="e">
        <f>IF(Monitoring!D640=0,AA=0,TEXT(Monitoring!D640,"MMMM"))</f>
        <v>#NAME?</v>
      </c>
      <c r="AF632" s="78">
        <f>Monitoring!L640</f>
        <v>0</v>
      </c>
      <c r="BE632" s="78" t="e">
        <f>IF(Exposition!$J639="Januar",Exposition!$G639)</f>
        <v>#NAME?</v>
      </c>
      <c r="BF632" s="78" t="e">
        <f>IF(Exposition!$J639="Februar",Exposition!$G639)</f>
        <v>#NAME?</v>
      </c>
      <c r="BG632" s="78" t="e">
        <f>IF(Exposition!$J639="März",Exposition!$G639)</f>
        <v>#NAME?</v>
      </c>
      <c r="BH632" s="78" t="e">
        <f>IF(Exposition!$J639="April",Exposition!$G639)</f>
        <v>#NAME?</v>
      </c>
      <c r="BI632" s="78" t="e">
        <f>IF(Exposition!$J639="Mai",Exposition!$G639)</f>
        <v>#NAME?</v>
      </c>
      <c r="BJ632" s="78" t="e">
        <f>IF(Exposition!$J639="Juni",Exposition!$G639)</f>
        <v>#NAME?</v>
      </c>
      <c r="BK632" s="78" t="e">
        <f>IF(Exposition!$J639="Juli",Exposition!$G639)</f>
        <v>#NAME?</v>
      </c>
      <c r="BL632" s="78" t="e">
        <f>IF(Exposition!$J639="August",Exposition!$G639)</f>
        <v>#NAME?</v>
      </c>
      <c r="BM632" s="78" t="e">
        <f>IF(Exposition!$J639="September",Exposition!$G639)</f>
        <v>#NAME?</v>
      </c>
      <c r="BN632" s="78" t="e">
        <f>IF(Exposition!$J639="Oktober",Exposition!$G639)</f>
        <v>#NAME?</v>
      </c>
      <c r="BO632" s="78" t="e">
        <f>IF(Exposition!$J639="November",Exposition!$G639)</f>
        <v>#NAME?</v>
      </c>
      <c r="BP632" s="78" t="e">
        <f>IF(Exposition!$J639="Dezember",Exposition!$G639)</f>
        <v>#NAME?</v>
      </c>
    </row>
    <row r="633" spans="14:68" x14ac:dyDescent="0.2">
      <c r="N633" s="78" t="b">
        <f>IF(Exposition!$D641="Fußballspez. Training",Exposition!$C641*(Exposition!$E641/60))</f>
        <v>0</v>
      </c>
      <c r="O633" s="78" t="b">
        <f>IF(Exposition!$D641="Unspezifisches Training",Exposition!$C641*(Exposition!$E641/60))</f>
        <v>0</v>
      </c>
      <c r="AD633" s="78" t="e">
        <f>IF(Monitoring!D641=0,AA=0,TEXT(Monitoring!D641,"TTTT"))</f>
        <v>#NAME?</v>
      </c>
      <c r="AE633" s="78" t="e">
        <f>IF(Monitoring!D641=0,AA=0,TEXT(Monitoring!D641,"MMMM"))</f>
        <v>#NAME?</v>
      </c>
      <c r="AF633" s="78">
        <f>Monitoring!L641</f>
        <v>0</v>
      </c>
      <c r="BE633" s="78" t="e">
        <f>IF(Exposition!$J640="Januar",Exposition!$G640)</f>
        <v>#NAME?</v>
      </c>
      <c r="BF633" s="78" t="e">
        <f>IF(Exposition!$J640="Februar",Exposition!$G640)</f>
        <v>#NAME?</v>
      </c>
      <c r="BG633" s="78" t="e">
        <f>IF(Exposition!$J640="März",Exposition!$G640)</f>
        <v>#NAME?</v>
      </c>
      <c r="BH633" s="78" t="e">
        <f>IF(Exposition!$J640="April",Exposition!$G640)</f>
        <v>#NAME?</v>
      </c>
      <c r="BI633" s="78" t="e">
        <f>IF(Exposition!$J640="Mai",Exposition!$G640)</f>
        <v>#NAME?</v>
      </c>
      <c r="BJ633" s="78" t="e">
        <f>IF(Exposition!$J640="Juni",Exposition!$G640)</f>
        <v>#NAME?</v>
      </c>
      <c r="BK633" s="78" t="e">
        <f>IF(Exposition!$J640="Juli",Exposition!$G640)</f>
        <v>#NAME?</v>
      </c>
      <c r="BL633" s="78" t="e">
        <f>IF(Exposition!$J640="August",Exposition!$G640)</f>
        <v>#NAME?</v>
      </c>
      <c r="BM633" s="78" t="e">
        <f>IF(Exposition!$J640="September",Exposition!$G640)</f>
        <v>#NAME?</v>
      </c>
      <c r="BN633" s="78" t="e">
        <f>IF(Exposition!$J640="Oktober",Exposition!$G640)</f>
        <v>#NAME?</v>
      </c>
      <c r="BO633" s="78" t="e">
        <f>IF(Exposition!$J640="November",Exposition!$G640)</f>
        <v>#NAME?</v>
      </c>
      <c r="BP633" s="78" t="e">
        <f>IF(Exposition!$J640="Dezember",Exposition!$G640)</f>
        <v>#NAME?</v>
      </c>
    </row>
    <row r="634" spans="14:68" x14ac:dyDescent="0.2">
      <c r="N634" s="78" t="b">
        <f>IF(Exposition!$D642="Fußballspez. Training",Exposition!$C642*(Exposition!$E642/60))</f>
        <v>0</v>
      </c>
      <c r="O634" s="78" t="b">
        <f>IF(Exposition!$D642="Unspezifisches Training",Exposition!$C642*(Exposition!$E642/60))</f>
        <v>0</v>
      </c>
      <c r="AD634" s="78" t="e">
        <f>IF(Monitoring!D642=0,AA=0,TEXT(Monitoring!D642,"TTTT"))</f>
        <v>#NAME?</v>
      </c>
      <c r="AE634" s="78" t="e">
        <f>IF(Monitoring!D642=0,AA=0,TEXT(Monitoring!D642,"MMMM"))</f>
        <v>#NAME?</v>
      </c>
      <c r="AF634" s="78">
        <f>Monitoring!L642</f>
        <v>0</v>
      </c>
      <c r="BE634" s="78" t="e">
        <f>IF(Exposition!$J641="Januar",Exposition!$G641)</f>
        <v>#NAME?</v>
      </c>
      <c r="BF634" s="78" t="e">
        <f>IF(Exposition!$J641="Februar",Exposition!$G641)</f>
        <v>#NAME?</v>
      </c>
      <c r="BG634" s="78" t="e">
        <f>IF(Exposition!$J641="März",Exposition!$G641)</f>
        <v>#NAME?</v>
      </c>
      <c r="BH634" s="78" t="e">
        <f>IF(Exposition!$J641="April",Exposition!$G641)</f>
        <v>#NAME?</v>
      </c>
      <c r="BI634" s="78" t="e">
        <f>IF(Exposition!$J641="Mai",Exposition!$G641)</f>
        <v>#NAME?</v>
      </c>
      <c r="BJ634" s="78" t="e">
        <f>IF(Exposition!$J641="Juni",Exposition!$G641)</f>
        <v>#NAME?</v>
      </c>
      <c r="BK634" s="78" t="e">
        <f>IF(Exposition!$J641="Juli",Exposition!$G641)</f>
        <v>#NAME?</v>
      </c>
      <c r="BL634" s="78" t="e">
        <f>IF(Exposition!$J641="August",Exposition!$G641)</f>
        <v>#NAME?</v>
      </c>
      <c r="BM634" s="78" t="e">
        <f>IF(Exposition!$J641="September",Exposition!$G641)</f>
        <v>#NAME?</v>
      </c>
      <c r="BN634" s="78" t="e">
        <f>IF(Exposition!$J641="Oktober",Exposition!$G641)</f>
        <v>#NAME?</v>
      </c>
      <c r="BO634" s="78" t="e">
        <f>IF(Exposition!$J641="November",Exposition!$G641)</f>
        <v>#NAME?</v>
      </c>
      <c r="BP634" s="78" t="e">
        <f>IF(Exposition!$J641="Dezember",Exposition!$G641)</f>
        <v>#NAME?</v>
      </c>
    </row>
    <row r="635" spans="14:68" x14ac:dyDescent="0.2">
      <c r="N635" s="78" t="b">
        <f>IF(Exposition!$D643="Fußballspez. Training",Exposition!$C643*(Exposition!$E643/60))</f>
        <v>0</v>
      </c>
      <c r="O635" s="78" t="b">
        <f>IF(Exposition!$D643="Unspezifisches Training",Exposition!$C643*(Exposition!$E643/60))</f>
        <v>0</v>
      </c>
      <c r="AD635" s="78" t="e">
        <f>IF(Monitoring!D643=0,AA=0,TEXT(Monitoring!D643,"TTTT"))</f>
        <v>#NAME?</v>
      </c>
      <c r="AE635" s="78" t="e">
        <f>IF(Monitoring!D643=0,AA=0,TEXT(Monitoring!D643,"MMMM"))</f>
        <v>#NAME?</v>
      </c>
      <c r="AF635" s="78">
        <f>Monitoring!L643</f>
        <v>0</v>
      </c>
      <c r="BE635" s="78" t="e">
        <f>IF(Exposition!$J642="Januar",Exposition!$G642)</f>
        <v>#NAME?</v>
      </c>
      <c r="BF635" s="78" t="e">
        <f>IF(Exposition!$J642="Februar",Exposition!$G642)</f>
        <v>#NAME?</v>
      </c>
      <c r="BG635" s="78" t="e">
        <f>IF(Exposition!$J642="März",Exposition!$G642)</f>
        <v>#NAME?</v>
      </c>
      <c r="BH635" s="78" t="e">
        <f>IF(Exposition!$J642="April",Exposition!$G642)</f>
        <v>#NAME?</v>
      </c>
      <c r="BI635" s="78" t="e">
        <f>IF(Exposition!$J642="Mai",Exposition!$G642)</f>
        <v>#NAME?</v>
      </c>
      <c r="BJ635" s="78" t="e">
        <f>IF(Exposition!$J642="Juni",Exposition!$G642)</f>
        <v>#NAME?</v>
      </c>
      <c r="BK635" s="78" t="e">
        <f>IF(Exposition!$J642="Juli",Exposition!$G642)</f>
        <v>#NAME?</v>
      </c>
      <c r="BL635" s="78" t="e">
        <f>IF(Exposition!$J642="August",Exposition!$G642)</f>
        <v>#NAME?</v>
      </c>
      <c r="BM635" s="78" t="e">
        <f>IF(Exposition!$J642="September",Exposition!$G642)</f>
        <v>#NAME?</v>
      </c>
      <c r="BN635" s="78" t="e">
        <f>IF(Exposition!$J642="Oktober",Exposition!$G642)</f>
        <v>#NAME?</v>
      </c>
      <c r="BO635" s="78" t="e">
        <f>IF(Exposition!$J642="November",Exposition!$G642)</f>
        <v>#NAME?</v>
      </c>
      <c r="BP635" s="78" t="e">
        <f>IF(Exposition!$J642="Dezember",Exposition!$G642)</f>
        <v>#NAME?</v>
      </c>
    </row>
    <row r="636" spans="14:68" x14ac:dyDescent="0.2">
      <c r="N636" s="78" t="b">
        <f>IF(Exposition!$D644="Fußballspez. Training",Exposition!$C644*(Exposition!$E644/60))</f>
        <v>0</v>
      </c>
      <c r="O636" s="78" t="b">
        <f>IF(Exposition!$D644="Unspezifisches Training",Exposition!$C644*(Exposition!$E644/60))</f>
        <v>0</v>
      </c>
      <c r="AD636" s="78" t="e">
        <f>IF(Monitoring!D644=0,AA=0,TEXT(Monitoring!D644,"TTTT"))</f>
        <v>#NAME?</v>
      </c>
      <c r="AE636" s="78" t="e">
        <f>IF(Monitoring!D644=0,AA=0,TEXT(Monitoring!D644,"MMMM"))</f>
        <v>#NAME?</v>
      </c>
      <c r="AF636" s="78">
        <f>Monitoring!L644</f>
        <v>0</v>
      </c>
      <c r="BE636" s="78" t="e">
        <f>IF(Exposition!$J643="Januar",Exposition!$G643)</f>
        <v>#NAME?</v>
      </c>
      <c r="BF636" s="78" t="e">
        <f>IF(Exposition!$J643="Februar",Exposition!$G643)</f>
        <v>#NAME?</v>
      </c>
      <c r="BG636" s="78" t="e">
        <f>IF(Exposition!$J643="März",Exposition!$G643)</f>
        <v>#NAME?</v>
      </c>
      <c r="BH636" s="78" t="e">
        <f>IF(Exposition!$J643="April",Exposition!$G643)</f>
        <v>#NAME?</v>
      </c>
      <c r="BI636" s="78" t="e">
        <f>IF(Exposition!$J643="Mai",Exposition!$G643)</f>
        <v>#NAME?</v>
      </c>
      <c r="BJ636" s="78" t="e">
        <f>IF(Exposition!$J643="Juni",Exposition!$G643)</f>
        <v>#NAME?</v>
      </c>
      <c r="BK636" s="78" t="e">
        <f>IF(Exposition!$J643="Juli",Exposition!$G643)</f>
        <v>#NAME?</v>
      </c>
      <c r="BL636" s="78" t="e">
        <f>IF(Exposition!$J643="August",Exposition!$G643)</f>
        <v>#NAME?</v>
      </c>
      <c r="BM636" s="78" t="e">
        <f>IF(Exposition!$J643="September",Exposition!$G643)</f>
        <v>#NAME?</v>
      </c>
      <c r="BN636" s="78" t="e">
        <f>IF(Exposition!$J643="Oktober",Exposition!$G643)</f>
        <v>#NAME?</v>
      </c>
      <c r="BO636" s="78" t="e">
        <f>IF(Exposition!$J643="November",Exposition!$G643)</f>
        <v>#NAME?</v>
      </c>
      <c r="BP636" s="78" t="e">
        <f>IF(Exposition!$J643="Dezember",Exposition!$G643)</f>
        <v>#NAME?</v>
      </c>
    </row>
    <row r="637" spans="14:68" x14ac:dyDescent="0.2">
      <c r="N637" s="78" t="b">
        <f>IF(Exposition!$D645="Fußballspez. Training",Exposition!$C645*(Exposition!$E645/60))</f>
        <v>0</v>
      </c>
      <c r="O637" s="78" t="b">
        <f>IF(Exposition!$D645="Unspezifisches Training",Exposition!$C645*(Exposition!$E645/60))</f>
        <v>0</v>
      </c>
      <c r="AD637" s="78" t="e">
        <f>IF(Monitoring!D645=0,AA=0,TEXT(Monitoring!D645,"TTTT"))</f>
        <v>#NAME?</v>
      </c>
      <c r="AE637" s="78" t="e">
        <f>IF(Monitoring!D645=0,AA=0,TEXT(Monitoring!D645,"MMMM"))</f>
        <v>#NAME?</v>
      </c>
      <c r="AF637" s="78">
        <f>Monitoring!L645</f>
        <v>0</v>
      </c>
      <c r="BE637" s="78" t="e">
        <f>IF(Exposition!$J644="Januar",Exposition!$G644)</f>
        <v>#NAME?</v>
      </c>
      <c r="BF637" s="78" t="e">
        <f>IF(Exposition!$J644="Februar",Exposition!$G644)</f>
        <v>#NAME?</v>
      </c>
      <c r="BG637" s="78" t="e">
        <f>IF(Exposition!$J644="März",Exposition!$G644)</f>
        <v>#NAME?</v>
      </c>
      <c r="BH637" s="78" t="e">
        <f>IF(Exposition!$J644="April",Exposition!$G644)</f>
        <v>#NAME?</v>
      </c>
      <c r="BI637" s="78" t="e">
        <f>IF(Exposition!$J644="Mai",Exposition!$G644)</f>
        <v>#NAME?</v>
      </c>
      <c r="BJ637" s="78" t="e">
        <f>IF(Exposition!$J644="Juni",Exposition!$G644)</f>
        <v>#NAME?</v>
      </c>
      <c r="BK637" s="78" t="e">
        <f>IF(Exposition!$J644="Juli",Exposition!$G644)</f>
        <v>#NAME?</v>
      </c>
      <c r="BL637" s="78" t="e">
        <f>IF(Exposition!$J644="August",Exposition!$G644)</f>
        <v>#NAME?</v>
      </c>
      <c r="BM637" s="78" t="e">
        <f>IF(Exposition!$J644="September",Exposition!$G644)</f>
        <v>#NAME?</v>
      </c>
      <c r="BN637" s="78" t="e">
        <f>IF(Exposition!$J644="Oktober",Exposition!$G644)</f>
        <v>#NAME?</v>
      </c>
      <c r="BO637" s="78" t="e">
        <f>IF(Exposition!$J644="November",Exposition!$G644)</f>
        <v>#NAME?</v>
      </c>
      <c r="BP637" s="78" t="e">
        <f>IF(Exposition!$J644="Dezember",Exposition!$G644)</f>
        <v>#NAME?</v>
      </c>
    </row>
    <row r="638" spans="14:68" x14ac:dyDescent="0.2">
      <c r="N638" s="78" t="b">
        <f>IF(Exposition!$D646="Fußballspez. Training",Exposition!$C646*(Exposition!$E646/60))</f>
        <v>0</v>
      </c>
      <c r="O638" s="78" t="b">
        <f>IF(Exposition!$D646="Unspezifisches Training",Exposition!$C646*(Exposition!$E646/60))</f>
        <v>0</v>
      </c>
      <c r="AD638" s="78" t="e">
        <f>IF(Monitoring!D646=0,AA=0,TEXT(Monitoring!D646,"TTTT"))</f>
        <v>#NAME?</v>
      </c>
      <c r="AE638" s="78" t="e">
        <f>IF(Monitoring!D646=0,AA=0,TEXT(Monitoring!D646,"MMMM"))</f>
        <v>#NAME?</v>
      </c>
      <c r="AF638" s="78">
        <f>Monitoring!L646</f>
        <v>0</v>
      </c>
      <c r="BE638" s="78" t="e">
        <f>IF(Exposition!$J645="Januar",Exposition!$G645)</f>
        <v>#NAME?</v>
      </c>
      <c r="BF638" s="78" t="e">
        <f>IF(Exposition!$J645="Februar",Exposition!$G645)</f>
        <v>#NAME?</v>
      </c>
      <c r="BG638" s="78" t="e">
        <f>IF(Exposition!$J645="März",Exposition!$G645)</f>
        <v>#NAME?</v>
      </c>
      <c r="BH638" s="78" t="e">
        <f>IF(Exposition!$J645="April",Exposition!$G645)</f>
        <v>#NAME?</v>
      </c>
      <c r="BI638" s="78" t="e">
        <f>IF(Exposition!$J645="Mai",Exposition!$G645)</f>
        <v>#NAME?</v>
      </c>
      <c r="BJ638" s="78" t="e">
        <f>IF(Exposition!$J645="Juni",Exposition!$G645)</f>
        <v>#NAME?</v>
      </c>
      <c r="BK638" s="78" t="e">
        <f>IF(Exposition!$J645="Juli",Exposition!$G645)</f>
        <v>#NAME?</v>
      </c>
      <c r="BL638" s="78" t="e">
        <f>IF(Exposition!$J645="August",Exposition!$G645)</f>
        <v>#NAME?</v>
      </c>
      <c r="BM638" s="78" t="e">
        <f>IF(Exposition!$J645="September",Exposition!$G645)</f>
        <v>#NAME?</v>
      </c>
      <c r="BN638" s="78" t="e">
        <f>IF(Exposition!$J645="Oktober",Exposition!$G645)</f>
        <v>#NAME?</v>
      </c>
      <c r="BO638" s="78" t="e">
        <f>IF(Exposition!$J645="November",Exposition!$G645)</f>
        <v>#NAME?</v>
      </c>
      <c r="BP638" s="78" t="e">
        <f>IF(Exposition!$J645="Dezember",Exposition!$G645)</f>
        <v>#NAME?</v>
      </c>
    </row>
    <row r="639" spans="14:68" x14ac:dyDescent="0.2">
      <c r="N639" s="78" t="b">
        <f>IF(Exposition!$D647="Fußballspez. Training",Exposition!$C647*(Exposition!$E647/60))</f>
        <v>0</v>
      </c>
      <c r="O639" s="78" t="b">
        <f>IF(Exposition!$D647="Unspezifisches Training",Exposition!$C647*(Exposition!$E647/60))</f>
        <v>0</v>
      </c>
      <c r="AD639" s="78" t="e">
        <f>IF(Monitoring!D647=0,AA=0,TEXT(Monitoring!D647,"TTTT"))</f>
        <v>#NAME?</v>
      </c>
      <c r="AE639" s="78" t="e">
        <f>IF(Monitoring!D647=0,AA=0,TEXT(Monitoring!D647,"MMMM"))</f>
        <v>#NAME?</v>
      </c>
      <c r="AF639" s="78">
        <f>Monitoring!L647</f>
        <v>0</v>
      </c>
      <c r="BE639" s="78" t="e">
        <f>IF(Exposition!$J646="Januar",Exposition!$G646)</f>
        <v>#NAME?</v>
      </c>
      <c r="BF639" s="78" t="e">
        <f>IF(Exposition!$J646="Februar",Exposition!$G646)</f>
        <v>#NAME?</v>
      </c>
      <c r="BG639" s="78" t="e">
        <f>IF(Exposition!$J646="März",Exposition!$G646)</f>
        <v>#NAME?</v>
      </c>
      <c r="BH639" s="78" t="e">
        <f>IF(Exposition!$J646="April",Exposition!$G646)</f>
        <v>#NAME?</v>
      </c>
      <c r="BI639" s="78" t="e">
        <f>IF(Exposition!$J646="Mai",Exposition!$G646)</f>
        <v>#NAME?</v>
      </c>
      <c r="BJ639" s="78" t="e">
        <f>IF(Exposition!$J646="Juni",Exposition!$G646)</f>
        <v>#NAME?</v>
      </c>
      <c r="BK639" s="78" t="e">
        <f>IF(Exposition!$J646="Juli",Exposition!$G646)</f>
        <v>#NAME?</v>
      </c>
      <c r="BL639" s="78" t="e">
        <f>IF(Exposition!$J646="August",Exposition!$G646)</f>
        <v>#NAME?</v>
      </c>
      <c r="BM639" s="78" t="e">
        <f>IF(Exposition!$J646="September",Exposition!$G646)</f>
        <v>#NAME?</v>
      </c>
      <c r="BN639" s="78" t="e">
        <f>IF(Exposition!$J646="Oktober",Exposition!$G646)</f>
        <v>#NAME?</v>
      </c>
      <c r="BO639" s="78" t="e">
        <f>IF(Exposition!$J646="November",Exposition!$G646)</f>
        <v>#NAME?</v>
      </c>
      <c r="BP639" s="78" t="e">
        <f>IF(Exposition!$J646="Dezember",Exposition!$G646)</f>
        <v>#NAME?</v>
      </c>
    </row>
    <row r="640" spans="14:68" x14ac:dyDescent="0.2">
      <c r="N640" s="78" t="b">
        <f>IF(Exposition!$D648="Fußballspez. Training",Exposition!$C648*(Exposition!$E648/60))</f>
        <v>0</v>
      </c>
      <c r="O640" s="78" t="b">
        <f>IF(Exposition!$D648="Unspezifisches Training",Exposition!$C648*(Exposition!$E648/60))</f>
        <v>0</v>
      </c>
      <c r="AD640" s="78" t="e">
        <f>IF(Monitoring!D648=0,AA=0,TEXT(Monitoring!D648,"TTTT"))</f>
        <v>#NAME?</v>
      </c>
      <c r="AE640" s="78" t="e">
        <f>IF(Monitoring!D648=0,AA=0,TEXT(Monitoring!D648,"MMMM"))</f>
        <v>#NAME?</v>
      </c>
      <c r="AF640" s="78">
        <f>Monitoring!L648</f>
        <v>0</v>
      </c>
      <c r="BE640" s="78" t="e">
        <f>IF(Exposition!$J647="Januar",Exposition!$G647)</f>
        <v>#NAME?</v>
      </c>
      <c r="BF640" s="78" t="e">
        <f>IF(Exposition!$J647="Februar",Exposition!$G647)</f>
        <v>#NAME?</v>
      </c>
      <c r="BG640" s="78" t="e">
        <f>IF(Exposition!$J647="März",Exposition!$G647)</f>
        <v>#NAME?</v>
      </c>
      <c r="BH640" s="78" t="e">
        <f>IF(Exposition!$J647="April",Exposition!$G647)</f>
        <v>#NAME?</v>
      </c>
      <c r="BI640" s="78" t="e">
        <f>IF(Exposition!$J647="Mai",Exposition!$G647)</f>
        <v>#NAME?</v>
      </c>
      <c r="BJ640" s="78" t="e">
        <f>IF(Exposition!$J647="Juni",Exposition!$G647)</f>
        <v>#NAME?</v>
      </c>
      <c r="BK640" s="78" t="e">
        <f>IF(Exposition!$J647="Juli",Exposition!$G647)</f>
        <v>#NAME?</v>
      </c>
      <c r="BL640" s="78" t="e">
        <f>IF(Exposition!$J647="August",Exposition!$G647)</f>
        <v>#NAME?</v>
      </c>
      <c r="BM640" s="78" t="e">
        <f>IF(Exposition!$J647="September",Exposition!$G647)</f>
        <v>#NAME?</v>
      </c>
      <c r="BN640" s="78" t="e">
        <f>IF(Exposition!$J647="Oktober",Exposition!$G647)</f>
        <v>#NAME?</v>
      </c>
      <c r="BO640" s="78" t="e">
        <f>IF(Exposition!$J647="November",Exposition!$G647)</f>
        <v>#NAME?</v>
      </c>
      <c r="BP640" s="78" t="e">
        <f>IF(Exposition!$J647="Dezember",Exposition!$G647)</f>
        <v>#NAME?</v>
      </c>
    </row>
    <row r="641" spans="14:68" x14ac:dyDescent="0.2">
      <c r="N641" s="78" t="b">
        <f>IF(Exposition!$D649="Fußballspez. Training",Exposition!$C649*(Exposition!$E649/60))</f>
        <v>0</v>
      </c>
      <c r="O641" s="78" t="b">
        <f>IF(Exposition!$D649="Unspezifisches Training",Exposition!$C649*(Exposition!$E649/60))</f>
        <v>0</v>
      </c>
      <c r="AD641" s="78" t="e">
        <f>IF(Monitoring!D649=0,AA=0,TEXT(Monitoring!D649,"TTTT"))</f>
        <v>#NAME?</v>
      </c>
      <c r="AE641" s="78" t="e">
        <f>IF(Monitoring!D649=0,AA=0,TEXT(Monitoring!D649,"MMMM"))</f>
        <v>#NAME?</v>
      </c>
      <c r="AF641" s="78">
        <f>Monitoring!L649</f>
        <v>0</v>
      </c>
      <c r="BE641" s="78" t="e">
        <f>IF(Exposition!$J648="Januar",Exposition!$G648)</f>
        <v>#NAME?</v>
      </c>
      <c r="BF641" s="78" t="e">
        <f>IF(Exposition!$J648="Februar",Exposition!$G648)</f>
        <v>#NAME?</v>
      </c>
      <c r="BG641" s="78" t="e">
        <f>IF(Exposition!$J648="März",Exposition!$G648)</f>
        <v>#NAME?</v>
      </c>
      <c r="BH641" s="78" t="e">
        <f>IF(Exposition!$J648="April",Exposition!$G648)</f>
        <v>#NAME?</v>
      </c>
      <c r="BI641" s="78" t="e">
        <f>IF(Exposition!$J648="Mai",Exposition!$G648)</f>
        <v>#NAME?</v>
      </c>
      <c r="BJ641" s="78" t="e">
        <f>IF(Exposition!$J648="Juni",Exposition!$G648)</f>
        <v>#NAME?</v>
      </c>
      <c r="BK641" s="78" t="e">
        <f>IF(Exposition!$J648="Juli",Exposition!$G648)</f>
        <v>#NAME?</v>
      </c>
      <c r="BL641" s="78" t="e">
        <f>IF(Exposition!$J648="August",Exposition!$G648)</f>
        <v>#NAME?</v>
      </c>
      <c r="BM641" s="78" t="e">
        <f>IF(Exposition!$J648="September",Exposition!$G648)</f>
        <v>#NAME?</v>
      </c>
      <c r="BN641" s="78" t="e">
        <f>IF(Exposition!$J648="Oktober",Exposition!$G648)</f>
        <v>#NAME?</v>
      </c>
      <c r="BO641" s="78" t="e">
        <f>IF(Exposition!$J648="November",Exposition!$G648)</f>
        <v>#NAME?</v>
      </c>
      <c r="BP641" s="78" t="e">
        <f>IF(Exposition!$J648="Dezember",Exposition!$G648)</f>
        <v>#NAME?</v>
      </c>
    </row>
    <row r="642" spans="14:68" x14ac:dyDescent="0.2">
      <c r="N642" s="78" t="b">
        <f>IF(Exposition!$D650="Fußballspez. Training",Exposition!$C650*(Exposition!$E650/60))</f>
        <v>0</v>
      </c>
      <c r="O642" s="78" t="b">
        <f>IF(Exposition!$D650="Unspezifisches Training",Exposition!$C650*(Exposition!$E650/60))</f>
        <v>0</v>
      </c>
      <c r="AD642" s="78" t="e">
        <f>IF(Monitoring!D650=0,AA=0,TEXT(Monitoring!D650,"TTTT"))</f>
        <v>#NAME?</v>
      </c>
      <c r="AE642" s="78" t="e">
        <f>IF(Monitoring!D650=0,AA=0,TEXT(Monitoring!D650,"MMMM"))</f>
        <v>#NAME?</v>
      </c>
      <c r="AF642" s="78">
        <f>Monitoring!L650</f>
        <v>0</v>
      </c>
      <c r="BE642" s="78" t="e">
        <f>IF(Exposition!$J649="Januar",Exposition!$G649)</f>
        <v>#NAME?</v>
      </c>
      <c r="BF642" s="78" t="e">
        <f>IF(Exposition!$J649="Februar",Exposition!$G649)</f>
        <v>#NAME?</v>
      </c>
      <c r="BG642" s="78" t="e">
        <f>IF(Exposition!$J649="März",Exposition!$G649)</f>
        <v>#NAME?</v>
      </c>
      <c r="BH642" s="78" t="e">
        <f>IF(Exposition!$J649="April",Exposition!$G649)</f>
        <v>#NAME?</v>
      </c>
      <c r="BI642" s="78" t="e">
        <f>IF(Exposition!$J649="Mai",Exposition!$G649)</f>
        <v>#NAME?</v>
      </c>
      <c r="BJ642" s="78" t="e">
        <f>IF(Exposition!$J649="Juni",Exposition!$G649)</f>
        <v>#NAME?</v>
      </c>
      <c r="BK642" s="78" t="e">
        <f>IF(Exposition!$J649="Juli",Exposition!$G649)</f>
        <v>#NAME?</v>
      </c>
      <c r="BL642" s="78" t="e">
        <f>IF(Exposition!$J649="August",Exposition!$G649)</f>
        <v>#NAME?</v>
      </c>
      <c r="BM642" s="78" t="e">
        <f>IF(Exposition!$J649="September",Exposition!$G649)</f>
        <v>#NAME?</v>
      </c>
      <c r="BN642" s="78" t="e">
        <f>IF(Exposition!$J649="Oktober",Exposition!$G649)</f>
        <v>#NAME?</v>
      </c>
      <c r="BO642" s="78" t="e">
        <f>IF(Exposition!$J649="November",Exposition!$G649)</f>
        <v>#NAME?</v>
      </c>
      <c r="BP642" s="78" t="e">
        <f>IF(Exposition!$J649="Dezember",Exposition!$G649)</f>
        <v>#NAME?</v>
      </c>
    </row>
    <row r="643" spans="14:68" x14ac:dyDescent="0.2">
      <c r="N643" s="78" t="b">
        <f>IF(Exposition!$D651="Fußballspez. Training",Exposition!$C651*(Exposition!$E651/60))</f>
        <v>0</v>
      </c>
      <c r="O643" s="78" t="b">
        <f>IF(Exposition!$D651="Unspezifisches Training",Exposition!$C651*(Exposition!$E651/60))</f>
        <v>0</v>
      </c>
      <c r="AD643" s="78" t="e">
        <f>IF(Monitoring!D651=0,AA=0,TEXT(Monitoring!D651,"TTTT"))</f>
        <v>#NAME?</v>
      </c>
      <c r="AE643" s="78" t="e">
        <f>IF(Monitoring!D651=0,AA=0,TEXT(Monitoring!D651,"MMMM"))</f>
        <v>#NAME?</v>
      </c>
      <c r="AF643" s="78">
        <f>Monitoring!L651</f>
        <v>0</v>
      </c>
      <c r="BE643" s="78" t="e">
        <f>IF(Exposition!$J650="Januar",Exposition!$G650)</f>
        <v>#NAME?</v>
      </c>
      <c r="BF643" s="78" t="e">
        <f>IF(Exposition!$J650="Februar",Exposition!$G650)</f>
        <v>#NAME?</v>
      </c>
      <c r="BG643" s="78" t="e">
        <f>IF(Exposition!$J650="März",Exposition!$G650)</f>
        <v>#NAME?</v>
      </c>
      <c r="BH643" s="78" t="e">
        <f>IF(Exposition!$J650="April",Exposition!$G650)</f>
        <v>#NAME?</v>
      </c>
      <c r="BI643" s="78" t="e">
        <f>IF(Exposition!$J650="Mai",Exposition!$G650)</f>
        <v>#NAME?</v>
      </c>
      <c r="BJ643" s="78" t="e">
        <f>IF(Exposition!$J650="Juni",Exposition!$G650)</f>
        <v>#NAME?</v>
      </c>
      <c r="BK643" s="78" t="e">
        <f>IF(Exposition!$J650="Juli",Exposition!$G650)</f>
        <v>#NAME?</v>
      </c>
      <c r="BL643" s="78" t="e">
        <f>IF(Exposition!$J650="August",Exposition!$G650)</f>
        <v>#NAME?</v>
      </c>
      <c r="BM643" s="78" t="e">
        <f>IF(Exposition!$J650="September",Exposition!$G650)</f>
        <v>#NAME?</v>
      </c>
      <c r="BN643" s="78" t="e">
        <f>IF(Exposition!$J650="Oktober",Exposition!$G650)</f>
        <v>#NAME?</v>
      </c>
      <c r="BO643" s="78" t="e">
        <f>IF(Exposition!$J650="November",Exposition!$G650)</f>
        <v>#NAME?</v>
      </c>
      <c r="BP643" s="78" t="e">
        <f>IF(Exposition!$J650="Dezember",Exposition!$G650)</f>
        <v>#NAME?</v>
      </c>
    </row>
    <row r="644" spans="14:68" x14ac:dyDescent="0.2">
      <c r="N644" s="78" t="b">
        <f>IF(Exposition!$D652="Fußballspez. Training",Exposition!$C652*(Exposition!$E652/60))</f>
        <v>0</v>
      </c>
      <c r="O644" s="78" t="b">
        <f>IF(Exposition!$D652="Unspezifisches Training",Exposition!$C652*(Exposition!$E652/60))</f>
        <v>0</v>
      </c>
      <c r="AD644" s="78" t="e">
        <f>IF(Monitoring!D652=0,AA=0,TEXT(Monitoring!D652,"TTTT"))</f>
        <v>#NAME?</v>
      </c>
      <c r="AE644" s="78" t="e">
        <f>IF(Monitoring!D652=0,AA=0,TEXT(Monitoring!D652,"MMMM"))</f>
        <v>#NAME?</v>
      </c>
      <c r="AF644" s="78">
        <f>Monitoring!L652</f>
        <v>0</v>
      </c>
      <c r="BE644" s="78" t="e">
        <f>IF(Exposition!$J651="Januar",Exposition!$G651)</f>
        <v>#NAME?</v>
      </c>
      <c r="BF644" s="78" t="e">
        <f>IF(Exposition!$J651="Februar",Exposition!$G651)</f>
        <v>#NAME?</v>
      </c>
      <c r="BG644" s="78" t="e">
        <f>IF(Exposition!$J651="März",Exposition!$G651)</f>
        <v>#NAME?</v>
      </c>
      <c r="BH644" s="78" t="e">
        <f>IF(Exposition!$J651="April",Exposition!$G651)</f>
        <v>#NAME?</v>
      </c>
      <c r="BI644" s="78" t="e">
        <f>IF(Exposition!$J651="Mai",Exposition!$G651)</f>
        <v>#NAME?</v>
      </c>
      <c r="BJ644" s="78" t="e">
        <f>IF(Exposition!$J651="Juni",Exposition!$G651)</f>
        <v>#NAME?</v>
      </c>
      <c r="BK644" s="78" t="e">
        <f>IF(Exposition!$J651="Juli",Exposition!$G651)</f>
        <v>#NAME?</v>
      </c>
      <c r="BL644" s="78" t="e">
        <f>IF(Exposition!$J651="August",Exposition!$G651)</f>
        <v>#NAME?</v>
      </c>
      <c r="BM644" s="78" t="e">
        <f>IF(Exposition!$J651="September",Exposition!$G651)</f>
        <v>#NAME?</v>
      </c>
      <c r="BN644" s="78" t="e">
        <f>IF(Exposition!$J651="Oktober",Exposition!$G651)</f>
        <v>#NAME?</v>
      </c>
      <c r="BO644" s="78" t="e">
        <f>IF(Exposition!$J651="November",Exposition!$G651)</f>
        <v>#NAME?</v>
      </c>
      <c r="BP644" s="78" t="e">
        <f>IF(Exposition!$J651="Dezember",Exposition!$G651)</f>
        <v>#NAME?</v>
      </c>
    </row>
    <row r="645" spans="14:68" x14ac:dyDescent="0.2">
      <c r="N645" s="78" t="b">
        <f>IF(Exposition!$D653="Fußballspez. Training",Exposition!$C653*(Exposition!$E653/60))</f>
        <v>0</v>
      </c>
      <c r="O645" s="78" t="b">
        <f>IF(Exposition!$D653="Unspezifisches Training",Exposition!$C653*(Exposition!$E653/60))</f>
        <v>0</v>
      </c>
      <c r="AD645" s="78" t="e">
        <f>IF(Monitoring!D653=0,AA=0,TEXT(Monitoring!D653,"TTTT"))</f>
        <v>#NAME?</v>
      </c>
      <c r="AE645" s="78" t="e">
        <f>IF(Monitoring!D653=0,AA=0,TEXT(Monitoring!D653,"MMMM"))</f>
        <v>#NAME?</v>
      </c>
      <c r="AF645" s="78">
        <f>Monitoring!L653</f>
        <v>0</v>
      </c>
      <c r="BE645" s="78" t="e">
        <f>IF(Exposition!$J652="Januar",Exposition!$G652)</f>
        <v>#NAME?</v>
      </c>
      <c r="BF645" s="78" t="e">
        <f>IF(Exposition!$J652="Februar",Exposition!$G652)</f>
        <v>#NAME?</v>
      </c>
      <c r="BG645" s="78" t="e">
        <f>IF(Exposition!$J652="März",Exposition!$G652)</f>
        <v>#NAME?</v>
      </c>
      <c r="BH645" s="78" t="e">
        <f>IF(Exposition!$J652="April",Exposition!$G652)</f>
        <v>#NAME?</v>
      </c>
      <c r="BI645" s="78" t="e">
        <f>IF(Exposition!$J652="Mai",Exposition!$G652)</f>
        <v>#NAME?</v>
      </c>
      <c r="BJ645" s="78" t="e">
        <f>IF(Exposition!$J652="Juni",Exposition!$G652)</f>
        <v>#NAME?</v>
      </c>
      <c r="BK645" s="78" t="e">
        <f>IF(Exposition!$J652="Juli",Exposition!$G652)</f>
        <v>#NAME?</v>
      </c>
      <c r="BL645" s="78" t="e">
        <f>IF(Exposition!$J652="August",Exposition!$G652)</f>
        <v>#NAME?</v>
      </c>
      <c r="BM645" s="78" t="e">
        <f>IF(Exposition!$J652="September",Exposition!$G652)</f>
        <v>#NAME?</v>
      </c>
      <c r="BN645" s="78" t="e">
        <f>IF(Exposition!$J652="Oktober",Exposition!$G652)</f>
        <v>#NAME?</v>
      </c>
      <c r="BO645" s="78" t="e">
        <f>IF(Exposition!$J652="November",Exposition!$G652)</f>
        <v>#NAME?</v>
      </c>
      <c r="BP645" s="78" t="e">
        <f>IF(Exposition!$J652="Dezember",Exposition!$G652)</f>
        <v>#NAME?</v>
      </c>
    </row>
    <row r="646" spans="14:68" x14ac:dyDescent="0.2">
      <c r="N646" s="78" t="b">
        <f>IF(Exposition!$D654="Fußballspez. Training",Exposition!$C654*(Exposition!$E654/60))</f>
        <v>0</v>
      </c>
      <c r="O646" s="78" t="b">
        <f>IF(Exposition!$D654="Unspezifisches Training",Exposition!$C654*(Exposition!$E654/60))</f>
        <v>0</v>
      </c>
      <c r="AD646" s="78" t="e">
        <f>IF(Monitoring!D654=0,AA=0,TEXT(Monitoring!D654,"TTTT"))</f>
        <v>#NAME?</v>
      </c>
      <c r="AE646" s="78" t="e">
        <f>IF(Monitoring!D654=0,AA=0,TEXT(Monitoring!D654,"MMMM"))</f>
        <v>#NAME?</v>
      </c>
      <c r="AF646" s="78">
        <f>Monitoring!L654</f>
        <v>0</v>
      </c>
      <c r="BE646" s="78" t="e">
        <f>IF(Exposition!$J653="Januar",Exposition!$G653)</f>
        <v>#NAME?</v>
      </c>
      <c r="BF646" s="78" t="e">
        <f>IF(Exposition!$J653="Februar",Exposition!$G653)</f>
        <v>#NAME?</v>
      </c>
      <c r="BG646" s="78" t="e">
        <f>IF(Exposition!$J653="März",Exposition!$G653)</f>
        <v>#NAME?</v>
      </c>
      <c r="BH646" s="78" t="e">
        <f>IF(Exposition!$J653="April",Exposition!$G653)</f>
        <v>#NAME?</v>
      </c>
      <c r="BI646" s="78" t="e">
        <f>IF(Exposition!$J653="Mai",Exposition!$G653)</f>
        <v>#NAME?</v>
      </c>
      <c r="BJ646" s="78" t="e">
        <f>IF(Exposition!$J653="Juni",Exposition!$G653)</f>
        <v>#NAME?</v>
      </c>
      <c r="BK646" s="78" t="e">
        <f>IF(Exposition!$J653="Juli",Exposition!$G653)</f>
        <v>#NAME?</v>
      </c>
      <c r="BL646" s="78" t="e">
        <f>IF(Exposition!$J653="August",Exposition!$G653)</f>
        <v>#NAME?</v>
      </c>
      <c r="BM646" s="78" t="e">
        <f>IF(Exposition!$J653="September",Exposition!$G653)</f>
        <v>#NAME?</v>
      </c>
      <c r="BN646" s="78" t="e">
        <f>IF(Exposition!$J653="Oktober",Exposition!$G653)</f>
        <v>#NAME?</v>
      </c>
      <c r="BO646" s="78" t="e">
        <f>IF(Exposition!$J653="November",Exposition!$G653)</f>
        <v>#NAME?</v>
      </c>
      <c r="BP646" s="78" t="e">
        <f>IF(Exposition!$J653="Dezember",Exposition!$G653)</f>
        <v>#NAME?</v>
      </c>
    </row>
    <row r="647" spans="14:68" x14ac:dyDescent="0.2">
      <c r="N647" s="78" t="b">
        <f>IF(Exposition!$D655="Fußballspez. Training",Exposition!$C655*(Exposition!$E655/60))</f>
        <v>0</v>
      </c>
      <c r="O647" s="78" t="b">
        <f>IF(Exposition!$D655="Unspezifisches Training",Exposition!$C655*(Exposition!$E655/60))</f>
        <v>0</v>
      </c>
      <c r="AD647" s="78" t="e">
        <f>IF(Monitoring!D655=0,AA=0,TEXT(Monitoring!D655,"TTTT"))</f>
        <v>#NAME?</v>
      </c>
      <c r="AE647" s="78" t="e">
        <f>IF(Monitoring!D655=0,AA=0,TEXT(Monitoring!D655,"MMMM"))</f>
        <v>#NAME?</v>
      </c>
      <c r="AF647" s="78">
        <f>Monitoring!L655</f>
        <v>0</v>
      </c>
      <c r="BE647" s="78" t="e">
        <f>IF(Exposition!$J654="Januar",Exposition!$G654)</f>
        <v>#NAME?</v>
      </c>
      <c r="BF647" s="78" t="e">
        <f>IF(Exposition!$J654="Februar",Exposition!$G654)</f>
        <v>#NAME?</v>
      </c>
      <c r="BG647" s="78" t="e">
        <f>IF(Exposition!$J654="März",Exposition!$G654)</f>
        <v>#NAME?</v>
      </c>
      <c r="BH647" s="78" t="e">
        <f>IF(Exposition!$J654="April",Exposition!$G654)</f>
        <v>#NAME?</v>
      </c>
      <c r="BI647" s="78" t="e">
        <f>IF(Exposition!$J654="Mai",Exposition!$G654)</f>
        <v>#NAME?</v>
      </c>
      <c r="BJ647" s="78" t="e">
        <f>IF(Exposition!$J654="Juni",Exposition!$G654)</f>
        <v>#NAME?</v>
      </c>
      <c r="BK647" s="78" t="e">
        <f>IF(Exposition!$J654="Juli",Exposition!$G654)</f>
        <v>#NAME?</v>
      </c>
      <c r="BL647" s="78" t="e">
        <f>IF(Exposition!$J654="August",Exposition!$G654)</f>
        <v>#NAME?</v>
      </c>
      <c r="BM647" s="78" t="e">
        <f>IF(Exposition!$J654="September",Exposition!$G654)</f>
        <v>#NAME?</v>
      </c>
      <c r="BN647" s="78" t="e">
        <f>IF(Exposition!$J654="Oktober",Exposition!$G654)</f>
        <v>#NAME?</v>
      </c>
      <c r="BO647" s="78" t="e">
        <f>IF(Exposition!$J654="November",Exposition!$G654)</f>
        <v>#NAME?</v>
      </c>
      <c r="BP647" s="78" t="e">
        <f>IF(Exposition!$J654="Dezember",Exposition!$G654)</f>
        <v>#NAME?</v>
      </c>
    </row>
    <row r="648" spans="14:68" x14ac:dyDescent="0.2">
      <c r="N648" s="78" t="b">
        <f>IF(Exposition!$D656="Fußballspez. Training",Exposition!$C656*(Exposition!$E656/60))</f>
        <v>0</v>
      </c>
      <c r="O648" s="78" t="b">
        <f>IF(Exposition!$D656="Unspezifisches Training",Exposition!$C656*(Exposition!$E656/60))</f>
        <v>0</v>
      </c>
      <c r="AD648" s="78" t="e">
        <f>IF(Monitoring!D656=0,AA=0,TEXT(Monitoring!D656,"TTTT"))</f>
        <v>#NAME?</v>
      </c>
      <c r="AE648" s="78" t="e">
        <f>IF(Monitoring!D656=0,AA=0,TEXT(Monitoring!D656,"MMMM"))</f>
        <v>#NAME?</v>
      </c>
      <c r="AF648" s="78">
        <f>Monitoring!L656</f>
        <v>0</v>
      </c>
      <c r="BE648" s="78" t="e">
        <f>IF(Exposition!$J655="Januar",Exposition!$G655)</f>
        <v>#NAME?</v>
      </c>
      <c r="BF648" s="78" t="e">
        <f>IF(Exposition!$J655="Februar",Exposition!$G655)</f>
        <v>#NAME?</v>
      </c>
      <c r="BG648" s="78" t="e">
        <f>IF(Exposition!$J655="März",Exposition!$G655)</f>
        <v>#NAME?</v>
      </c>
      <c r="BH648" s="78" t="e">
        <f>IF(Exposition!$J655="April",Exposition!$G655)</f>
        <v>#NAME?</v>
      </c>
      <c r="BI648" s="78" t="e">
        <f>IF(Exposition!$J655="Mai",Exposition!$G655)</f>
        <v>#NAME?</v>
      </c>
      <c r="BJ648" s="78" t="e">
        <f>IF(Exposition!$J655="Juni",Exposition!$G655)</f>
        <v>#NAME?</v>
      </c>
      <c r="BK648" s="78" t="e">
        <f>IF(Exposition!$J655="Juli",Exposition!$G655)</f>
        <v>#NAME?</v>
      </c>
      <c r="BL648" s="78" t="e">
        <f>IF(Exposition!$J655="August",Exposition!$G655)</f>
        <v>#NAME?</v>
      </c>
      <c r="BM648" s="78" t="e">
        <f>IF(Exposition!$J655="September",Exposition!$G655)</f>
        <v>#NAME?</v>
      </c>
      <c r="BN648" s="78" t="e">
        <f>IF(Exposition!$J655="Oktober",Exposition!$G655)</f>
        <v>#NAME?</v>
      </c>
      <c r="BO648" s="78" t="e">
        <f>IF(Exposition!$J655="November",Exposition!$G655)</f>
        <v>#NAME?</v>
      </c>
      <c r="BP648" s="78" t="e">
        <f>IF(Exposition!$J655="Dezember",Exposition!$G655)</f>
        <v>#NAME?</v>
      </c>
    </row>
    <row r="649" spans="14:68" x14ac:dyDescent="0.2">
      <c r="N649" s="78" t="b">
        <f>IF(Exposition!$D657="Fußballspez. Training",Exposition!$C657*(Exposition!$E657/60))</f>
        <v>0</v>
      </c>
      <c r="O649" s="78" t="b">
        <f>IF(Exposition!$D657="Unspezifisches Training",Exposition!$C657*(Exposition!$E657/60))</f>
        <v>0</v>
      </c>
      <c r="AD649" s="78" t="e">
        <f>IF(Monitoring!D657=0,AA=0,TEXT(Monitoring!D657,"TTTT"))</f>
        <v>#NAME?</v>
      </c>
      <c r="AE649" s="78" t="e">
        <f>IF(Monitoring!D657=0,AA=0,TEXT(Monitoring!D657,"MMMM"))</f>
        <v>#NAME?</v>
      </c>
      <c r="AF649" s="78">
        <f>Monitoring!L657</f>
        <v>0</v>
      </c>
      <c r="BE649" s="78" t="e">
        <f>IF(Exposition!$J656="Januar",Exposition!$G656)</f>
        <v>#NAME?</v>
      </c>
      <c r="BF649" s="78" t="e">
        <f>IF(Exposition!$J656="Februar",Exposition!$G656)</f>
        <v>#NAME?</v>
      </c>
      <c r="BG649" s="78" t="e">
        <f>IF(Exposition!$J656="März",Exposition!$G656)</f>
        <v>#NAME?</v>
      </c>
      <c r="BH649" s="78" t="e">
        <f>IF(Exposition!$J656="April",Exposition!$G656)</f>
        <v>#NAME?</v>
      </c>
      <c r="BI649" s="78" t="e">
        <f>IF(Exposition!$J656="Mai",Exposition!$G656)</f>
        <v>#NAME?</v>
      </c>
      <c r="BJ649" s="78" t="e">
        <f>IF(Exposition!$J656="Juni",Exposition!$G656)</f>
        <v>#NAME?</v>
      </c>
      <c r="BK649" s="78" t="e">
        <f>IF(Exposition!$J656="Juli",Exposition!$G656)</f>
        <v>#NAME?</v>
      </c>
      <c r="BL649" s="78" t="e">
        <f>IF(Exposition!$J656="August",Exposition!$G656)</f>
        <v>#NAME?</v>
      </c>
      <c r="BM649" s="78" t="e">
        <f>IF(Exposition!$J656="September",Exposition!$G656)</f>
        <v>#NAME?</v>
      </c>
      <c r="BN649" s="78" t="e">
        <f>IF(Exposition!$J656="Oktober",Exposition!$G656)</f>
        <v>#NAME?</v>
      </c>
      <c r="BO649" s="78" t="e">
        <f>IF(Exposition!$J656="November",Exposition!$G656)</f>
        <v>#NAME?</v>
      </c>
      <c r="BP649" s="78" t="e">
        <f>IF(Exposition!$J656="Dezember",Exposition!$G656)</f>
        <v>#NAME?</v>
      </c>
    </row>
    <row r="650" spans="14:68" x14ac:dyDescent="0.2">
      <c r="N650" s="78" t="b">
        <f>IF(Exposition!$D658="Fußballspez. Training",Exposition!$C658*(Exposition!$E658/60))</f>
        <v>0</v>
      </c>
      <c r="O650" s="78" t="b">
        <f>IF(Exposition!$D658="Unspezifisches Training",Exposition!$C658*(Exposition!$E658/60))</f>
        <v>0</v>
      </c>
      <c r="AD650" s="78" t="e">
        <f>IF(Monitoring!D658=0,AA=0,TEXT(Monitoring!D658,"TTTT"))</f>
        <v>#NAME?</v>
      </c>
      <c r="AE650" s="78" t="e">
        <f>IF(Monitoring!D658=0,AA=0,TEXT(Monitoring!D658,"MMMM"))</f>
        <v>#NAME?</v>
      </c>
      <c r="AF650" s="78">
        <f>Monitoring!L658</f>
        <v>0</v>
      </c>
      <c r="BE650" s="78" t="e">
        <f>IF(Exposition!$J657="Januar",Exposition!$G657)</f>
        <v>#NAME?</v>
      </c>
      <c r="BF650" s="78" t="e">
        <f>IF(Exposition!$J657="Februar",Exposition!$G657)</f>
        <v>#NAME?</v>
      </c>
      <c r="BG650" s="78" t="e">
        <f>IF(Exposition!$J657="März",Exposition!$G657)</f>
        <v>#NAME?</v>
      </c>
      <c r="BH650" s="78" t="e">
        <f>IF(Exposition!$J657="April",Exposition!$G657)</f>
        <v>#NAME?</v>
      </c>
      <c r="BI650" s="78" t="e">
        <f>IF(Exposition!$J657="Mai",Exposition!$G657)</f>
        <v>#NAME?</v>
      </c>
      <c r="BJ650" s="78" t="e">
        <f>IF(Exposition!$J657="Juni",Exposition!$G657)</f>
        <v>#NAME?</v>
      </c>
      <c r="BK650" s="78" t="e">
        <f>IF(Exposition!$J657="Juli",Exposition!$G657)</f>
        <v>#NAME?</v>
      </c>
      <c r="BL650" s="78" t="e">
        <f>IF(Exposition!$J657="August",Exposition!$G657)</f>
        <v>#NAME?</v>
      </c>
      <c r="BM650" s="78" t="e">
        <f>IF(Exposition!$J657="September",Exposition!$G657)</f>
        <v>#NAME?</v>
      </c>
      <c r="BN650" s="78" t="e">
        <f>IF(Exposition!$J657="Oktober",Exposition!$G657)</f>
        <v>#NAME?</v>
      </c>
      <c r="BO650" s="78" t="e">
        <f>IF(Exposition!$J657="November",Exposition!$G657)</f>
        <v>#NAME?</v>
      </c>
      <c r="BP650" s="78" t="e">
        <f>IF(Exposition!$J657="Dezember",Exposition!$G657)</f>
        <v>#NAME?</v>
      </c>
    </row>
    <row r="651" spans="14:68" x14ac:dyDescent="0.2">
      <c r="N651" s="78" t="b">
        <f>IF(Exposition!$D659="Fußballspez. Training",Exposition!$C659*(Exposition!$E659/60))</f>
        <v>0</v>
      </c>
      <c r="O651" s="78" t="b">
        <f>IF(Exposition!$D659="Unspezifisches Training",Exposition!$C659*(Exposition!$E659/60))</f>
        <v>0</v>
      </c>
      <c r="AD651" s="78" t="e">
        <f>IF(Monitoring!D659=0,AA=0,TEXT(Monitoring!D659,"TTTT"))</f>
        <v>#NAME?</v>
      </c>
      <c r="AE651" s="78" t="e">
        <f>IF(Monitoring!D659=0,AA=0,TEXT(Monitoring!D659,"MMMM"))</f>
        <v>#NAME?</v>
      </c>
      <c r="AF651" s="78">
        <f>Monitoring!L659</f>
        <v>0</v>
      </c>
      <c r="BE651" s="78" t="e">
        <f>IF(Exposition!$J658="Januar",Exposition!$G658)</f>
        <v>#NAME?</v>
      </c>
      <c r="BF651" s="78" t="e">
        <f>IF(Exposition!$J658="Februar",Exposition!$G658)</f>
        <v>#NAME?</v>
      </c>
      <c r="BG651" s="78" t="e">
        <f>IF(Exposition!$J658="März",Exposition!$G658)</f>
        <v>#NAME?</v>
      </c>
      <c r="BH651" s="78" t="e">
        <f>IF(Exposition!$J658="April",Exposition!$G658)</f>
        <v>#NAME?</v>
      </c>
      <c r="BI651" s="78" t="e">
        <f>IF(Exposition!$J658="Mai",Exposition!$G658)</f>
        <v>#NAME?</v>
      </c>
      <c r="BJ651" s="78" t="e">
        <f>IF(Exposition!$J658="Juni",Exposition!$G658)</f>
        <v>#NAME?</v>
      </c>
      <c r="BK651" s="78" t="e">
        <f>IF(Exposition!$J658="Juli",Exposition!$G658)</f>
        <v>#NAME?</v>
      </c>
      <c r="BL651" s="78" t="e">
        <f>IF(Exposition!$J658="August",Exposition!$G658)</f>
        <v>#NAME?</v>
      </c>
      <c r="BM651" s="78" t="e">
        <f>IF(Exposition!$J658="September",Exposition!$G658)</f>
        <v>#NAME?</v>
      </c>
      <c r="BN651" s="78" t="e">
        <f>IF(Exposition!$J658="Oktober",Exposition!$G658)</f>
        <v>#NAME?</v>
      </c>
      <c r="BO651" s="78" t="e">
        <f>IF(Exposition!$J658="November",Exposition!$G658)</f>
        <v>#NAME?</v>
      </c>
      <c r="BP651" s="78" t="e">
        <f>IF(Exposition!$J658="Dezember",Exposition!$G658)</f>
        <v>#NAME?</v>
      </c>
    </row>
    <row r="652" spans="14:68" x14ac:dyDescent="0.2">
      <c r="N652" s="78" t="b">
        <f>IF(Exposition!$D660="Fußballspez. Training",Exposition!$C660*(Exposition!$E660/60))</f>
        <v>0</v>
      </c>
      <c r="O652" s="78" t="b">
        <f>IF(Exposition!$D660="Unspezifisches Training",Exposition!$C660*(Exposition!$E660/60))</f>
        <v>0</v>
      </c>
      <c r="AD652" s="78" t="e">
        <f>IF(Monitoring!D660=0,AA=0,TEXT(Monitoring!D660,"TTTT"))</f>
        <v>#NAME?</v>
      </c>
      <c r="AE652" s="78" t="e">
        <f>IF(Monitoring!D660=0,AA=0,TEXT(Monitoring!D660,"MMMM"))</f>
        <v>#NAME?</v>
      </c>
      <c r="AF652" s="78">
        <f>Monitoring!L660</f>
        <v>0</v>
      </c>
      <c r="BE652" s="78" t="e">
        <f>IF(Exposition!$J659="Januar",Exposition!$G659)</f>
        <v>#NAME?</v>
      </c>
      <c r="BF652" s="78" t="e">
        <f>IF(Exposition!$J659="Februar",Exposition!$G659)</f>
        <v>#NAME?</v>
      </c>
      <c r="BG652" s="78" t="e">
        <f>IF(Exposition!$J659="März",Exposition!$G659)</f>
        <v>#NAME?</v>
      </c>
      <c r="BH652" s="78" t="e">
        <f>IF(Exposition!$J659="April",Exposition!$G659)</f>
        <v>#NAME?</v>
      </c>
      <c r="BI652" s="78" t="e">
        <f>IF(Exposition!$J659="Mai",Exposition!$G659)</f>
        <v>#NAME?</v>
      </c>
      <c r="BJ652" s="78" t="e">
        <f>IF(Exposition!$J659="Juni",Exposition!$G659)</f>
        <v>#NAME?</v>
      </c>
      <c r="BK652" s="78" t="e">
        <f>IF(Exposition!$J659="Juli",Exposition!$G659)</f>
        <v>#NAME?</v>
      </c>
      <c r="BL652" s="78" t="e">
        <f>IF(Exposition!$J659="August",Exposition!$G659)</f>
        <v>#NAME?</v>
      </c>
      <c r="BM652" s="78" t="e">
        <f>IF(Exposition!$J659="September",Exposition!$G659)</f>
        <v>#NAME?</v>
      </c>
      <c r="BN652" s="78" t="e">
        <f>IF(Exposition!$J659="Oktober",Exposition!$G659)</f>
        <v>#NAME?</v>
      </c>
      <c r="BO652" s="78" t="e">
        <f>IF(Exposition!$J659="November",Exposition!$G659)</f>
        <v>#NAME?</v>
      </c>
      <c r="BP652" s="78" t="e">
        <f>IF(Exposition!$J659="Dezember",Exposition!$G659)</f>
        <v>#NAME?</v>
      </c>
    </row>
    <row r="653" spans="14:68" x14ac:dyDescent="0.2">
      <c r="N653" s="78" t="b">
        <f>IF(Exposition!$D661="Fußballspez. Training",Exposition!$C661*(Exposition!$E661/60))</f>
        <v>0</v>
      </c>
      <c r="O653" s="78" t="b">
        <f>IF(Exposition!$D661="Unspezifisches Training",Exposition!$C661*(Exposition!$E661/60))</f>
        <v>0</v>
      </c>
      <c r="AD653" s="78" t="e">
        <f>IF(Monitoring!D661=0,AA=0,TEXT(Monitoring!D661,"TTTT"))</f>
        <v>#NAME?</v>
      </c>
      <c r="AE653" s="78" t="e">
        <f>IF(Monitoring!D661=0,AA=0,TEXT(Monitoring!D661,"MMMM"))</f>
        <v>#NAME?</v>
      </c>
      <c r="AF653" s="78">
        <f>Monitoring!L661</f>
        <v>0</v>
      </c>
      <c r="BE653" s="78" t="e">
        <f>IF(Exposition!$J660="Januar",Exposition!$G660)</f>
        <v>#NAME?</v>
      </c>
      <c r="BF653" s="78" t="e">
        <f>IF(Exposition!$J660="Februar",Exposition!$G660)</f>
        <v>#NAME?</v>
      </c>
      <c r="BG653" s="78" t="e">
        <f>IF(Exposition!$J660="März",Exposition!$G660)</f>
        <v>#NAME?</v>
      </c>
      <c r="BH653" s="78" t="e">
        <f>IF(Exposition!$J660="April",Exposition!$G660)</f>
        <v>#NAME?</v>
      </c>
      <c r="BI653" s="78" t="e">
        <f>IF(Exposition!$J660="Mai",Exposition!$G660)</f>
        <v>#NAME?</v>
      </c>
      <c r="BJ653" s="78" t="e">
        <f>IF(Exposition!$J660="Juni",Exposition!$G660)</f>
        <v>#NAME?</v>
      </c>
      <c r="BK653" s="78" t="e">
        <f>IF(Exposition!$J660="Juli",Exposition!$G660)</f>
        <v>#NAME?</v>
      </c>
      <c r="BL653" s="78" t="e">
        <f>IF(Exposition!$J660="August",Exposition!$G660)</f>
        <v>#NAME?</v>
      </c>
      <c r="BM653" s="78" t="e">
        <f>IF(Exposition!$J660="September",Exposition!$G660)</f>
        <v>#NAME?</v>
      </c>
      <c r="BN653" s="78" t="e">
        <f>IF(Exposition!$J660="Oktober",Exposition!$G660)</f>
        <v>#NAME?</v>
      </c>
      <c r="BO653" s="78" t="e">
        <f>IF(Exposition!$J660="November",Exposition!$G660)</f>
        <v>#NAME?</v>
      </c>
      <c r="BP653" s="78" t="e">
        <f>IF(Exposition!$J660="Dezember",Exposition!$G660)</f>
        <v>#NAME?</v>
      </c>
    </row>
    <row r="654" spans="14:68" x14ac:dyDescent="0.2">
      <c r="N654" s="78" t="b">
        <f>IF(Exposition!$D662="Fußballspez. Training",Exposition!$C662*(Exposition!$E662/60))</f>
        <v>0</v>
      </c>
      <c r="O654" s="78" t="b">
        <f>IF(Exposition!$D662="Unspezifisches Training",Exposition!$C662*(Exposition!$E662/60))</f>
        <v>0</v>
      </c>
      <c r="AD654" s="78" t="e">
        <f>IF(Monitoring!D662=0,AA=0,TEXT(Monitoring!D662,"TTTT"))</f>
        <v>#NAME?</v>
      </c>
      <c r="AE654" s="78" t="e">
        <f>IF(Monitoring!D662=0,AA=0,TEXT(Monitoring!D662,"MMMM"))</f>
        <v>#NAME?</v>
      </c>
      <c r="AF654" s="78">
        <f>Monitoring!L662</f>
        <v>0</v>
      </c>
      <c r="BE654" s="78" t="e">
        <f>IF(Exposition!$J661="Januar",Exposition!$G661)</f>
        <v>#NAME?</v>
      </c>
      <c r="BF654" s="78" t="e">
        <f>IF(Exposition!$J661="Februar",Exposition!$G661)</f>
        <v>#NAME?</v>
      </c>
      <c r="BG654" s="78" t="e">
        <f>IF(Exposition!$J661="März",Exposition!$G661)</f>
        <v>#NAME?</v>
      </c>
      <c r="BH654" s="78" t="e">
        <f>IF(Exposition!$J661="April",Exposition!$G661)</f>
        <v>#NAME?</v>
      </c>
      <c r="BI654" s="78" t="e">
        <f>IF(Exposition!$J661="Mai",Exposition!$G661)</f>
        <v>#NAME?</v>
      </c>
      <c r="BJ654" s="78" t="e">
        <f>IF(Exposition!$J661="Juni",Exposition!$G661)</f>
        <v>#NAME?</v>
      </c>
      <c r="BK654" s="78" t="e">
        <f>IF(Exposition!$J661="Juli",Exposition!$G661)</f>
        <v>#NAME?</v>
      </c>
      <c r="BL654" s="78" t="e">
        <f>IF(Exposition!$J661="August",Exposition!$G661)</f>
        <v>#NAME?</v>
      </c>
      <c r="BM654" s="78" t="e">
        <f>IF(Exposition!$J661="September",Exposition!$G661)</f>
        <v>#NAME?</v>
      </c>
      <c r="BN654" s="78" t="e">
        <f>IF(Exposition!$J661="Oktober",Exposition!$G661)</f>
        <v>#NAME?</v>
      </c>
      <c r="BO654" s="78" t="e">
        <f>IF(Exposition!$J661="November",Exposition!$G661)</f>
        <v>#NAME?</v>
      </c>
      <c r="BP654" s="78" t="e">
        <f>IF(Exposition!$J661="Dezember",Exposition!$G661)</f>
        <v>#NAME?</v>
      </c>
    </row>
    <row r="655" spans="14:68" x14ac:dyDescent="0.2">
      <c r="N655" s="78" t="b">
        <f>IF(Exposition!$D663="Fußballspez. Training",Exposition!$C663*(Exposition!$E663/60))</f>
        <v>0</v>
      </c>
      <c r="O655" s="78" t="b">
        <f>IF(Exposition!$D663="Unspezifisches Training",Exposition!$C663*(Exposition!$E663/60))</f>
        <v>0</v>
      </c>
      <c r="AD655" s="78" t="e">
        <f>IF(Monitoring!D663=0,AA=0,TEXT(Monitoring!D663,"TTTT"))</f>
        <v>#NAME?</v>
      </c>
      <c r="AE655" s="78" t="e">
        <f>IF(Monitoring!D663=0,AA=0,TEXT(Monitoring!D663,"MMMM"))</f>
        <v>#NAME?</v>
      </c>
      <c r="AF655" s="78">
        <f>Monitoring!L663</f>
        <v>0</v>
      </c>
      <c r="BE655" s="78" t="e">
        <f>IF(Exposition!$J662="Januar",Exposition!$G662)</f>
        <v>#NAME?</v>
      </c>
      <c r="BF655" s="78" t="e">
        <f>IF(Exposition!$J662="Februar",Exposition!$G662)</f>
        <v>#NAME?</v>
      </c>
      <c r="BG655" s="78" t="e">
        <f>IF(Exposition!$J662="März",Exposition!$G662)</f>
        <v>#NAME?</v>
      </c>
      <c r="BH655" s="78" t="e">
        <f>IF(Exposition!$J662="April",Exposition!$G662)</f>
        <v>#NAME?</v>
      </c>
      <c r="BI655" s="78" t="e">
        <f>IF(Exposition!$J662="Mai",Exposition!$G662)</f>
        <v>#NAME?</v>
      </c>
      <c r="BJ655" s="78" t="e">
        <f>IF(Exposition!$J662="Juni",Exposition!$G662)</f>
        <v>#NAME?</v>
      </c>
      <c r="BK655" s="78" t="e">
        <f>IF(Exposition!$J662="Juli",Exposition!$G662)</f>
        <v>#NAME?</v>
      </c>
      <c r="BL655" s="78" t="e">
        <f>IF(Exposition!$J662="August",Exposition!$G662)</f>
        <v>#NAME?</v>
      </c>
      <c r="BM655" s="78" t="e">
        <f>IF(Exposition!$J662="September",Exposition!$G662)</f>
        <v>#NAME?</v>
      </c>
      <c r="BN655" s="78" t="e">
        <f>IF(Exposition!$J662="Oktober",Exposition!$G662)</f>
        <v>#NAME?</v>
      </c>
      <c r="BO655" s="78" t="e">
        <f>IF(Exposition!$J662="November",Exposition!$G662)</f>
        <v>#NAME?</v>
      </c>
      <c r="BP655" s="78" t="e">
        <f>IF(Exposition!$J662="Dezember",Exposition!$G662)</f>
        <v>#NAME?</v>
      </c>
    </row>
    <row r="656" spans="14:68" x14ac:dyDescent="0.2">
      <c r="N656" s="78" t="b">
        <f>IF(Exposition!$D664="Fußballspez. Training",Exposition!$C664*(Exposition!$E664/60))</f>
        <v>0</v>
      </c>
      <c r="O656" s="78" t="b">
        <f>IF(Exposition!$D664="Unspezifisches Training",Exposition!$C664*(Exposition!$E664/60))</f>
        <v>0</v>
      </c>
      <c r="AD656" s="78" t="e">
        <f>IF(Monitoring!D664=0,AA=0,TEXT(Monitoring!D664,"TTTT"))</f>
        <v>#NAME?</v>
      </c>
      <c r="AE656" s="78" t="e">
        <f>IF(Monitoring!D664=0,AA=0,TEXT(Monitoring!D664,"MMMM"))</f>
        <v>#NAME?</v>
      </c>
      <c r="AF656" s="78">
        <f>Monitoring!L664</f>
        <v>0</v>
      </c>
      <c r="BE656" s="78" t="e">
        <f>IF(Exposition!$J663="Januar",Exposition!$G663)</f>
        <v>#NAME?</v>
      </c>
      <c r="BF656" s="78" t="e">
        <f>IF(Exposition!$J663="Februar",Exposition!$G663)</f>
        <v>#NAME?</v>
      </c>
      <c r="BG656" s="78" t="e">
        <f>IF(Exposition!$J663="März",Exposition!$G663)</f>
        <v>#NAME?</v>
      </c>
      <c r="BH656" s="78" t="e">
        <f>IF(Exposition!$J663="April",Exposition!$G663)</f>
        <v>#NAME?</v>
      </c>
      <c r="BI656" s="78" t="e">
        <f>IF(Exposition!$J663="Mai",Exposition!$G663)</f>
        <v>#NAME?</v>
      </c>
      <c r="BJ656" s="78" t="e">
        <f>IF(Exposition!$J663="Juni",Exposition!$G663)</f>
        <v>#NAME?</v>
      </c>
      <c r="BK656" s="78" t="e">
        <f>IF(Exposition!$J663="Juli",Exposition!$G663)</f>
        <v>#NAME?</v>
      </c>
      <c r="BL656" s="78" t="e">
        <f>IF(Exposition!$J663="August",Exposition!$G663)</f>
        <v>#NAME?</v>
      </c>
      <c r="BM656" s="78" t="e">
        <f>IF(Exposition!$J663="September",Exposition!$G663)</f>
        <v>#NAME?</v>
      </c>
      <c r="BN656" s="78" t="e">
        <f>IF(Exposition!$J663="Oktober",Exposition!$G663)</f>
        <v>#NAME?</v>
      </c>
      <c r="BO656" s="78" t="e">
        <f>IF(Exposition!$J663="November",Exposition!$G663)</f>
        <v>#NAME?</v>
      </c>
      <c r="BP656" s="78" t="e">
        <f>IF(Exposition!$J663="Dezember",Exposition!$G663)</f>
        <v>#NAME?</v>
      </c>
    </row>
    <row r="657" spans="14:68" x14ac:dyDescent="0.2">
      <c r="N657" s="78" t="b">
        <f>IF(Exposition!$D665="Fußballspez. Training",Exposition!$C665*(Exposition!$E665/60))</f>
        <v>0</v>
      </c>
      <c r="O657" s="78" t="b">
        <f>IF(Exposition!$D665="Unspezifisches Training",Exposition!$C665*(Exposition!$E665/60))</f>
        <v>0</v>
      </c>
      <c r="AD657" s="78" t="e">
        <f>IF(Monitoring!D665=0,AA=0,TEXT(Monitoring!D665,"TTTT"))</f>
        <v>#NAME?</v>
      </c>
      <c r="AE657" s="78" t="e">
        <f>IF(Monitoring!D665=0,AA=0,TEXT(Monitoring!D665,"MMMM"))</f>
        <v>#NAME?</v>
      </c>
      <c r="AF657" s="78">
        <f>Monitoring!L665</f>
        <v>0</v>
      </c>
      <c r="BE657" s="78" t="e">
        <f>IF(Exposition!$J664="Januar",Exposition!$G664)</f>
        <v>#NAME?</v>
      </c>
      <c r="BF657" s="78" t="e">
        <f>IF(Exposition!$J664="Februar",Exposition!$G664)</f>
        <v>#NAME?</v>
      </c>
      <c r="BG657" s="78" t="e">
        <f>IF(Exposition!$J664="März",Exposition!$G664)</f>
        <v>#NAME?</v>
      </c>
      <c r="BH657" s="78" t="e">
        <f>IF(Exposition!$J664="April",Exposition!$G664)</f>
        <v>#NAME?</v>
      </c>
      <c r="BI657" s="78" t="e">
        <f>IF(Exposition!$J664="Mai",Exposition!$G664)</f>
        <v>#NAME?</v>
      </c>
      <c r="BJ657" s="78" t="e">
        <f>IF(Exposition!$J664="Juni",Exposition!$G664)</f>
        <v>#NAME?</v>
      </c>
      <c r="BK657" s="78" t="e">
        <f>IF(Exposition!$J664="Juli",Exposition!$G664)</f>
        <v>#NAME?</v>
      </c>
      <c r="BL657" s="78" t="e">
        <f>IF(Exposition!$J664="August",Exposition!$G664)</f>
        <v>#NAME?</v>
      </c>
      <c r="BM657" s="78" t="e">
        <f>IF(Exposition!$J664="September",Exposition!$G664)</f>
        <v>#NAME?</v>
      </c>
      <c r="BN657" s="78" t="e">
        <f>IF(Exposition!$J664="Oktober",Exposition!$G664)</f>
        <v>#NAME?</v>
      </c>
      <c r="BO657" s="78" t="e">
        <f>IF(Exposition!$J664="November",Exposition!$G664)</f>
        <v>#NAME?</v>
      </c>
      <c r="BP657" s="78" t="e">
        <f>IF(Exposition!$J664="Dezember",Exposition!$G664)</f>
        <v>#NAME?</v>
      </c>
    </row>
    <row r="658" spans="14:68" x14ac:dyDescent="0.2">
      <c r="N658" s="78" t="b">
        <f>IF(Exposition!$D666="Fußballspez. Training",Exposition!$C666*(Exposition!$E666/60))</f>
        <v>0</v>
      </c>
      <c r="O658" s="78" t="b">
        <f>IF(Exposition!$D666="Unspezifisches Training",Exposition!$C666*(Exposition!$E666/60))</f>
        <v>0</v>
      </c>
      <c r="AD658" s="78" t="e">
        <f>IF(Monitoring!D666=0,AA=0,TEXT(Monitoring!D666,"TTTT"))</f>
        <v>#NAME?</v>
      </c>
      <c r="AE658" s="78" t="e">
        <f>IF(Monitoring!D666=0,AA=0,TEXT(Monitoring!D666,"MMMM"))</f>
        <v>#NAME?</v>
      </c>
      <c r="AF658" s="78">
        <f>Monitoring!L666</f>
        <v>0</v>
      </c>
      <c r="BE658" s="78" t="e">
        <f>IF(Exposition!$J665="Januar",Exposition!$G665)</f>
        <v>#NAME?</v>
      </c>
      <c r="BF658" s="78" t="e">
        <f>IF(Exposition!$J665="Februar",Exposition!$G665)</f>
        <v>#NAME?</v>
      </c>
      <c r="BG658" s="78" t="e">
        <f>IF(Exposition!$J665="März",Exposition!$G665)</f>
        <v>#NAME?</v>
      </c>
      <c r="BH658" s="78" t="e">
        <f>IF(Exposition!$J665="April",Exposition!$G665)</f>
        <v>#NAME?</v>
      </c>
      <c r="BI658" s="78" t="e">
        <f>IF(Exposition!$J665="Mai",Exposition!$G665)</f>
        <v>#NAME?</v>
      </c>
      <c r="BJ658" s="78" t="e">
        <f>IF(Exposition!$J665="Juni",Exposition!$G665)</f>
        <v>#NAME?</v>
      </c>
      <c r="BK658" s="78" t="e">
        <f>IF(Exposition!$J665="Juli",Exposition!$G665)</f>
        <v>#NAME?</v>
      </c>
      <c r="BL658" s="78" t="e">
        <f>IF(Exposition!$J665="August",Exposition!$G665)</f>
        <v>#NAME?</v>
      </c>
      <c r="BM658" s="78" t="e">
        <f>IF(Exposition!$J665="September",Exposition!$G665)</f>
        <v>#NAME?</v>
      </c>
      <c r="BN658" s="78" t="e">
        <f>IF(Exposition!$J665="Oktober",Exposition!$G665)</f>
        <v>#NAME?</v>
      </c>
      <c r="BO658" s="78" t="e">
        <f>IF(Exposition!$J665="November",Exposition!$G665)</f>
        <v>#NAME?</v>
      </c>
      <c r="BP658" s="78" t="e">
        <f>IF(Exposition!$J665="Dezember",Exposition!$G665)</f>
        <v>#NAME?</v>
      </c>
    </row>
    <row r="659" spans="14:68" x14ac:dyDescent="0.2">
      <c r="N659" s="78" t="b">
        <f>IF(Exposition!$D667="Fußballspez. Training",Exposition!$C667*(Exposition!$E667/60))</f>
        <v>0</v>
      </c>
      <c r="O659" s="78" t="b">
        <f>IF(Exposition!$D667="Unspezifisches Training",Exposition!$C667*(Exposition!$E667/60))</f>
        <v>0</v>
      </c>
      <c r="AD659" s="78" t="e">
        <f>IF(Monitoring!D667=0,AA=0,TEXT(Monitoring!D667,"TTTT"))</f>
        <v>#NAME?</v>
      </c>
      <c r="AE659" s="78" t="e">
        <f>IF(Monitoring!D667=0,AA=0,TEXT(Monitoring!D667,"MMMM"))</f>
        <v>#NAME?</v>
      </c>
      <c r="AF659" s="78">
        <f>Monitoring!L667</f>
        <v>0</v>
      </c>
      <c r="BE659" s="78" t="e">
        <f>IF(Exposition!$J666="Januar",Exposition!$G666)</f>
        <v>#NAME?</v>
      </c>
      <c r="BF659" s="78" t="e">
        <f>IF(Exposition!$J666="Februar",Exposition!$G666)</f>
        <v>#NAME?</v>
      </c>
      <c r="BG659" s="78" t="e">
        <f>IF(Exposition!$J666="März",Exposition!$G666)</f>
        <v>#NAME?</v>
      </c>
      <c r="BH659" s="78" t="e">
        <f>IF(Exposition!$J666="April",Exposition!$G666)</f>
        <v>#NAME?</v>
      </c>
      <c r="BI659" s="78" t="e">
        <f>IF(Exposition!$J666="Mai",Exposition!$G666)</f>
        <v>#NAME?</v>
      </c>
      <c r="BJ659" s="78" t="e">
        <f>IF(Exposition!$J666="Juni",Exposition!$G666)</f>
        <v>#NAME?</v>
      </c>
      <c r="BK659" s="78" t="e">
        <f>IF(Exposition!$J666="Juli",Exposition!$G666)</f>
        <v>#NAME?</v>
      </c>
      <c r="BL659" s="78" t="e">
        <f>IF(Exposition!$J666="August",Exposition!$G666)</f>
        <v>#NAME?</v>
      </c>
      <c r="BM659" s="78" t="e">
        <f>IF(Exposition!$J666="September",Exposition!$G666)</f>
        <v>#NAME?</v>
      </c>
      <c r="BN659" s="78" t="e">
        <f>IF(Exposition!$J666="Oktober",Exposition!$G666)</f>
        <v>#NAME?</v>
      </c>
      <c r="BO659" s="78" t="e">
        <f>IF(Exposition!$J666="November",Exposition!$G666)</f>
        <v>#NAME?</v>
      </c>
      <c r="BP659" s="78" t="e">
        <f>IF(Exposition!$J666="Dezember",Exposition!$G666)</f>
        <v>#NAME?</v>
      </c>
    </row>
    <row r="660" spans="14:68" x14ac:dyDescent="0.2">
      <c r="N660" s="78" t="b">
        <f>IF(Exposition!$D668="Fußballspez. Training",Exposition!$C668*(Exposition!$E668/60))</f>
        <v>0</v>
      </c>
      <c r="O660" s="78" t="b">
        <f>IF(Exposition!$D668="Unspezifisches Training",Exposition!$C668*(Exposition!$E668/60))</f>
        <v>0</v>
      </c>
      <c r="AD660" s="78" t="e">
        <f>IF(Monitoring!D668=0,AA=0,TEXT(Monitoring!D668,"TTTT"))</f>
        <v>#NAME?</v>
      </c>
      <c r="AE660" s="78" t="e">
        <f>IF(Monitoring!D668=0,AA=0,TEXT(Monitoring!D668,"MMMM"))</f>
        <v>#NAME?</v>
      </c>
      <c r="AF660" s="78">
        <f>Monitoring!L668</f>
        <v>0</v>
      </c>
      <c r="BE660" s="78" t="e">
        <f>IF(Exposition!$J667="Januar",Exposition!$G667)</f>
        <v>#NAME?</v>
      </c>
      <c r="BF660" s="78" t="e">
        <f>IF(Exposition!$J667="Februar",Exposition!$G667)</f>
        <v>#NAME?</v>
      </c>
      <c r="BG660" s="78" t="e">
        <f>IF(Exposition!$J667="März",Exposition!$G667)</f>
        <v>#NAME?</v>
      </c>
      <c r="BH660" s="78" t="e">
        <f>IF(Exposition!$J667="April",Exposition!$G667)</f>
        <v>#NAME?</v>
      </c>
      <c r="BI660" s="78" t="e">
        <f>IF(Exposition!$J667="Mai",Exposition!$G667)</f>
        <v>#NAME?</v>
      </c>
      <c r="BJ660" s="78" t="e">
        <f>IF(Exposition!$J667="Juni",Exposition!$G667)</f>
        <v>#NAME?</v>
      </c>
      <c r="BK660" s="78" t="e">
        <f>IF(Exposition!$J667="Juli",Exposition!$G667)</f>
        <v>#NAME?</v>
      </c>
      <c r="BL660" s="78" t="e">
        <f>IF(Exposition!$J667="August",Exposition!$G667)</f>
        <v>#NAME?</v>
      </c>
      <c r="BM660" s="78" t="e">
        <f>IF(Exposition!$J667="September",Exposition!$G667)</f>
        <v>#NAME?</v>
      </c>
      <c r="BN660" s="78" t="e">
        <f>IF(Exposition!$J667="Oktober",Exposition!$G667)</f>
        <v>#NAME?</v>
      </c>
      <c r="BO660" s="78" t="e">
        <f>IF(Exposition!$J667="November",Exposition!$G667)</f>
        <v>#NAME?</v>
      </c>
      <c r="BP660" s="78" t="e">
        <f>IF(Exposition!$J667="Dezember",Exposition!$G667)</f>
        <v>#NAME?</v>
      </c>
    </row>
    <row r="661" spans="14:68" x14ac:dyDescent="0.2">
      <c r="N661" s="78" t="b">
        <f>IF(Exposition!$D669="Fußballspez. Training",Exposition!$C669*(Exposition!$E669/60))</f>
        <v>0</v>
      </c>
      <c r="O661" s="78" t="b">
        <f>IF(Exposition!$D669="Unspezifisches Training",Exposition!$C669*(Exposition!$E669/60))</f>
        <v>0</v>
      </c>
      <c r="AD661" s="78" t="e">
        <f>IF(Monitoring!D669=0,AA=0,TEXT(Monitoring!D669,"TTTT"))</f>
        <v>#NAME?</v>
      </c>
      <c r="AE661" s="78" t="e">
        <f>IF(Monitoring!D669=0,AA=0,TEXT(Monitoring!D669,"MMMM"))</f>
        <v>#NAME?</v>
      </c>
      <c r="AF661" s="78">
        <f>Monitoring!L669</f>
        <v>0</v>
      </c>
      <c r="BE661" s="78" t="e">
        <f>IF(Exposition!$J668="Januar",Exposition!$G668)</f>
        <v>#NAME?</v>
      </c>
      <c r="BF661" s="78" t="e">
        <f>IF(Exposition!$J668="Februar",Exposition!$G668)</f>
        <v>#NAME?</v>
      </c>
      <c r="BG661" s="78" t="e">
        <f>IF(Exposition!$J668="März",Exposition!$G668)</f>
        <v>#NAME?</v>
      </c>
      <c r="BH661" s="78" t="e">
        <f>IF(Exposition!$J668="April",Exposition!$G668)</f>
        <v>#NAME?</v>
      </c>
      <c r="BI661" s="78" t="e">
        <f>IF(Exposition!$J668="Mai",Exposition!$G668)</f>
        <v>#NAME?</v>
      </c>
      <c r="BJ661" s="78" t="e">
        <f>IF(Exposition!$J668="Juni",Exposition!$G668)</f>
        <v>#NAME?</v>
      </c>
      <c r="BK661" s="78" t="e">
        <f>IF(Exposition!$J668="Juli",Exposition!$G668)</f>
        <v>#NAME?</v>
      </c>
      <c r="BL661" s="78" t="e">
        <f>IF(Exposition!$J668="August",Exposition!$G668)</f>
        <v>#NAME?</v>
      </c>
      <c r="BM661" s="78" t="e">
        <f>IF(Exposition!$J668="September",Exposition!$G668)</f>
        <v>#NAME?</v>
      </c>
      <c r="BN661" s="78" t="e">
        <f>IF(Exposition!$J668="Oktober",Exposition!$G668)</f>
        <v>#NAME?</v>
      </c>
      <c r="BO661" s="78" t="e">
        <f>IF(Exposition!$J668="November",Exposition!$G668)</f>
        <v>#NAME?</v>
      </c>
      <c r="BP661" s="78" t="e">
        <f>IF(Exposition!$J668="Dezember",Exposition!$G668)</f>
        <v>#NAME?</v>
      </c>
    </row>
    <row r="662" spans="14:68" x14ac:dyDescent="0.2">
      <c r="N662" s="78" t="b">
        <f>IF(Exposition!$D670="Fußballspez. Training",Exposition!$C670*(Exposition!$E670/60))</f>
        <v>0</v>
      </c>
      <c r="O662" s="78" t="b">
        <f>IF(Exposition!$D670="Unspezifisches Training",Exposition!$C670*(Exposition!$E670/60))</f>
        <v>0</v>
      </c>
      <c r="AD662" s="78" t="e">
        <f>IF(Monitoring!D670=0,AA=0,TEXT(Monitoring!D670,"TTTT"))</f>
        <v>#NAME?</v>
      </c>
      <c r="AE662" s="78" t="e">
        <f>IF(Monitoring!D670=0,AA=0,TEXT(Monitoring!D670,"MMMM"))</f>
        <v>#NAME?</v>
      </c>
      <c r="AF662" s="78">
        <f>Monitoring!L670</f>
        <v>0</v>
      </c>
      <c r="BE662" s="78" t="e">
        <f>IF(Exposition!$J669="Januar",Exposition!$G669)</f>
        <v>#NAME?</v>
      </c>
      <c r="BF662" s="78" t="e">
        <f>IF(Exposition!$J669="Februar",Exposition!$G669)</f>
        <v>#NAME?</v>
      </c>
      <c r="BG662" s="78" t="e">
        <f>IF(Exposition!$J669="März",Exposition!$G669)</f>
        <v>#NAME?</v>
      </c>
      <c r="BH662" s="78" t="e">
        <f>IF(Exposition!$J669="April",Exposition!$G669)</f>
        <v>#NAME?</v>
      </c>
      <c r="BI662" s="78" t="e">
        <f>IF(Exposition!$J669="Mai",Exposition!$G669)</f>
        <v>#NAME?</v>
      </c>
      <c r="BJ662" s="78" t="e">
        <f>IF(Exposition!$J669="Juni",Exposition!$G669)</f>
        <v>#NAME?</v>
      </c>
      <c r="BK662" s="78" t="e">
        <f>IF(Exposition!$J669="Juli",Exposition!$G669)</f>
        <v>#NAME?</v>
      </c>
      <c r="BL662" s="78" t="e">
        <f>IF(Exposition!$J669="August",Exposition!$G669)</f>
        <v>#NAME?</v>
      </c>
      <c r="BM662" s="78" t="e">
        <f>IF(Exposition!$J669="September",Exposition!$G669)</f>
        <v>#NAME?</v>
      </c>
      <c r="BN662" s="78" t="e">
        <f>IF(Exposition!$J669="Oktober",Exposition!$G669)</f>
        <v>#NAME?</v>
      </c>
      <c r="BO662" s="78" t="e">
        <f>IF(Exposition!$J669="November",Exposition!$G669)</f>
        <v>#NAME?</v>
      </c>
      <c r="BP662" s="78" t="e">
        <f>IF(Exposition!$J669="Dezember",Exposition!$G669)</f>
        <v>#NAME?</v>
      </c>
    </row>
    <row r="663" spans="14:68" x14ac:dyDescent="0.2">
      <c r="N663" s="78" t="b">
        <f>IF(Exposition!$D671="Fußballspez. Training",Exposition!$C671*(Exposition!$E671/60))</f>
        <v>0</v>
      </c>
      <c r="O663" s="78" t="b">
        <f>IF(Exposition!$D671="Unspezifisches Training",Exposition!$C671*(Exposition!$E671/60))</f>
        <v>0</v>
      </c>
      <c r="AD663" s="78" t="e">
        <f>IF(Monitoring!D671=0,AA=0,TEXT(Monitoring!D671,"TTTT"))</f>
        <v>#NAME?</v>
      </c>
      <c r="AE663" s="78" t="e">
        <f>IF(Monitoring!D671=0,AA=0,TEXT(Monitoring!D671,"MMMM"))</f>
        <v>#NAME?</v>
      </c>
      <c r="AF663" s="78">
        <f>Monitoring!L671</f>
        <v>0</v>
      </c>
      <c r="BE663" s="78" t="e">
        <f>IF(Exposition!$J670="Januar",Exposition!$G670)</f>
        <v>#NAME?</v>
      </c>
      <c r="BF663" s="78" t="e">
        <f>IF(Exposition!$J670="Februar",Exposition!$G670)</f>
        <v>#NAME?</v>
      </c>
      <c r="BG663" s="78" t="e">
        <f>IF(Exposition!$J670="März",Exposition!$G670)</f>
        <v>#NAME?</v>
      </c>
      <c r="BH663" s="78" t="e">
        <f>IF(Exposition!$J670="April",Exposition!$G670)</f>
        <v>#NAME?</v>
      </c>
      <c r="BI663" s="78" t="e">
        <f>IF(Exposition!$J670="Mai",Exposition!$G670)</f>
        <v>#NAME?</v>
      </c>
      <c r="BJ663" s="78" t="e">
        <f>IF(Exposition!$J670="Juni",Exposition!$G670)</f>
        <v>#NAME?</v>
      </c>
      <c r="BK663" s="78" t="e">
        <f>IF(Exposition!$J670="Juli",Exposition!$G670)</f>
        <v>#NAME?</v>
      </c>
      <c r="BL663" s="78" t="e">
        <f>IF(Exposition!$J670="August",Exposition!$G670)</f>
        <v>#NAME?</v>
      </c>
      <c r="BM663" s="78" t="e">
        <f>IF(Exposition!$J670="September",Exposition!$G670)</f>
        <v>#NAME?</v>
      </c>
      <c r="BN663" s="78" t="e">
        <f>IF(Exposition!$J670="Oktober",Exposition!$G670)</f>
        <v>#NAME?</v>
      </c>
      <c r="BO663" s="78" t="e">
        <f>IF(Exposition!$J670="November",Exposition!$G670)</f>
        <v>#NAME?</v>
      </c>
      <c r="BP663" s="78" t="e">
        <f>IF(Exposition!$J670="Dezember",Exposition!$G670)</f>
        <v>#NAME?</v>
      </c>
    </row>
    <row r="664" spans="14:68" x14ac:dyDescent="0.2">
      <c r="N664" s="78" t="b">
        <f>IF(Exposition!$D672="Fußballspez. Training",Exposition!$C672*(Exposition!$E672/60))</f>
        <v>0</v>
      </c>
      <c r="O664" s="78" t="b">
        <f>IF(Exposition!$D672="Unspezifisches Training",Exposition!$C672*(Exposition!$E672/60))</f>
        <v>0</v>
      </c>
      <c r="AD664" s="78" t="e">
        <f>IF(Monitoring!D672=0,AA=0,TEXT(Monitoring!D672,"TTTT"))</f>
        <v>#NAME?</v>
      </c>
      <c r="AE664" s="78" t="e">
        <f>IF(Monitoring!D672=0,AA=0,TEXT(Monitoring!D672,"MMMM"))</f>
        <v>#NAME?</v>
      </c>
      <c r="AF664" s="78">
        <f>Monitoring!L672</f>
        <v>0</v>
      </c>
      <c r="BE664" s="78" t="e">
        <f>IF(Exposition!$J671="Januar",Exposition!$G671)</f>
        <v>#NAME?</v>
      </c>
      <c r="BF664" s="78" t="e">
        <f>IF(Exposition!$J671="Februar",Exposition!$G671)</f>
        <v>#NAME?</v>
      </c>
      <c r="BG664" s="78" t="e">
        <f>IF(Exposition!$J671="März",Exposition!$G671)</f>
        <v>#NAME?</v>
      </c>
      <c r="BH664" s="78" t="e">
        <f>IF(Exposition!$J671="April",Exposition!$G671)</f>
        <v>#NAME?</v>
      </c>
      <c r="BI664" s="78" t="e">
        <f>IF(Exposition!$J671="Mai",Exposition!$G671)</f>
        <v>#NAME?</v>
      </c>
      <c r="BJ664" s="78" t="e">
        <f>IF(Exposition!$J671="Juni",Exposition!$G671)</f>
        <v>#NAME?</v>
      </c>
      <c r="BK664" s="78" t="e">
        <f>IF(Exposition!$J671="Juli",Exposition!$G671)</f>
        <v>#NAME?</v>
      </c>
      <c r="BL664" s="78" t="e">
        <f>IF(Exposition!$J671="August",Exposition!$G671)</f>
        <v>#NAME?</v>
      </c>
      <c r="BM664" s="78" t="e">
        <f>IF(Exposition!$J671="September",Exposition!$G671)</f>
        <v>#NAME?</v>
      </c>
      <c r="BN664" s="78" t="e">
        <f>IF(Exposition!$J671="Oktober",Exposition!$G671)</f>
        <v>#NAME?</v>
      </c>
      <c r="BO664" s="78" t="e">
        <f>IF(Exposition!$J671="November",Exposition!$G671)</f>
        <v>#NAME?</v>
      </c>
      <c r="BP664" s="78" t="e">
        <f>IF(Exposition!$J671="Dezember",Exposition!$G671)</f>
        <v>#NAME?</v>
      </c>
    </row>
    <row r="665" spans="14:68" x14ac:dyDescent="0.2">
      <c r="N665" s="78" t="b">
        <f>IF(Exposition!$D673="Fußballspez. Training",Exposition!$C673*(Exposition!$E673/60))</f>
        <v>0</v>
      </c>
      <c r="O665" s="78" t="b">
        <f>IF(Exposition!$D673="Unspezifisches Training",Exposition!$C673*(Exposition!$E673/60))</f>
        <v>0</v>
      </c>
      <c r="AD665" s="78" t="e">
        <f>IF(Monitoring!D673=0,AA=0,TEXT(Monitoring!D673,"TTTT"))</f>
        <v>#NAME?</v>
      </c>
      <c r="AE665" s="78" t="e">
        <f>IF(Monitoring!D673=0,AA=0,TEXT(Monitoring!D673,"MMMM"))</f>
        <v>#NAME?</v>
      </c>
      <c r="AF665" s="78">
        <f>Monitoring!L673</f>
        <v>0</v>
      </c>
      <c r="BE665" s="78" t="e">
        <f>IF(Exposition!$J672="Januar",Exposition!$G672)</f>
        <v>#NAME?</v>
      </c>
      <c r="BF665" s="78" t="e">
        <f>IF(Exposition!$J672="Februar",Exposition!$G672)</f>
        <v>#NAME?</v>
      </c>
      <c r="BG665" s="78" t="e">
        <f>IF(Exposition!$J672="März",Exposition!$G672)</f>
        <v>#NAME?</v>
      </c>
      <c r="BH665" s="78" t="e">
        <f>IF(Exposition!$J672="April",Exposition!$G672)</f>
        <v>#NAME?</v>
      </c>
      <c r="BI665" s="78" t="e">
        <f>IF(Exposition!$J672="Mai",Exposition!$G672)</f>
        <v>#NAME?</v>
      </c>
      <c r="BJ665" s="78" t="e">
        <f>IF(Exposition!$J672="Juni",Exposition!$G672)</f>
        <v>#NAME?</v>
      </c>
      <c r="BK665" s="78" t="e">
        <f>IF(Exposition!$J672="Juli",Exposition!$G672)</f>
        <v>#NAME?</v>
      </c>
      <c r="BL665" s="78" t="e">
        <f>IF(Exposition!$J672="August",Exposition!$G672)</f>
        <v>#NAME?</v>
      </c>
      <c r="BM665" s="78" t="e">
        <f>IF(Exposition!$J672="September",Exposition!$G672)</f>
        <v>#NAME?</v>
      </c>
      <c r="BN665" s="78" t="e">
        <f>IF(Exposition!$J672="Oktober",Exposition!$G672)</f>
        <v>#NAME?</v>
      </c>
      <c r="BO665" s="78" t="e">
        <f>IF(Exposition!$J672="November",Exposition!$G672)</f>
        <v>#NAME?</v>
      </c>
      <c r="BP665" s="78" t="e">
        <f>IF(Exposition!$J672="Dezember",Exposition!$G672)</f>
        <v>#NAME?</v>
      </c>
    </row>
    <row r="666" spans="14:68" x14ac:dyDescent="0.2">
      <c r="N666" s="78" t="b">
        <f>IF(Exposition!$D674="Fußballspez. Training",Exposition!$C674*(Exposition!$E674/60))</f>
        <v>0</v>
      </c>
      <c r="O666" s="78" t="b">
        <f>IF(Exposition!$D674="Unspezifisches Training",Exposition!$C674*(Exposition!$E674/60))</f>
        <v>0</v>
      </c>
      <c r="AD666" s="78" t="e">
        <f>IF(Monitoring!D674=0,AA=0,TEXT(Monitoring!D674,"TTTT"))</f>
        <v>#NAME?</v>
      </c>
      <c r="AE666" s="78" t="e">
        <f>IF(Monitoring!D674=0,AA=0,TEXT(Monitoring!D674,"MMMM"))</f>
        <v>#NAME?</v>
      </c>
      <c r="AF666" s="78">
        <f>Monitoring!L674</f>
        <v>0</v>
      </c>
      <c r="BE666" s="78" t="e">
        <f>IF(Exposition!$J673="Januar",Exposition!$G673)</f>
        <v>#NAME?</v>
      </c>
      <c r="BF666" s="78" t="e">
        <f>IF(Exposition!$J673="Februar",Exposition!$G673)</f>
        <v>#NAME?</v>
      </c>
      <c r="BG666" s="78" t="e">
        <f>IF(Exposition!$J673="März",Exposition!$G673)</f>
        <v>#NAME?</v>
      </c>
      <c r="BH666" s="78" t="e">
        <f>IF(Exposition!$J673="April",Exposition!$G673)</f>
        <v>#NAME?</v>
      </c>
      <c r="BI666" s="78" t="e">
        <f>IF(Exposition!$J673="Mai",Exposition!$G673)</f>
        <v>#NAME?</v>
      </c>
      <c r="BJ666" s="78" t="e">
        <f>IF(Exposition!$J673="Juni",Exposition!$G673)</f>
        <v>#NAME?</v>
      </c>
      <c r="BK666" s="78" t="e">
        <f>IF(Exposition!$J673="Juli",Exposition!$G673)</f>
        <v>#NAME?</v>
      </c>
      <c r="BL666" s="78" t="e">
        <f>IF(Exposition!$J673="August",Exposition!$G673)</f>
        <v>#NAME?</v>
      </c>
      <c r="BM666" s="78" t="e">
        <f>IF(Exposition!$J673="September",Exposition!$G673)</f>
        <v>#NAME?</v>
      </c>
      <c r="BN666" s="78" t="e">
        <f>IF(Exposition!$J673="Oktober",Exposition!$G673)</f>
        <v>#NAME?</v>
      </c>
      <c r="BO666" s="78" t="e">
        <f>IF(Exposition!$J673="November",Exposition!$G673)</f>
        <v>#NAME?</v>
      </c>
      <c r="BP666" s="78" t="e">
        <f>IF(Exposition!$J673="Dezember",Exposition!$G673)</f>
        <v>#NAME?</v>
      </c>
    </row>
    <row r="667" spans="14:68" x14ac:dyDescent="0.2">
      <c r="N667" s="78" t="b">
        <f>IF(Exposition!$D675="Fußballspez. Training",Exposition!$C675*(Exposition!$E675/60))</f>
        <v>0</v>
      </c>
      <c r="O667" s="78" t="b">
        <f>IF(Exposition!$D675="Unspezifisches Training",Exposition!$C675*(Exposition!$E675/60))</f>
        <v>0</v>
      </c>
      <c r="AD667" s="78" t="e">
        <f>IF(Monitoring!D675=0,AA=0,TEXT(Monitoring!D675,"TTTT"))</f>
        <v>#NAME?</v>
      </c>
      <c r="AE667" s="78" t="e">
        <f>IF(Monitoring!D675=0,AA=0,TEXT(Monitoring!D675,"MMMM"))</f>
        <v>#NAME?</v>
      </c>
      <c r="AF667" s="78">
        <f>Monitoring!L675</f>
        <v>0</v>
      </c>
      <c r="BE667" s="78" t="e">
        <f>IF(Exposition!$J674="Januar",Exposition!$G674)</f>
        <v>#NAME?</v>
      </c>
      <c r="BF667" s="78" t="e">
        <f>IF(Exposition!$J674="Februar",Exposition!$G674)</f>
        <v>#NAME?</v>
      </c>
      <c r="BG667" s="78" t="e">
        <f>IF(Exposition!$J674="März",Exposition!$G674)</f>
        <v>#NAME?</v>
      </c>
      <c r="BH667" s="78" t="e">
        <f>IF(Exposition!$J674="April",Exposition!$G674)</f>
        <v>#NAME?</v>
      </c>
      <c r="BI667" s="78" t="e">
        <f>IF(Exposition!$J674="Mai",Exposition!$G674)</f>
        <v>#NAME?</v>
      </c>
      <c r="BJ667" s="78" t="e">
        <f>IF(Exposition!$J674="Juni",Exposition!$G674)</f>
        <v>#NAME?</v>
      </c>
      <c r="BK667" s="78" t="e">
        <f>IF(Exposition!$J674="Juli",Exposition!$G674)</f>
        <v>#NAME?</v>
      </c>
      <c r="BL667" s="78" t="e">
        <f>IF(Exposition!$J674="August",Exposition!$G674)</f>
        <v>#NAME?</v>
      </c>
      <c r="BM667" s="78" t="e">
        <f>IF(Exposition!$J674="September",Exposition!$G674)</f>
        <v>#NAME?</v>
      </c>
      <c r="BN667" s="78" t="e">
        <f>IF(Exposition!$J674="Oktober",Exposition!$G674)</f>
        <v>#NAME?</v>
      </c>
      <c r="BO667" s="78" t="e">
        <f>IF(Exposition!$J674="November",Exposition!$G674)</f>
        <v>#NAME?</v>
      </c>
      <c r="BP667" s="78" t="e">
        <f>IF(Exposition!$J674="Dezember",Exposition!$G674)</f>
        <v>#NAME?</v>
      </c>
    </row>
    <row r="668" spans="14:68" x14ac:dyDescent="0.2">
      <c r="N668" s="78" t="b">
        <f>IF(Exposition!$D676="Fußballspez. Training",Exposition!$C676*(Exposition!$E676/60))</f>
        <v>0</v>
      </c>
      <c r="O668" s="78" t="b">
        <f>IF(Exposition!$D676="Unspezifisches Training",Exposition!$C676*(Exposition!$E676/60))</f>
        <v>0</v>
      </c>
      <c r="AD668" s="78" t="e">
        <f>IF(Monitoring!D676=0,AA=0,TEXT(Monitoring!D676,"TTTT"))</f>
        <v>#NAME?</v>
      </c>
      <c r="AE668" s="78" t="e">
        <f>IF(Monitoring!D676=0,AA=0,TEXT(Monitoring!D676,"MMMM"))</f>
        <v>#NAME?</v>
      </c>
      <c r="AF668" s="78">
        <f>Monitoring!L676</f>
        <v>0</v>
      </c>
      <c r="BE668" s="78" t="e">
        <f>IF(Exposition!$J675="Januar",Exposition!$G675)</f>
        <v>#NAME?</v>
      </c>
      <c r="BF668" s="78" t="e">
        <f>IF(Exposition!$J675="Februar",Exposition!$G675)</f>
        <v>#NAME?</v>
      </c>
      <c r="BG668" s="78" t="e">
        <f>IF(Exposition!$J675="März",Exposition!$G675)</f>
        <v>#NAME?</v>
      </c>
      <c r="BH668" s="78" t="e">
        <f>IF(Exposition!$J675="April",Exposition!$G675)</f>
        <v>#NAME?</v>
      </c>
      <c r="BI668" s="78" t="e">
        <f>IF(Exposition!$J675="Mai",Exposition!$G675)</f>
        <v>#NAME?</v>
      </c>
      <c r="BJ668" s="78" t="e">
        <f>IF(Exposition!$J675="Juni",Exposition!$G675)</f>
        <v>#NAME?</v>
      </c>
      <c r="BK668" s="78" t="e">
        <f>IF(Exposition!$J675="Juli",Exposition!$G675)</f>
        <v>#NAME?</v>
      </c>
      <c r="BL668" s="78" t="e">
        <f>IF(Exposition!$J675="August",Exposition!$G675)</f>
        <v>#NAME?</v>
      </c>
      <c r="BM668" s="78" t="e">
        <f>IF(Exposition!$J675="September",Exposition!$G675)</f>
        <v>#NAME?</v>
      </c>
      <c r="BN668" s="78" t="e">
        <f>IF(Exposition!$J675="Oktober",Exposition!$G675)</f>
        <v>#NAME?</v>
      </c>
      <c r="BO668" s="78" t="e">
        <f>IF(Exposition!$J675="November",Exposition!$G675)</f>
        <v>#NAME?</v>
      </c>
      <c r="BP668" s="78" t="e">
        <f>IF(Exposition!$J675="Dezember",Exposition!$G675)</f>
        <v>#NAME?</v>
      </c>
    </row>
    <row r="669" spans="14:68" x14ac:dyDescent="0.2">
      <c r="N669" s="78" t="b">
        <f>IF(Exposition!$D677="Fußballspez. Training",Exposition!$C677*(Exposition!$E677/60))</f>
        <v>0</v>
      </c>
      <c r="O669" s="78" t="b">
        <f>IF(Exposition!$D677="Unspezifisches Training",Exposition!$C677*(Exposition!$E677/60))</f>
        <v>0</v>
      </c>
      <c r="AD669" s="78" t="e">
        <f>IF(Monitoring!D677=0,AA=0,TEXT(Monitoring!D677,"TTTT"))</f>
        <v>#NAME?</v>
      </c>
      <c r="AE669" s="78" t="e">
        <f>IF(Monitoring!D677=0,AA=0,TEXT(Monitoring!D677,"MMMM"))</f>
        <v>#NAME?</v>
      </c>
      <c r="AF669" s="78">
        <f>Monitoring!L677</f>
        <v>0</v>
      </c>
      <c r="BE669" s="78" t="e">
        <f>IF(Exposition!$J676="Januar",Exposition!$G676)</f>
        <v>#NAME?</v>
      </c>
      <c r="BF669" s="78" t="e">
        <f>IF(Exposition!$J676="Februar",Exposition!$G676)</f>
        <v>#NAME?</v>
      </c>
      <c r="BG669" s="78" t="e">
        <f>IF(Exposition!$J676="März",Exposition!$G676)</f>
        <v>#NAME?</v>
      </c>
      <c r="BH669" s="78" t="e">
        <f>IF(Exposition!$J676="April",Exposition!$G676)</f>
        <v>#NAME?</v>
      </c>
      <c r="BI669" s="78" t="e">
        <f>IF(Exposition!$J676="Mai",Exposition!$G676)</f>
        <v>#NAME?</v>
      </c>
      <c r="BJ669" s="78" t="e">
        <f>IF(Exposition!$J676="Juni",Exposition!$G676)</f>
        <v>#NAME?</v>
      </c>
      <c r="BK669" s="78" t="e">
        <f>IF(Exposition!$J676="Juli",Exposition!$G676)</f>
        <v>#NAME?</v>
      </c>
      <c r="BL669" s="78" t="e">
        <f>IF(Exposition!$J676="August",Exposition!$G676)</f>
        <v>#NAME?</v>
      </c>
      <c r="BM669" s="78" t="e">
        <f>IF(Exposition!$J676="September",Exposition!$G676)</f>
        <v>#NAME?</v>
      </c>
      <c r="BN669" s="78" t="e">
        <f>IF(Exposition!$J676="Oktober",Exposition!$G676)</f>
        <v>#NAME?</v>
      </c>
      <c r="BO669" s="78" t="e">
        <f>IF(Exposition!$J676="November",Exposition!$G676)</f>
        <v>#NAME?</v>
      </c>
      <c r="BP669" s="78" t="e">
        <f>IF(Exposition!$J676="Dezember",Exposition!$G676)</f>
        <v>#NAME?</v>
      </c>
    </row>
    <row r="670" spans="14:68" x14ac:dyDescent="0.2">
      <c r="N670" s="78" t="b">
        <f>IF(Exposition!$D678="Fußballspez. Training",Exposition!$C678*(Exposition!$E678/60))</f>
        <v>0</v>
      </c>
      <c r="O670" s="78" t="b">
        <f>IF(Exposition!$D678="Unspezifisches Training",Exposition!$C678*(Exposition!$E678/60))</f>
        <v>0</v>
      </c>
      <c r="AD670" s="78" t="e">
        <f>IF(Monitoring!D678=0,AA=0,TEXT(Monitoring!D678,"TTTT"))</f>
        <v>#NAME?</v>
      </c>
      <c r="AE670" s="78" t="e">
        <f>IF(Monitoring!D678=0,AA=0,TEXT(Monitoring!D678,"MMMM"))</f>
        <v>#NAME?</v>
      </c>
      <c r="AF670" s="78">
        <f>Monitoring!L678</f>
        <v>0</v>
      </c>
      <c r="BE670" s="78" t="e">
        <f>IF(Exposition!$J677="Januar",Exposition!$G677)</f>
        <v>#NAME?</v>
      </c>
      <c r="BF670" s="78" t="e">
        <f>IF(Exposition!$J677="Februar",Exposition!$G677)</f>
        <v>#NAME?</v>
      </c>
      <c r="BG670" s="78" t="e">
        <f>IF(Exposition!$J677="März",Exposition!$G677)</f>
        <v>#NAME?</v>
      </c>
      <c r="BH670" s="78" t="e">
        <f>IF(Exposition!$J677="April",Exposition!$G677)</f>
        <v>#NAME?</v>
      </c>
      <c r="BI670" s="78" t="e">
        <f>IF(Exposition!$J677="Mai",Exposition!$G677)</f>
        <v>#NAME?</v>
      </c>
      <c r="BJ670" s="78" t="e">
        <f>IF(Exposition!$J677="Juni",Exposition!$G677)</f>
        <v>#NAME?</v>
      </c>
      <c r="BK670" s="78" t="e">
        <f>IF(Exposition!$J677="Juli",Exposition!$G677)</f>
        <v>#NAME?</v>
      </c>
      <c r="BL670" s="78" t="e">
        <f>IF(Exposition!$J677="August",Exposition!$G677)</f>
        <v>#NAME?</v>
      </c>
      <c r="BM670" s="78" t="e">
        <f>IF(Exposition!$J677="September",Exposition!$G677)</f>
        <v>#NAME?</v>
      </c>
      <c r="BN670" s="78" t="e">
        <f>IF(Exposition!$J677="Oktober",Exposition!$G677)</f>
        <v>#NAME?</v>
      </c>
      <c r="BO670" s="78" t="e">
        <f>IF(Exposition!$J677="November",Exposition!$G677)</f>
        <v>#NAME?</v>
      </c>
      <c r="BP670" s="78" t="e">
        <f>IF(Exposition!$J677="Dezember",Exposition!$G677)</f>
        <v>#NAME?</v>
      </c>
    </row>
    <row r="671" spans="14:68" x14ac:dyDescent="0.2">
      <c r="N671" s="78" t="b">
        <f>IF(Exposition!$D679="Fußballspez. Training",Exposition!$C679*(Exposition!$E679/60))</f>
        <v>0</v>
      </c>
      <c r="O671" s="78" t="b">
        <f>IF(Exposition!$D679="Unspezifisches Training",Exposition!$C679*(Exposition!$E679/60))</f>
        <v>0</v>
      </c>
      <c r="AD671" s="78" t="e">
        <f>IF(Monitoring!D679=0,AA=0,TEXT(Monitoring!D679,"TTTT"))</f>
        <v>#NAME?</v>
      </c>
      <c r="AE671" s="78" t="e">
        <f>IF(Monitoring!D679=0,AA=0,TEXT(Monitoring!D679,"MMMM"))</f>
        <v>#NAME?</v>
      </c>
      <c r="AF671" s="78">
        <f>Monitoring!L679</f>
        <v>0</v>
      </c>
      <c r="BE671" s="78" t="e">
        <f>IF(Exposition!$J678="Januar",Exposition!$G678)</f>
        <v>#NAME?</v>
      </c>
      <c r="BF671" s="78" t="e">
        <f>IF(Exposition!$J678="Februar",Exposition!$G678)</f>
        <v>#NAME?</v>
      </c>
      <c r="BG671" s="78" t="e">
        <f>IF(Exposition!$J678="März",Exposition!$G678)</f>
        <v>#NAME?</v>
      </c>
      <c r="BH671" s="78" t="e">
        <f>IF(Exposition!$J678="April",Exposition!$G678)</f>
        <v>#NAME?</v>
      </c>
      <c r="BI671" s="78" t="e">
        <f>IF(Exposition!$J678="Mai",Exposition!$G678)</f>
        <v>#NAME?</v>
      </c>
      <c r="BJ671" s="78" t="e">
        <f>IF(Exposition!$J678="Juni",Exposition!$G678)</f>
        <v>#NAME?</v>
      </c>
      <c r="BK671" s="78" t="e">
        <f>IF(Exposition!$J678="Juli",Exposition!$G678)</f>
        <v>#NAME?</v>
      </c>
      <c r="BL671" s="78" t="e">
        <f>IF(Exposition!$J678="August",Exposition!$G678)</f>
        <v>#NAME?</v>
      </c>
      <c r="BM671" s="78" t="e">
        <f>IF(Exposition!$J678="September",Exposition!$G678)</f>
        <v>#NAME?</v>
      </c>
      <c r="BN671" s="78" t="e">
        <f>IF(Exposition!$J678="Oktober",Exposition!$G678)</f>
        <v>#NAME?</v>
      </c>
      <c r="BO671" s="78" t="e">
        <f>IF(Exposition!$J678="November",Exposition!$G678)</f>
        <v>#NAME?</v>
      </c>
      <c r="BP671" s="78" t="e">
        <f>IF(Exposition!$J678="Dezember",Exposition!$G678)</f>
        <v>#NAME?</v>
      </c>
    </row>
    <row r="672" spans="14:68" x14ac:dyDescent="0.2">
      <c r="N672" s="78" t="b">
        <f>IF(Exposition!$D680="Fußballspez. Training",Exposition!$C680*(Exposition!$E680/60))</f>
        <v>0</v>
      </c>
      <c r="O672" s="78" t="b">
        <f>IF(Exposition!$D680="Unspezifisches Training",Exposition!$C680*(Exposition!$E680/60))</f>
        <v>0</v>
      </c>
      <c r="AD672" s="78" t="e">
        <f>IF(Monitoring!D680=0,AA=0,TEXT(Monitoring!D680,"TTTT"))</f>
        <v>#NAME?</v>
      </c>
      <c r="AE672" s="78" t="e">
        <f>IF(Monitoring!D680=0,AA=0,TEXT(Monitoring!D680,"MMMM"))</f>
        <v>#NAME?</v>
      </c>
      <c r="AF672" s="78">
        <f>Monitoring!L680</f>
        <v>0</v>
      </c>
      <c r="BE672" s="78" t="e">
        <f>IF(Exposition!$J679="Januar",Exposition!$G679)</f>
        <v>#NAME?</v>
      </c>
      <c r="BF672" s="78" t="e">
        <f>IF(Exposition!$J679="Februar",Exposition!$G679)</f>
        <v>#NAME?</v>
      </c>
      <c r="BG672" s="78" t="e">
        <f>IF(Exposition!$J679="März",Exposition!$G679)</f>
        <v>#NAME?</v>
      </c>
      <c r="BH672" s="78" t="e">
        <f>IF(Exposition!$J679="April",Exposition!$G679)</f>
        <v>#NAME?</v>
      </c>
      <c r="BI672" s="78" t="e">
        <f>IF(Exposition!$J679="Mai",Exposition!$G679)</f>
        <v>#NAME?</v>
      </c>
      <c r="BJ672" s="78" t="e">
        <f>IF(Exposition!$J679="Juni",Exposition!$G679)</f>
        <v>#NAME?</v>
      </c>
      <c r="BK672" s="78" t="e">
        <f>IF(Exposition!$J679="Juli",Exposition!$G679)</f>
        <v>#NAME?</v>
      </c>
      <c r="BL672" s="78" t="e">
        <f>IF(Exposition!$J679="August",Exposition!$G679)</f>
        <v>#NAME?</v>
      </c>
      <c r="BM672" s="78" t="e">
        <f>IF(Exposition!$J679="September",Exposition!$G679)</f>
        <v>#NAME?</v>
      </c>
      <c r="BN672" s="78" t="e">
        <f>IF(Exposition!$J679="Oktober",Exposition!$G679)</f>
        <v>#NAME?</v>
      </c>
      <c r="BO672" s="78" t="e">
        <f>IF(Exposition!$J679="November",Exposition!$G679)</f>
        <v>#NAME?</v>
      </c>
      <c r="BP672" s="78" t="e">
        <f>IF(Exposition!$J679="Dezember",Exposition!$G679)</f>
        <v>#NAME?</v>
      </c>
    </row>
    <row r="673" spans="14:68" x14ac:dyDescent="0.2">
      <c r="N673" s="78" t="b">
        <f>IF(Exposition!$D681="Fußballspez. Training",Exposition!$C681*(Exposition!$E681/60))</f>
        <v>0</v>
      </c>
      <c r="O673" s="78" t="b">
        <f>IF(Exposition!$D681="Unspezifisches Training",Exposition!$C681*(Exposition!$E681/60))</f>
        <v>0</v>
      </c>
      <c r="AD673" s="78" t="e">
        <f>IF(Monitoring!D681=0,AA=0,TEXT(Monitoring!D681,"TTTT"))</f>
        <v>#NAME?</v>
      </c>
      <c r="AE673" s="78" t="e">
        <f>IF(Monitoring!D681=0,AA=0,TEXT(Monitoring!D681,"MMMM"))</f>
        <v>#NAME?</v>
      </c>
      <c r="AF673" s="78">
        <f>Monitoring!L681</f>
        <v>0</v>
      </c>
      <c r="BE673" s="78" t="e">
        <f>IF(Exposition!$J680="Januar",Exposition!$G680)</f>
        <v>#NAME?</v>
      </c>
      <c r="BF673" s="78" t="e">
        <f>IF(Exposition!$J680="Februar",Exposition!$G680)</f>
        <v>#NAME?</v>
      </c>
      <c r="BG673" s="78" t="e">
        <f>IF(Exposition!$J680="März",Exposition!$G680)</f>
        <v>#NAME?</v>
      </c>
      <c r="BH673" s="78" t="e">
        <f>IF(Exposition!$J680="April",Exposition!$G680)</f>
        <v>#NAME?</v>
      </c>
      <c r="BI673" s="78" t="e">
        <f>IF(Exposition!$J680="Mai",Exposition!$G680)</f>
        <v>#NAME?</v>
      </c>
      <c r="BJ673" s="78" t="e">
        <f>IF(Exposition!$J680="Juni",Exposition!$G680)</f>
        <v>#NAME?</v>
      </c>
      <c r="BK673" s="78" t="e">
        <f>IF(Exposition!$J680="Juli",Exposition!$G680)</f>
        <v>#NAME?</v>
      </c>
      <c r="BL673" s="78" t="e">
        <f>IF(Exposition!$J680="August",Exposition!$G680)</f>
        <v>#NAME?</v>
      </c>
      <c r="BM673" s="78" t="e">
        <f>IF(Exposition!$J680="September",Exposition!$G680)</f>
        <v>#NAME?</v>
      </c>
      <c r="BN673" s="78" t="e">
        <f>IF(Exposition!$J680="Oktober",Exposition!$G680)</f>
        <v>#NAME?</v>
      </c>
      <c r="BO673" s="78" t="e">
        <f>IF(Exposition!$J680="November",Exposition!$G680)</f>
        <v>#NAME?</v>
      </c>
      <c r="BP673" s="78" t="e">
        <f>IF(Exposition!$J680="Dezember",Exposition!$G680)</f>
        <v>#NAME?</v>
      </c>
    </row>
    <row r="674" spans="14:68" x14ac:dyDescent="0.2">
      <c r="N674" s="78" t="b">
        <f>IF(Exposition!$D682="Fußballspez. Training",Exposition!$C682*(Exposition!$E682/60))</f>
        <v>0</v>
      </c>
      <c r="O674" s="78" t="b">
        <f>IF(Exposition!$D682="Unspezifisches Training",Exposition!$C682*(Exposition!$E682/60))</f>
        <v>0</v>
      </c>
      <c r="AD674" s="78" t="e">
        <f>IF(Monitoring!D682=0,AA=0,TEXT(Monitoring!D682,"TTTT"))</f>
        <v>#NAME?</v>
      </c>
      <c r="AE674" s="78" t="e">
        <f>IF(Monitoring!D682=0,AA=0,TEXT(Monitoring!D682,"MMMM"))</f>
        <v>#NAME?</v>
      </c>
      <c r="AF674" s="78">
        <f>Monitoring!L682</f>
        <v>0</v>
      </c>
      <c r="BE674" s="78" t="e">
        <f>IF(Exposition!$J681="Januar",Exposition!$G681)</f>
        <v>#NAME?</v>
      </c>
      <c r="BF674" s="78" t="e">
        <f>IF(Exposition!$J681="Februar",Exposition!$G681)</f>
        <v>#NAME?</v>
      </c>
      <c r="BG674" s="78" t="e">
        <f>IF(Exposition!$J681="März",Exposition!$G681)</f>
        <v>#NAME?</v>
      </c>
      <c r="BH674" s="78" t="e">
        <f>IF(Exposition!$J681="April",Exposition!$G681)</f>
        <v>#NAME?</v>
      </c>
      <c r="BI674" s="78" t="e">
        <f>IF(Exposition!$J681="Mai",Exposition!$G681)</f>
        <v>#NAME?</v>
      </c>
      <c r="BJ674" s="78" t="e">
        <f>IF(Exposition!$J681="Juni",Exposition!$G681)</f>
        <v>#NAME?</v>
      </c>
      <c r="BK674" s="78" t="e">
        <f>IF(Exposition!$J681="Juli",Exposition!$G681)</f>
        <v>#NAME?</v>
      </c>
      <c r="BL674" s="78" t="e">
        <f>IF(Exposition!$J681="August",Exposition!$G681)</f>
        <v>#NAME?</v>
      </c>
      <c r="BM674" s="78" t="e">
        <f>IF(Exposition!$J681="September",Exposition!$G681)</f>
        <v>#NAME?</v>
      </c>
      <c r="BN674" s="78" t="e">
        <f>IF(Exposition!$J681="Oktober",Exposition!$G681)</f>
        <v>#NAME?</v>
      </c>
      <c r="BO674" s="78" t="e">
        <f>IF(Exposition!$J681="November",Exposition!$G681)</f>
        <v>#NAME?</v>
      </c>
      <c r="BP674" s="78" t="e">
        <f>IF(Exposition!$J681="Dezember",Exposition!$G681)</f>
        <v>#NAME?</v>
      </c>
    </row>
    <row r="675" spans="14:68" x14ac:dyDescent="0.2">
      <c r="N675" s="78" t="b">
        <f>IF(Exposition!$D683="Fußballspez. Training",Exposition!$C683*(Exposition!$E683/60))</f>
        <v>0</v>
      </c>
      <c r="O675" s="78" t="b">
        <f>IF(Exposition!$D683="Unspezifisches Training",Exposition!$C683*(Exposition!$E683/60))</f>
        <v>0</v>
      </c>
      <c r="AD675" s="78" t="e">
        <f>IF(Monitoring!D683=0,AA=0,TEXT(Monitoring!D683,"TTTT"))</f>
        <v>#NAME?</v>
      </c>
      <c r="AE675" s="78" t="e">
        <f>IF(Monitoring!D683=0,AA=0,TEXT(Monitoring!D683,"MMMM"))</f>
        <v>#NAME?</v>
      </c>
      <c r="AF675" s="78">
        <f>Monitoring!L683</f>
        <v>0</v>
      </c>
      <c r="BE675" s="78" t="e">
        <f>IF(Exposition!$J682="Januar",Exposition!$G682)</f>
        <v>#NAME?</v>
      </c>
      <c r="BF675" s="78" t="e">
        <f>IF(Exposition!$J682="Februar",Exposition!$G682)</f>
        <v>#NAME?</v>
      </c>
      <c r="BG675" s="78" t="e">
        <f>IF(Exposition!$J682="März",Exposition!$G682)</f>
        <v>#NAME?</v>
      </c>
      <c r="BH675" s="78" t="e">
        <f>IF(Exposition!$J682="April",Exposition!$G682)</f>
        <v>#NAME?</v>
      </c>
      <c r="BI675" s="78" t="e">
        <f>IF(Exposition!$J682="Mai",Exposition!$G682)</f>
        <v>#NAME?</v>
      </c>
      <c r="BJ675" s="78" t="e">
        <f>IF(Exposition!$J682="Juni",Exposition!$G682)</f>
        <v>#NAME?</v>
      </c>
      <c r="BK675" s="78" t="e">
        <f>IF(Exposition!$J682="Juli",Exposition!$G682)</f>
        <v>#NAME?</v>
      </c>
      <c r="BL675" s="78" t="e">
        <f>IF(Exposition!$J682="August",Exposition!$G682)</f>
        <v>#NAME?</v>
      </c>
      <c r="BM675" s="78" t="e">
        <f>IF(Exposition!$J682="September",Exposition!$G682)</f>
        <v>#NAME?</v>
      </c>
      <c r="BN675" s="78" t="e">
        <f>IF(Exposition!$J682="Oktober",Exposition!$G682)</f>
        <v>#NAME?</v>
      </c>
      <c r="BO675" s="78" t="e">
        <f>IF(Exposition!$J682="November",Exposition!$G682)</f>
        <v>#NAME?</v>
      </c>
      <c r="BP675" s="78" t="e">
        <f>IF(Exposition!$J682="Dezember",Exposition!$G682)</f>
        <v>#NAME?</v>
      </c>
    </row>
    <row r="676" spans="14:68" x14ac:dyDescent="0.2">
      <c r="N676" s="78" t="b">
        <f>IF(Exposition!$D684="Fußballspez. Training",Exposition!$C684*(Exposition!$E684/60))</f>
        <v>0</v>
      </c>
      <c r="O676" s="78" t="b">
        <f>IF(Exposition!$D684="Unspezifisches Training",Exposition!$C684*(Exposition!$E684/60))</f>
        <v>0</v>
      </c>
      <c r="AD676" s="78" t="e">
        <f>IF(Monitoring!D684=0,AA=0,TEXT(Monitoring!D684,"TTTT"))</f>
        <v>#NAME?</v>
      </c>
      <c r="AE676" s="78" t="e">
        <f>IF(Monitoring!D684=0,AA=0,TEXT(Monitoring!D684,"MMMM"))</f>
        <v>#NAME?</v>
      </c>
      <c r="AF676" s="78">
        <f>Monitoring!L684</f>
        <v>0</v>
      </c>
      <c r="BE676" s="78" t="e">
        <f>IF(Exposition!$J683="Januar",Exposition!$G683)</f>
        <v>#NAME?</v>
      </c>
      <c r="BF676" s="78" t="e">
        <f>IF(Exposition!$J683="Februar",Exposition!$G683)</f>
        <v>#NAME?</v>
      </c>
      <c r="BG676" s="78" t="e">
        <f>IF(Exposition!$J683="März",Exposition!$G683)</f>
        <v>#NAME?</v>
      </c>
      <c r="BH676" s="78" t="e">
        <f>IF(Exposition!$J683="April",Exposition!$G683)</f>
        <v>#NAME?</v>
      </c>
      <c r="BI676" s="78" t="e">
        <f>IF(Exposition!$J683="Mai",Exposition!$G683)</f>
        <v>#NAME?</v>
      </c>
      <c r="BJ676" s="78" t="e">
        <f>IF(Exposition!$J683="Juni",Exposition!$G683)</f>
        <v>#NAME?</v>
      </c>
      <c r="BK676" s="78" t="e">
        <f>IF(Exposition!$J683="Juli",Exposition!$G683)</f>
        <v>#NAME?</v>
      </c>
      <c r="BL676" s="78" t="e">
        <f>IF(Exposition!$J683="August",Exposition!$G683)</f>
        <v>#NAME?</v>
      </c>
      <c r="BM676" s="78" t="e">
        <f>IF(Exposition!$J683="September",Exposition!$G683)</f>
        <v>#NAME?</v>
      </c>
      <c r="BN676" s="78" t="e">
        <f>IF(Exposition!$J683="Oktober",Exposition!$G683)</f>
        <v>#NAME?</v>
      </c>
      <c r="BO676" s="78" t="e">
        <f>IF(Exposition!$J683="November",Exposition!$G683)</f>
        <v>#NAME?</v>
      </c>
      <c r="BP676" s="78" t="e">
        <f>IF(Exposition!$J683="Dezember",Exposition!$G683)</f>
        <v>#NAME?</v>
      </c>
    </row>
    <row r="677" spans="14:68" x14ac:dyDescent="0.2">
      <c r="N677" s="78" t="b">
        <f>IF(Exposition!$D685="Fußballspez. Training",Exposition!$C685*(Exposition!$E685/60))</f>
        <v>0</v>
      </c>
      <c r="O677" s="78" t="b">
        <f>IF(Exposition!$D685="Unspezifisches Training",Exposition!$C685*(Exposition!$E685/60))</f>
        <v>0</v>
      </c>
      <c r="AD677" s="78" t="e">
        <f>IF(Monitoring!D685=0,AA=0,TEXT(Monitoring!D685,"TTTT"))</f>
        <v>#NAME?</v>
      </c>
      <c r="AE677" s="78" t="e">
        <f>IF(Monitoring!D685=0,AA=0,TEXT(Monitoring!D685,"MMMM"))</f>
        <v>#NAME?</v>
      </c>
      <c r="AF677" s="78">
        <f>Monitoring!L685</f>
        <v>0</v>
      </c>
      <c r="BE677" s="78" t="e">
        <f>IF(Exposition!$J684="Januar",Exposition!$G684)</f>
        <v>#NAME?</v>
      </c>
      <c r="BF677" s="78" t="e">
        <f>IF(Exposition!$J684="Februar",Exposition!$G684)</f>
        <v>#NAME?</v>
      </c>
      <c r="BG677" s="78" t="e">
        <f>IF(Exposition!$J684="März",Exposition!$G684)</f>
        <v>#NAME?</v>
      </c>
      <c r="BH677" s="78" t="e">
        <f>IF(Exposition!$J684="April",Exposition!$G684)</f>
        <v>#NAME?</v>
      </c>
      <c r="BI677" s="78" t="e">
        <f>IF(Exposition!$J684="Mai",Exposition!$G684)</f>
        <v>#NAME?</v>
      </c>
      <c r="BJ677" s="78" t="e">
        <f>IF(Exposition!$J684="Juni",Exposition!$G684)</f>
        <v>#NAME?</v>
      </c>
      <c r="BK677" s="78" t="e">
        <f>IF(Exposition!$J684="Juli",Exposition!$G684)</f>
        <v>#NAME?</v>
      </c>
      <c r="BL677" s="78" t="e">
        <f>IF(Exposition!$J684="August",Exposition!$G684)</f>
        <v>#NAME?</v>
      </c>
      <c r="BM677" s="78" t="e">
        <f>IF(Exposition!$J684="September",Exposition!$G684)</f>
        <v>#NAME?</v>
      </c>
      <c r="BN677" s="78" t="e">
        <f>IF(Exposition!$J684="Oktober",Exposition!$G684)</f>
        <v>#NAME?</v>
      </c>
      <c r="BO677" s="78" t="e">
        <f>IF(Exposition!$J684="November",Exposition!$G684)</f>
        <v>#NAME?</v>
      </c>
      <c r="BP677" s="78" t="e">
        <f>IF(Exposition!$J684="Dezember",Exposition!$G684)</f>
        <v>#NAME?</v>
      </c>
    </row>
    <row r="678" spans="14:68" x14ac:dyDescent="0.2">
      <c r="N678" s="78" t="b">
        <f>IF(Exposition!$D686="Fußballspez. Training",Exposition!$C686*(Exposition!$E686/60))</f>
        <v>0</v>
      </c>
      <c r="O678" s="78" t="b">
        <f>IF(Exposition!$D686="Unspezifisches Training",Exposition!$C686*(Exposition!$E686/60))</f>
        <v>0</v>
      </c>
      <c r="AD678" s="78" t="e">
        <f>IF(Monitoring!D686=0,AA=0,TEXT(Monitoring!D686,"TTTT"))</f>
        <v>#NAME?</v>
      </c>
      <c r="AE678" s="78" t="e">
        <f>IF(Monitoring!D686=0,AA=0,TEXT(Monitoring!D686,"MMMM"))</f>
        <v>#NAME?</v>
      </c>
      <c r="AF678" s="78">
        <f>Monitoring!L686</f>
        <v>0</v>
      </c>
      <c r="BE678" s="78" t="e">
        <f>IF(Exposition!$J685="Januar",Exposition!$G685)</f>
        <v>#NAME?</v>
      </c>
      <c r="BF678" s="78" t="e">
        <f>IF(Exposition!$J685="Februar",Exposition!$G685)</f>
        <v>#NAME?</v>
      </c>
      <c r="BG678" s="78" t="e">
        <f>IF(Exposition!$J685="März",Exposition!$G685)</f>
        <v>#NAME?</v>
      </c>
      <c r="BH678" s="78" t="e">
        <f>IF(Exposition!$J685="April",Exposition!$G685)</f>
        <v>#NAME?</v>
      </c>
      <c r="BI678" s="78" t="e">
        <f>IF(Exposition!$J685="Mai",Exposition!$G685)</f>
        <v>#NAME?</v>
      </c>
      <c r="BJ678" s="78" t="e">
        <f>IF(Exposition!$J685="Juni",Exposition!$G685)</f>
        <v>#NAME?</v>
      </c>
      <c r="BK678" s="78" t="e">
        <f>IF(Exposition!$J685="Juli",Exposition!$G685)</f>
        <v>#NAME?</v>
      </c>
      <c r="BL678" s="78" t="e">
        <f>IF(Exposition!$J685="August",Exposition!$G685)</f>
        <v>#NAME?</v>
      </c>
      <c r="BM678" s="78" t="e">
        <f>IF(Exposition!$J685="September",Exposition!$G685)</f>
        <v>#NAME?</v>
      </c>
      <c r="BN678" s="78" t="e">
        <f>IF(Exposition!$J685="Oktober",Exposition!$G685)</f>
        <v>#NAME?</v>
      </c>
      <c r="BO678" s="78" t="e">
        <f>IF(Exposition!$J685="November",Exposition!$G685)</f>
        <v>#NAME?</v>
      </c>
      <c r="BP678" s="78" t="e">
        <f>IF(Exposition!$J685="Dezember",Exposition!$G685)</f>
        <v>#NAME?</v>
      </c>
    </row>
    <row r="679" spans="14:68" x14ac:dyDescent="0.2">
      <c r="N679" s="78" t="b">
        <f>IF(Exposition!$D687="Fußballspez. Training",Exposition!$C687*(Exposition!$E687/60))</f>
        <v>0</v>
      </c>
      <c r="O679" s="78" t="b">
        <f>IF(Exposition!$D687="Unspezifisches Training",Exposition!$C687*(Exposition!$E687/60))</f>
        <v>0</v>
      </c>
      <c r="AD679" s="78" t="e">
        <f>IF(Monitoring!D687=0,AA=0,TEXT(Monitoring!D687,"TTTT"))</f>
        <v>#NAME?</v>
      </c>
      <c r="AE679" s="78" t="e">
        <f>IF(Monitoring!D687=0,AA=0,TEXT(Monitoring!D687,"MMMM"))</f>
        <v>#NAME?</v>
      </c>
      <c r="AF679" s="78">
        <f>Monitoring!L687</f>
        <v>0</v>
      </c>
      <c r="BE679" s="78" t="e">
        <f>IF(Exposition!$J686="Januar",Exposition!$G686)</f>
        <v>#NAME?</v>
      </c>
      <c r="BF679" s="78" t="e">
        <f>IF(Exposition!$J686="Februar",Exposition!$G686)</f>
        <v>#NAME?</v>
      </c>
      <c r="BG679" s="78" t="e">
        <f>IF(Exposition!$J686="März",Exposition!$G686)</f>
        <v>#NAME?</v>
      </c>
      <c r="BH679" s="78" t="e">
        <f>IF(Exposition!$J686="April",Exposition!$G686)</f>
        <v>#NAME?</v>
      </c>
      <c r="BI679" s="78" t="e">
        <f>IF(Exposition!$J686="Mai",Exposition!$G686)</f>
        <v>#NAME?</v>
      </c>
      <c r="BJ679" s="78" t="e">
        <f>IF(Exposition!$J686="Juni",Exposition!$G686)</f>
        <v>#NAME?</v>
      </c>
      <c r="BK679" s="78" t="e">
        <f>IF(Exposition!$J686="Juli",Exposition!$G686)</f>
        <v>#NAME?</v>
      </c>
      <c r="BL679" s="78" t="e">
        <f>IF(Exposition!$J686="August",Exposition!$G686)</f>
        <v>#NAME?</v>
      </c>
      <c r="BM679" s="78" t="e">
        <f>IF(Exposition!$J686="September",Exposition!$G686)</f>
        <v>#NAME?</v>
      </c>
      <c r="BN679" s="78" t="e">
        <f>IF(Exposition!$J686="Oktober",Exposition!$G686)</f>
        <v>#NAME?</v>
      </c>
      <c r="BO679" s="78" t="e">
        <f>IF(Exposition!$J686="November",Exposition!$G686)</f>
        <v>#NAME?</v>
      </c>
      <c r="BP679" s="78" t="e">
        <f>IF(Exposition!$J686="Dezember",Exposition!$G686)</f>
        <v>#NAME?</v>
      </c>
    </row>
    <row r="680" spans="14:68" x14ac:dyDescent="0.2">
      <c r="N680" s="78" t="b">
        <f>IF(Exposition!$D688="Fußballspez. Training",Exposition!$C688*(Exposition!$E688/60))</f>
        <v>0</v>
      </c>
      <c r="O680" s="78" t="b">
        <f>IF(Exposition!$D688="Unspezifisches Training",Exposition!$C688*(Exposition!$E688/60))</f>
        <v>0</v>
      </c>
      <c r="AD680" s="78" t="e">
        <f>IF(Monitoring!D688=0,AA=0,TEXT(Monitoring!D688,"TTTT"))</f>
        <v>#NAME?</v>
      </c>
      <c r="AE680" s="78" t="e">
        <f>IF(Monitoring!D688=0,AA=0,TEXT(Monitoring!D688,"MMMM"))</f>
        <v>#NAME?</v>
      </c>
      <c r="AF680" s="78">
        <f>Monitoring!L688</f>
        <v>0</v>
      </c>
      <c r="BE680" s="78" t="e">
        <f>IF(Exposition!$J687="Januar",Exposition!$G687)</f>
        <v>#NAME?</v>
      </c>
      <c r="BF680" s="78" t="e">
        <f>IF(Exposition!$J687="Februar",Exposition!$G687)</f>
        <v>#NAME?</v>
      </c>
      <c r="BG680" s="78" t="e">
        <f>IF(Exposition!$J687="März",Exposition!$G687)</f>
        <v>#NAME?</v>
      </c>
      <c r="BH680" s="78" t="e">
        <f>IF(Exposition!$J687="April",Exposition!$G687)</f>
        <v>#NAME?</v>
      </c>
      <c r="BI680" s="78" t="e">
        <f>IF(Exposition!$J687="Mai",Exposition!$G687)</f>
        <v>#NAME?</v>
      </c>
      <c r="BJ680" s="78" t="e">
        <f>IF(Exposition!$J687="Juni",Exposition!$G687)</f>
        <v>#NAME?</v>
      </c>
      <c r="BK680" s="78" t="e">
        <f>IF(Exposition!$J687="Juli",Exposition!$G687)</f>
        <v>#NAME?</v>
      </c>
      <c r="BL680" s="78" t="e">
        <f>IF(Exposition!$J687="August",Exposition!$G687)</f>
        <v>#NAME?</v>
      </c>
      <c r="BM680" s="78" t="e">
        <f>IF(Exposition!$J687="September",Exposition!$G687)</f>
        <v>#NAME?</v>
      </c>
      <c r="BN680" s="78" t="e">
        <f>IF(Exposition!$J687="Oktober",Exposition!$G687)</f>
        <v>#NAME?</v>
      </c>
      <c r="BO680" s="78" t="e">
        <f>IF(Exposition!$J687="November",Exposition!$G687)</f>
        <v>#NAME?</v>
      </c>
      <c r="BP680" s="78" t="e">
        <f>IF(Exposition!$J687="Dezember",Exposition!$G687)</f>
        <v>#NAME?</v>
      </c>
    </row>
    <row r="681" spans="14:68" x14ac:dyDescent="0.2">
      <c r="N681" s="78" t="b">
        <f>IF(Exposition!$D689="Fußballspez. Training",Exposition!$C689*(Exposition!$E689/60))</f>
        <v>0</v>
      </c>
      <c r="O681" s="78" t="b">
        <f>IF(Exposition!$D689="Unspezifisches Training",Exposition!$C689*(Exposition!$E689/60))</f>
        <v>0</v>
      </c>
      <c r="AD681" s="78" t="e">
        <f>IF(Monitoring!D689=0,AA=0,TEXT(Monitoring!D689,"TTTT"))</f>
        <v>#NAME?</v>
      </c>
      <c r="AE681" s="78" t="e">
        <f>IF(Monitoring!D689=0,AA=0,TEXT(Monitoring!D689,"MMMM"))</f>
        <v>#NAME?</v>
      </c>
      <c r="AF681" s="78">
        <f>Monitoring!L689</f>
        <v>0</v>
      </c>
      <c r="BE681" s="78" t="e">
        <f>IF(Exposition!$J688="Januar",Exposition!$G688)</f>
        <v>#NAME?</v>
      </c>
      <c r="BF681" s="78" t="e">
        <f>IF(Exposition!$J688="Februar",Exposition!$G688)</f>
        <v>#NAME?</v>
      </c>
      <c r="BG681" s="78" t="e">
        <f>IF(Exposition!$J688="März",Exposition!$G688)</f>
        <v>#NAME?</v>
      </c>
      <c r="BH681" s="78" t="e">
        <f>IF(Exposition!$J688="April",Exposition!$G688)</f>
        <v>#NAME?</v>
      </c>
      <c r="BI681" s="78" t="e">
        <f>IF(Exposition!$J688="Mai",Exposition!$G688)</f>
        <v>#NAME?</v>
      </c>
      <c r="BJ681" s="78" t="e">
        <f>IF(Exposition!$J688="Juni",Exposition!$G688)</f>
        <v>#NAME?</v>
      </c>
      <c r="BK681" s="78" t="e">
        <f>IF(Exposition!$J688="Juli",Exposition!$G688)</f>
        <v>#NAME?</v>
      </c>
      <c r="BL681" s="78" t="e">
        <f>IF(Exposition!$J688="August",Exposition!$G688)</f>
        <v>#NAME?</v>
      </c>
      <c r="BM681" s="78" t="e">
        <f>IF(Exposition!$J688="September",Exposition!$G688)</f>
        <v>#NAME?</v>
      </c>
      <c r="BN681" s="78" t="e">
        <f>IF(Exposition!$J688="Oktober",Exposition!$G688)</f>
        <v>#NAME?</v>
      </c>
      <c r="BO681" s="78" t="e">
        <f>IF(Exposition!$J688="November",Exposition!$G688)</f>
        <v>#NAME?</v>
      </c>
      <c r="BP681" s="78" t="e">
        <f>IF(Exposition!$J688="Dezember",Exposition!$G688)</f>
        <v>#NAME?</v>
      </c>
    </row>
    <row r="682" spans="14:68" x14ac:dyDescent="0.2">
      <c r="N682" s="78" t="b">
        <f>IF(Exposition!$D690="Fußballspez. Training",Exposition!$C690*(Exposition!$E690/60))</f>
        <v>0</v>
      </c>
      <c r="O682" s="78" t="b">
        <f>IF(Exposition!$D690="Unspezifisches Training",Exposition!$C690*(Exposition!$E690/60))</f>
        <v>0</v>
      </c>
      <c r="AD682" s="78" t="e">
        <f>IF(Monitoring!D690=0,AA=0,TEXT(Monitoring!D690,"TTTT"))</f>
        <v>#NAME?</v>
      </c>
      <c r="AE682" s="78" t="e">
        <f>IF(Monitoring!D690=0,AA=0,TEXT(Monitoring!D690,"MMMM"))</f>
        <v>#NAME?</v>
      </c>
      <c r="AF682" s="78">
        <f>Monitoring!L690</f>
        <v>0</v>
      </c>
      <c r="BE682" s="78" t="e">
        <f>IF(Exposition!$J689="Januar",Exposition!$G689)</f>
        <v>#NAME?</v>
      </c>
      <c r="BF682" s="78" t="e">
        <f>IF(Exposition!$J689="Februar",Exposition!$G689)</f>
        <v>#NAME?</v>
      </c>
      <c r="BG682" s="78" t="e">
        <f>IF(Exposition!$J689="März",Exposition!$G689)</f>
        <v>#NAME?</v>
      </c>
      <c r="BH682" s="78" t="e">
        <f>IF(Exposition!$J689="April",Exposition!$G689)</f>
        <v>#NAME?</v>
      </c>
      <c r="BI682" s="78" t="e">
        <f>IF(Exposition!$J689="Mai",Exposition!$G689)</f>
        <v>#NAME?</v>
      </c>
      <c r="BJ682" s="78" t="e">
        <f>IF(Exposition!$J689="Juni",Exposition!$G689)</f>
        <v>#NAME?</v>
      </c>
      <c r="BK682" s="78" t="e">
        <f>IF(Exposition!$J689="Juli",Exposition!$G689)</f>
        <v>#NAME?</v>
      </c>
      <c r="BL682" s="78" t="e">
        <f>IF(Exposition!$J689="August",Exposition!$G689)</f>
        <v>#NAME?</v>
      </c>
      <c r="BM682" s="78" t="e">
        <f>IF(Exposition!$J689="September",Exposition!$G689)</f>
        <v>#NAME?</v>
      </c>
      <c r="BN682" s="78" t="e">
        <f>IF(Exposition!$J689="Oktober",Exposition!$G689)</f>
        <v>#NAME?</v>
      </c>
      <c r="BO682" s="78" t="e">
        <f>IF(Exposition!$J689="November",Exposition!$G689)</f>
        <v>#NAME?</v>
      </c>
      <c r="BP682" s="78" t="e">
        <f>IF(Exposition!$J689="Dezember",Exposition!$G689)</f>
        <v>#NAME?</v>
      </c>
    </row>
    <row r="683" spans="14:68" x14ac:dyDescent="0.2">
      <c r="N683" s="78" t="b">
        <f>IF(Exposition!$D691="Fußballspez. Training",Exposition!$C691*(Exposition!$E691/60))</f>
        <v>0</v>
      </c>
      <c r="O683" s="78" t="b">
        <f>IF(Exposition!$D691="Unspezifisches Training",Exposition!$C691*(Exposition!$E691/60))</f>
        <v>0</v>
      </c>
      <c r="AD683" s="78" t="e">
        <f>IF(Monitoring!D691=0,AA=0,TEXT(Monitoring!D691,"TTTT"))</f>
        <v>#NAME?</v>
      </c>
      <c r="AE683" s="78" t="e">
        <f>IF(Monitoring!D691=0,AA=0,TEXT(Monitoring!D691,"MMMM"))</f>
        <v>#NAME?</v>
      </c>
      <c r="AF683" s="78">
        <f>Monitoring!L691</f>
        <v>0</v>
      </c>
      <c r="BE683" s="78" t="e">
        <f>IF(Exposition!$J690="Januar",Exposition!$G690)</f>
        <v>#NAME?</v>
      </c>
      <c r="BF683" s="78" t="e">
        <f>IF(Exposition!$J690="Februar",Exposition!$G690)</f>
        <v>#NAME?</v>
      </c>
      <c r="BG683" s="78" t="e">
        <f>IF(Exposition!$J690="März",Exposition!$G690)</f>
        <v>#NAME?</v>
      </c>
      <c r="BH683" s="78" t="e">
        <f>IF(Exposition!$J690="April",Exposition!$G690)</f>
        <v>#NAME?</v>
      </c>
      <c r="BI683" s="78" t="e">
        <f>IF(Exposition!$J690="Mai",Exposition!$G690)</f>
        <v>#NAME?</v>
      </c>
      <c r="BJ683" s="78" t="e">
        <f>IF(Exposition!$J690="Juni",Exposition!$G690)</f>
        <v>#NAME?</v>
      </c>
      <c r="BK683" s="78" t="e">
        <f>IF(Exposition!$J690="Juli",Exposition!$G690)</f>
        <v>#NAME?</v>
      </c>
      <c r="BL683" s="78" t="e">
        <f>IF(Exposition!$J690="August",Exposition!$G690)</f>
        <v>#NAME?</v>
      </c>
      <c r="BM683" s="78" t="e">
        <f>IF(Exposition!$J690="September",Exposition!$G690)</f>
        <v>#NAME?</v>
      </c>
      <c r="BN683" s="78" t="e">
        <f>IF(Exposition!$J690="Oktober",Exposition!$G690)</f>
        <v>#NAME?</v>
      </c>
      <c r="BO683" s="78" t="e">
        <f>IF(Exposition!$J690="November",Exposition!$G690)</f>
        <v>#NAME?</v>
      </c>
      <c r="BP683" s="78" t="e">
        <f>IF(Exposition!$J690="Dezember",Exposition!$G690)</f>
        <v>#NAME?</v>
      </c>
    </row>
    <row r="684" spans="14:68" x14ac:dyDescent="0.2">
      <c r="N684" s="78" t="b">
        <f>IF(Exposition!$D692="Fußballspez. Training",Exposition!$C692*(Exposition!$E692/60))</f>
        <v>0</v>
      </c>
      <c r="O684" s="78" t="b">
        <f>IF(Exposition!$D692="Unspezifisches Training",Exposition!$C692*(Exposition!$E692/60))</f>
        <v>0</v>
      </c>
      <c r="AD684" s="78" t="e">
        <f>IF(Monitoring!D692=0,AA=0,TEXT(Monitoring!D692,"TTTT"))</f>
        <v>#NAME?</v>
      </c>
      <c r="AE684" s="78" t="e">
        <f>IF(Monitoring!D692=0,AA=0,TEXT(Monitoring!D692,"MMMM"))</f>
        <v>#NAME?</v>
      </c>
      <c r="AF684" s="78">
        <f>Monitoring!L692</f>
        <v>0</v>
      </c>
      <c r="BE684" s="78" t="e">
        <f>IF(Exposition!$J691="Januar",Exposition!$G691)</f>
        <v>#NAME?</v>
      </c>
      <c r="BF684" s="78" t="e">
        <f>IF(Exposition!$J691="Februar",Exposition!$G691)</f>
        <v>#NAME?</v>
      </c>
      <c r="BG684" s="78" t="e">
        <f>IF(Exposition!$J691="März",Exposition!$G691)</f>
        <v>#NAME?</v>
      </c>
      <c r="BH684" s="78" t="e">
        <f>IF(Exposition!$J691="April",Exposition!$G691)</f>
        <v>#NAME?</v>
      </c>
      <c r="BI684" s="78" t="e">
        <f>IF(Exposition!$J691="Mai",Exposition!$G691)</f>
        <v>#NAME?</v>
      </c>
      <c r="BJ684" s="78" t="e">
        <f>IF(Exposition!$J691="Juni",Exposition!$G691)</f>
        <v>#NAME?</v>
      </c>
      <c r="BK684" s="78" t="e">
        <f>IF(Exposition!$J691="Juli",Exposition!$G691)</f>
        <v>#NAME?</v>
      </c>
      <c r="BL684" s="78" t="e">
        <f>IF(Exposition!$J691="August",Exposition!$G691)</f>
        <v>#NAME?</v>
      </c>
      <c r="BM684" s="78" t="e">
        <f>IF(Exposition!$J691="September",Exposition!$G691)</f>
        <v>#NAME?</v>
      </c>
      <c r="BN684" s="78" t="e">
        <f>IF(Exposition!$J691="Oktober",Exposition!$G691)</f>
        <v>#NAME?</v>
      </c>
      <c r="BO684" s="78" t="e">
        <f>IF(Exposition!$J691="November",Exposition!$G691)</f>
        <v>#NAME?</v>
      </c>
      <c r="BP684" s="78" t="e">
        <f>IF(Exposition!$J691="Dezember",Exposition!$G691)</f>
        <v>#NAME?</v>
      </c>
    </row>
    <row r="685" spans="14:68" x14ac:dyDescent="0.2">
      <c r="N685" s="78" t="b">
        <f>IF(Exposition!$D693="Fußballspez. Training",Exposition!$C693*(Exposition!$E693/60))</f>
        <v>0</v>
      </c>
      <c r="O685" s="78" t="b">
        <f>IF(Exposition!$D693="Unspezifisches Training",Exposition!$C693*(Exposition!$E693/60))</f>
        <v>0</v>
      </c>
      <c r="AD685" s="78" t="e">
        <f>IF(Monitoring!D693=0,AA=0,TEXT(Monitoring!D693,"TTTT"))</f>
        <v>#NAME?</v>
      </c>
      <c r="AE685" s="78" t="e">
        <f>IF(Monitoring!D693=0,AA=0,TEXT(Monitoring!D693,"MMMM"))</f>
        <v>#NAME?</v>
      </c>
      <c r="AF685" s="78">
        <f>Monitoring!L693</f>
        <v>0</v>
      </c>
      <c r="BE685" s="78" t="e">
        <f>IF(Exposition!$J692="Januar",Exposition!$G692)</f>
        <v>#NAME?</v>
      </c>
      <c r="BF685" s="78" t="e">
        <f>IF(Exposition!$J692="Februar",Exposition!$G692)</f>
        <v>#NAME?</v>
      </c>
      <c r="BG685" s="78" t="e">
        <f>IF(Exposition!$J692="März",Exposition!$G692)</f>
        <v>#NAME?</v>
      </c>
      <c r="BH685" s="78" t="e">
        <f>IF(Exposition!$J692="April",Exposition!$G692)</f>
        <v>#NAME?</v>
      </c>
      <c r="BI685" s="78" t="e">
        <f>IF(Exposition!$J692="Mai",Exposition!$G692)</f>
        <v>#NAME?</v>
      </c>
      <c r="BJ685" s="78" t="e">
        <f>IF(Exposition!$J692="Juni",Exposition!$G692)</f>
        <v>#NAME?</v>
      </c>
      <c r="BK685" s="78" t="e">
        <f>IF(Exposition!$J692="Juli",Exposition!$G692)</f>
        <v>#NAME?</v>
      </c>
      <c r="BL685" s="78" t="e">
        <f>IF(Exposition!$J692="August",Exposition!$G692)</f>
        <v>#NAME?</v>
      </c>
      <c r="BM685" s="78" t="e">
        <f>IF(Exposition!$J692="September",Exposition!$G692)</f>
        <v>#NAME?</v>
      </c>
      <c r="BN685" s="78" t="e">
        <f>IF(Exposition!$J692="Oktober",Exposition!$G692)</f>
        <v>#NAME?</v>
      </c>
      <c r="BO685" s="78" t="e">
        <f>IF(Exposition!$J692="November",Exposition!$G692)</f>
        <v>#NAME?</v>
      </c>
      <c r="BP685" s="78" t="e">
        <f>IF(Exposition!$J692="Dezember",Exposition!$G692)</f>
        <v>#NAME?</v>
      </c>
    </row>
    <row r="686" spans="14:68" x14ac:dyDescent="0.2">
      <c r="N686" s="78" t="b">
        <f>IF(Exposition!$D694="Fußballspez. Training",Exposition!$C694*(Exposition!$E694/60))</f>
        <v>0</v>
      </c>
      <c r="O686" s="78" t="b">
        <f>IF(Exposition!$D694="Unspezifisches Training",Exposition!$C694*(Exposition!$E694/60))</f>
        <v>0</v>
      </c>
      <c r="AD686" s="78" t="e">
        <f>IF(Monitoring!D694=0,AA=0,TEXT(Monitoring!D694,"TTTT"))</f>
        <v>#NAME?</v>
      </c>
      <c r="AE686" s="78" t="e">
        <f>IF(Monitoring!D694=0,AA=0,TEXT(Monitoring!D694,"MMMM"))</f>
        <v>#NAME?</v>
      </c>
      <c r="AF686" s="78">
        <f>Monitoring!L694</f>
        <v>0</v>
      </c>
      <c r="BE686" s="78" t="e">
        <f>IF(Exposition!$J693="Januar",Exposition!$G693)</f>
        <v>#NAME?</v>
      </c>
      <c r="BF686" s="78" t="e">
        <f>IF(Exposition!$J693="Februar",Exposition!$G693)</f>
        <v>#NAME?</v>
      </c>
      <c r="BG686" s="78" t="e">
        <f>IF(Exposition!$J693="März",Exposition!$G693)</f>
        <v>#NAME?</v>
      </c>
      <c r="BH686" s="78" t="e">
        <f>IF(Exposition!$J693="April",Exposition!$G693)</f>
        <v>#NAME?</v>
      </c>
      <c r="BI686" s="78" t="e">
        <f>IF(Exposition!$J693="Mai",Exposition!$G693)</f>
        <v>#NAME?</v>
      </c>
      <c r="BJ686" s="78" t="e">
        <f>IF(Exposition!$J693="Juni",Exposition!$G693)</f>
        <v>#NAME?</v>
      </c>
      <c r="BK686" s="78" t="e">
        <f>IF(Exposition!$J693="Juli",Exposition!$G693)</f>
        <v>#NAME?</v>
      </c>
      <c r="BL686" s="78" t="e">
        <f>IF(Exposition!$J693="August",Exposition!$G693)</f>
        <v>#NAME?</v>
      </c>
      <c r="BM686" s="78" t="e">
        <f>IF(Exposition!$J693="September",Exposition!$G693)</f>
        <v>#NAME?</v>
      </c>
      <c r="BN686" s="78" t="e">
        <f>IF(Exposition!$J693="Oktober",Exposition!$G693)</f>
        <v>#NAME?</v>
      </c>
      <c r="BO686" s="78" t="e">
        <f>IF(Exposition!$J693="November",Exposition!$G693)</f>
        <v>#NAME?</v>
      </c>
      <c r="BP686" s="78" t="e">
        <f>IF(Exposition!$J693="Dezember",Exposition!$G693)</f>
        <v>#NAME?</v>
      </c>
    </row>
    <row r="687" spans="14:68" x14ac:dyDescent="0.2">
      <c r="N687" s="78" t="b">
        <f>IF(Exposition!$D695="Fußballspez. Training",Exposition!$C695*(Exposition!$E695/60))</f>
        <v>0</v>
      </c>
      <c r="O687" s="78" t="b">
        <f>IF(Exposition!$D695="Unspezifisches Training",Exposition!$C695*(Exposition!$E695/60))</f>
        <v>0</v>
      </c>
      <c r="AD687" s="78" t="e">
        <f>IF(Monitoring!D695=0,AA=0,TEXT(Monitoring!D695,"TTTT"))</f>
        <v>#NAME?</v>
      </c>
      <c r="AE687" s="78" t="e">
        <f>IF(Monitoring!D695=0,AA=0,TEXT(Monitoring!D695,"MMMM"))</f>
        <v>#NAME?</v>
      </c>
      <c r="AF687" s="78">
        <f>Monitoring!L695</f>
        <v>0</v>
      </c>
      <c r="BE687" s="78" t="e">
        <f>IF(Exposition!$J694="Januar",Exposition!$G694)</f>
        <v>#NAME?</v>
      </c>
      <c r="BF687" s="78" t="e">
        <f>IF(Exposition!$J694="Februar",Exposition!$G694)</f>
        <v>#NAME?</v>
      </c>
      <c r="BG687" s="78" t="e">
        <f>IF(Exposition!$J694="März",Exposition!$G694)</f>
        <v>#NAME?</v>
      </c>
      <c r="BH687" s="78" t="e">
        <f>IF(Exposition!$J694="April",Exposition!$G694)</f>
        <v>#NAME?</v>
      </c>
      <c r="BI687" s="78" t="e">
        <f>IF(Exposition!$J694="Mai",Exposition!$G694)</f>
        <v>#NAME?</v>
      </c>
      <c r="BJ687" s="78" t="e">
        <f>IF(Exposition!$J694="Juni",Exposition!$G694)</f>
        <v>#NAME?</v>
      </c>
      <c r="BK687" s="78" t="e">
        <f>IF(Exposition!$J694="Juli",Exposition!$G694)</f>
        <v>#NAME?</v>
      </c>
      <c r="BL687" s="78" t="e">
        <f>IF(Exposition!$J694="August",Exposition!$G694)</f>
        <v>#NAME?</v>
      </c>
      <c r="BM687" s="78" t="e">
        <f>IF(Exposition!$J694="September",Exposition!$G694)</f>
        <v>#NAME?</v>
      </c>
      <c r="BN687" s="78" t="e">
        <f>IF(Exposition!$J694="Oktober",Exposition!$G694)</f>
        <v>#NAME?</v>
      </c>
      <c r="BO687" s="78" t="e">
        <f>IF(Exposition!$J694="November",Exposition!$G694)</f>
        <v>#NAME?</v>
      </c>
      <c r="BP687" s="78" t="e">
        <f>IF(Exposition!$J694="Dezember",Exposition!$G694)</f>
        <v>#NAME?</v>
      </c>
    </row>
    <row r="688" spans="14:68" x14ac:dyDescent="0.2">
      <c r="N688" s="78" t="b">
        <f>IF(Exposition!$D696="Fußballspez. Training",Exposition!$C696*(Exposition!$E696/60))</f>
        <v>0</v>
      </c>
      <c r="O688" s="78" t="b">
        <f>IF(Exposition!$D696="Unspezifisches Training",Exposition!$C696*(Exposition!$E696/60))</f>
        <v>0</v>
      </c>
      <c r="AD688" s="78" t="e">
        <f>IF(Monitoring!D696=0,AA=0,TEXT(Monitoring!D696,"TTTT"))</f>
        <v>#NAME?</v>
      </c>
      <c r="AE688" s="78" t="e">
        <f>IF(Monitoring!D696=0,AA=0,TEXT(Monitoring!D696,"MMMM"))</f>
        <v>#NAME?</v>
      </c>
      <c r="AF688" s="78">
        <f>Monitoring!L696</f>
        <v>0</v>
      </c>
      <c r="BE688" s="78" t="e">
        <f>IF(Exposition!$J695="Januar",Exposition!$G695)</f>
        <v>#NAME?</v>
      </c>
      <c r="BF688" s="78" t="e">
        <f>IF(Exposition!$J695="Februar",Exposition!$G695)</f>
        <v>#NAME?</v>
      </c>
      <c r="BG688" s="78" t="e">
        <f>IF(Exposition!$J695="März",Exposition!$G695)</f>
        <v>#NAME?</v>
      </c>
      <c r="BH688" s="78" t="e">
        <f>IF(Exposition!$J695="April",Exposition!$G695)</f>
        <v>#NAME?</v>
      </c>
      <c r="BI688" s="78" t="e">
        <f>IF(Exposition!$J695="Mai",Exposition!$G695)</f>
        <v>#NAME?</v>
      </c>
      <c r="BJ688" s="78" t="e">
        <f>IF(Exposition!$J695="Juni",Exposition!$G695)</f>
        <v>#NAME?</v>
      </c>
      <c r="BK688" s="78" t="e">
        <f>IF(Exposition!$J695="Juli",Exposition!$G695)</f>
        <v>#NAME?</v>
      </c>
      <c r="BL688" s="78" t="e">
        <f>IF(Exposition!$J695="August",Exposition!$G695)</f>
        <v>#NAME?</v>
      </c>
      <c r="BM688" s="78" t="e">
        <f>IF(Exposition!$J695="September",Exposition!$G695)</f>
        <v>#NAME?</v>
      </c>
      <c r="BN688" s="78" t="e">
        <f>IF(Exposition!$J695="Oktober",Exposition!$G695)</f>
        <v>#NAME?</v>
      </c>
      <c r="BO688" s="78" t="e">
        <f>IF(Exposition!$J695="November",Exposition!$G695)</f>
        <v>#NAME?</v>
      </c>
      <c r="BP688" s="78" t="e">
        <f>IF(Exposition!$J695="Dezember",Exposition!$G695)</f>
        <v>#NAME?</v>
      </c>
    </row>
    <row r="689" spans="14:68" x14ac:dyDescent="0.2">
      <c r="N689" s="78" t="b">
        <f>IF(Exposition!$D697="Fußballspez. Training",Exposition!$C697*(Exposition!$E697/60))</f>
        <v>0</v>
      </c>
      <c r="O689" s="78" t="b">
        <f>IF(Exposition!$D697="Unspezifisches Training",Exposition!$C697*(Exposition!$E697/60))</f>
        <v>0</v>
      </c>
      <c r="AD689" s="78" t="e">
        <f>IF(Monitoring!D697=0,AA=0,TEXT(Monitoring!D697,"TTTT"))</f>
        <v>#NAME?</v>
      </c>
      <c r="AE689" s="78" t="e">
        <f>IF(Monitoring!D697=0,AA=0,TEXT(Monitoring!D697,"MMMM"))</f>
        <v>#NAME?</v>
      </c>
      <c r="AF689" s="78">
        <f>Monitoring!L697</f>
        <v>0</v>
      </c>
      <c r="BE689" s="78" t="e">
        <f>IF(Exposition!$J696="Januar",Exposition!$G696)</f>
        <v>#NAME?</v>
      </c>
      <c r="BF689" s="78" t="e">
        <f>IF(Exposition!$J696="Februar",Exposition!$G696)</f>
        <v>#NAME?</v>
      </c>
      <c r="BG689" s="78" t="e">
        <f>IF(Exposition!$J696="März",Exposition!$G696)</f>
        <v>#NAME?</v>
      </c>
      <c r="BH689" s="78" t="e">
        <f>IF(Exposition!$J696="April",Exposition!$G696)</f>
        <v>#NAME?</v>
      </c>
      <c r="BI689" s="78" t="e">
        <f>IF(Exposition!$J696="Mai",Exposition!$G696)</f>
        <v>#NAME?</v>
      </c>
      <c r="BJ689" s="78" t="e">
        <f>IF(Exposition!$J696="Juni",Exposition!$G696)</f>
        <v>#NAME?</v>
      </c>
      <c r="BK689" s="78" t="e">
        <f>IF(Exposition!$J696="Juli",Exposition!$G696)</f>
        <v>#NAME?</v>
      </c>
      <c r="BL689" s="78" t="e">
        <f>IF(Exposition!$J696="August",Exposition!$G696)</f>
        <v>#NAME?</v>
      </c>
      <c r="BM689" s="78" t="e">
        <f>IF(Exposition!$J696="September",Exposition!$G696)</f>
        <v>#NAME?</v>
      </c>
      <c r="BN689" s="78" t="e">
        <f>IF(Exposition!$J696="Oktober",Exposition!$G696)</f>
        <v>#NAME?</v>
      </c>
      <c r="BO689" s="78" t="e">
        <f>IF(Exposition!$J696="November",Exposition!$G696)</f>
        <v>#NAME?</v>
      </c>
      <c r="BP689" s="78" t="e">
        <f>IF(Exposition!$J696="Dezember",Exposition!$G696)</f>
        <v>#NAME?</v>
      </c>
    </row>
    <row r="690" spans="14:68" x14ac:dyDescent="0.2">
      <c r="N690" s="78" t="b">
        <f>IF(Exposition!$D698="Fußballspez. Training",Exposition!$C698*(Exposition!$E698/60))</f>
        <v>0</v>
      </c>
      <c r="O690" s="78" t="b">
        <f>IF(Exposition!$D698="Unspezifisches Training",Exposition!$C698*(Exposition!$E698/60))</f>
        <v>0</v>
      </c>
      <c r="AD690" s="78" t="e">
        <f>IF(Monitoring!D698=0,AA=0,TEXT(Monitoring!D698,"TTTT"))</f>
        <v>#NAME?</v>
      </c>
      <c r="AE690" s="78" t="e">
        <f>IF(Monitoring!D698=0,AA=0,TEXT(Monitoring!D698,"MMMM"))</f>
        <v>#NAME?</v>
      </c>
      <c r="AF690" s="78">
        <f>Monitoring!L698</f>
        <v>0</v>
      </c>
      <c r="BE690" s="78" t="e">
        <f>IF(Exposition!$J697="Januar",Exposition!$G697)</f>
        <v>#NAME?</v>
      </c>
      <c r="BF690" s="78" t="e">
        <f>IF(Exposition!$J697="Februar",Exposition!$G697)</f>
        <v>#NAME?</v>
      </c>
      <c r="BG690" s="78" t="e">
        <f>IF(Exposition!$J697="März",Exposition!$G697)</f>
        <v>#NAME?</v>
      </c>
      <c r="BH690" s="78" t="e">
        <f>IF(Exposition!$J697="April",Exposition!$G697)</f>
        <v>#NAME?</v>
      </c>
      <c r="BI690" s="78" t="e">
        <f>IF(Exposition!$J697="Mai",Exposition!$G697)</f>
        <v>#NAME?</v>
      </c>
      <c r="BJ690" s="78" t="e">
        <f>IF(Exposition!$J697="Juni",Exposition!$G697)</f>
        <v>#NAME?</v>
      </c>
      <c r="BK690" s="78" t="e">
        <f>IF(Exposition!$J697="Juli",Exposition!$G697)</f>
        <v>#NAME?</v>
      </c>
      <c r="BL690" s="78" t="e">
        <f>IF(Exposition!$J697="August",Exposition!$G697)</f>
        <v>#NAME?</v>
      </c>
      <c r="BM690" s="78" t="e">
        <f>IF(Exposition!$J697="September",Exposition!$G697)</f>
        <v>#NAME?</v>
      </c>
      <c r="BN690" s="78" t="e">
        <f>IF(Exposition!$J697="Oktober",Exposition!$G697)</f>
        <v>#NAME?</v>
      </c>
      <c r="BO690" s="78" t="e">
        <f>IF(Exposition!$J697="November",Exposition!$G697)</f>
        <v>#NAME?</v>
      </c>
      <c r="BP690" s="78" t="e">
        <f>IF(Exposition!$J697="Dezember",Exposition!$G697)</f>
        <v>#NAME?</v>
      </c>
    </row>
    <row r="691" spans="14:68" x14ac:dyDescent="0.2">
      <c r="N691" s="78" t="b">
        <f>IF(Exposition!$D699="Fußballspez. Training",Exposition!$C699*(Exposition!$E699/60))</f>
        <v>0</v>
      </c>
      <c r="O691" s="78" t="b">
        <f>IF(Exposition!$D699="Unspezifisches Training",Exposition!$C699*(Exposition!$E699/60))</f>
        <v>0</v>
      </c>
      <c r="AD691" s="78" t="e">
        <f>IF(Monitoring!D699=0,AA=0,TEXT(Monitoring!D699,"TTTT"))</f>
        <v>#NAME?</v>
      </c>
      <c r="AE691" s="78" t="e">
        <f>IF(Monitoring!D699=0,AA=0,TEXT(Monitoring!D699,"MMMM"))</f>
        <v>#NAME?</v>
      </c>
      <c r="AF691" s="78">
        <f>Monitoring!L699</f>
        <v>0</v>
      </c>
      <c r="BE691" s="78" t="e">
        <f>IF(Exposition!$J698="Januar",Exposition!$G698)</f>
        <v>#NAME?</v>
      </c>
      <c r="BF691" s="78" t="e">
        <f>IF(Exposition!$J698="Februar",Exposition!$G698)</f>
        <v>#NAME?</v>
      </c>
      <c r="BG691" s="78" t="e">
        <f>IF(Exposition!$J698="März",Exposition!$G698)</f>
        <v>#NAME?</v>
      </c>
      <c r="BH691" s="78" t="e">
        <f>IF(Exposition!$J698="April",Exposition!$G698)</f>
        <v>#NAME?</v>
      </c>
      <c r="BI691" s="78" t="e">
        <f>IF(Exposition!$J698="Mai",Exposition!$G698)</f>
        <v>#NAME?</v>
      </c>
      <c r="BJ691" s="78" t="e">
        <f>IF(Exposition!$J698="Juni",Exposition!$G698)</f>
        <v>#NAME?</v>
      </c>
      <c r="BK691" s="78" t="e">
        <f>IF(Exposition!$J698="Juli",Exposition!$G698)</f>
        <v>#NAME?</v>
      </c>
      <c r="BL691" s="78" t="e">
        <f>IF(Exposition!$J698="August",Exposition!$G698)</f>
        <v>#NAME?</v>
      </c>
      <c r="BM691" s="78" t="e">
        <f>IF(Exposition!$J698="September",Exposition!$G698)</f>
        <v>#NAME?</v>
      </c>
      <c r="BN691" s="78" t="e">
        <f>IF(Exposition!$J698="Oktober",Exposition!$G698)</f>
        <v>#NAME?</v>
      </c>
      <c r="BO691" s="78" t="e">
        <f>IF(Exposition!$J698="November",Exposition!$G698)</f>
        <v>#NAME?</v>
      </c>
      <c r="BP691" s="78" t="e">
        <f>IF(Exposition!$J698="Dezember",Exposition!$G698)</f>
        <v>#NAME?</v>
      </c>
    </row>
    <row r="692" spans="14:68" x14ac:dyDescent="0.2">
      <c r="N692" s="78" t="b">
        <f>IF(Exposition!$D700="Fußballspez. Training",Exposition!$C700*(Exposition!$E700/60))</f>
        <v>0</v>
      </c>
      <c r="O692" s="78" t="b">
        <f>IF(Exposition!$D700="Unspezifisches Training",Exposition!$C700*(Exposition!$E700/60))</f>
        <v>0</v>
      </c>
      <c r="AD692" s="78" t="e">
        <f>IF(Monitoring!D700=0,AA=0,TEXT(Monitoring!D700,"TTTT"))</f>
        <v>#NAME?</v>
      </c>
      <c r="AE692" s="78" t="e">
        <f>IF(Monitoring!D700=0,AA=0,TEXT(Monitoring!D700,"MMMM"))</f>
        <v>#NAME?</v>
      </c>
      <c r="AF692" s="78">
        <f>Monitoring!L700</f>
        <v>0</v>
      </c>
      <c r="BE692" s="78" t="e">
        <f>IF(Exposition!$J699="Januar",Exposition!$G699)</f>
        <v>#NAME?</v>
      </c>
      <c r="BF692" s="78" t="e">
        <f>IF(Exposition!$J699="Februar",Exposition!$G699)</f>
        <v>#NAME?</v>
      </c>
      <c r="BG692" s="78" t="e">
        <f>IF(Exposition!$J699="März",Exposition!$G699)</f>
        <v>#NAME?</v>
      </c>
      <c r="BH692" s="78" t="e">
        <f>IF(Exposition!$J699="April",Exposition!$G699)</f>
        <v>#NAME?</v>
      </c>
      <c r="BI692" s="78" t="e">
        <f>IF(Exposition!$J699="Mai",Exposition!$G699)</f>
        <v>#NAME?</v>
      </c>
      <c r="BJ692" s="78" t="e">
        <f>IF(Exposition!$J699="Juni",Exposition!$G699)</f>
        <v>#NAME?</v>
      </c>
      <c r="BK692" s="78" t="e">
        <f>IF(Exposition!$J699="Juli",Exposition!$G699)</f>
        <v>#NAME?</v>
      </c>
      <c r="BL692" s="78" t="e">
        <f>IF(Exposition!$J699="August",Exposition!$G699)</f>
        <v>#NAME?</v>
      </c>
      <c r="BM692" s="78" t="e">
        <f>IF(Exposition!$J699="September",Exposition!$G699)</f>
        <v>#NAME?</v>
      </c>
      <c r="BN692" s="78" t="e">
        <f>IF(Exposition!$J699="Oktober",Exposition!$G699)</f>
        <v>#NAME?</v>
      </c>
      <c r="BO692" s="78" t="e">
        <f>IF(Exposition!$J699="November",Exposition!$G699)</f>
        <v>#NAME?</v>
      </c>
      <c r="BP692" s="78" t="e">
        <f>IF(Exposition!$J699="Dezember",Exposition!$G699)</f>
        <v>#NAME?</v>
      </c>
    </row>
    <row r="693" spans="14:68" x14ac:dyDescent="0.2">
      <c r="N693" s="78" t="b">
        <f>IF(Exposition!$D701="Fußballspez. Training",Exposition!$C701*(Exposition!$E701/60))</f>
        <v>0</v>
      </c>
      <c r="O693" s="78" t="b">
        <f>IF(Exposition!$D701="Unspezifisches Training",Exposition!$C701*(Exposition!$E701/60))</f>
        <v>0</v>
      </c>
      <c r="AD693" s="78" t="e">
        <f>IF(Monitoring!D701=0,AA=0,TEXT(Monitoring!D701,"TTTT"))</f>
        <v>#NAME?</v>
      </c>
      <c r="AE693" s="78" t="e">
        <f>IF(Monitoring!D701=0,AA=0,TEXT(Monitoring!D701,"MMMM"))</f>
        <v>#NAME?</v>
      </c>
      <c r="AF693" s="78">
        <f>Monitoring!L701</f>
        <v>0</v>
      </c>
      <c r="BE693" s="78" t="e">
        <f>IF(Exposition!$J700="Januar",Exposition!$G700)</f>
        <v>#NAME?</v>
      </c>
      <c r="BF693" s="78" t="e">
        <f>IF(Exposition!$J700="Februar",Exposition!$G700)</f>
        <v>#NAME?</v>
      </c>
      <c r="BG693" s="78" t="e">
        <f>IF(Exposition!$J700="März",Exposition!$G700)</f>
        <v>#NAME?</v>
      </c>
      <c r="BH693" s="78" t="e">
        <f>IF(Exposition!$J700="April",Exposition!$G700)</f>
        <v>#NAME?</v>
      </c>
      <c r="BI693" s="78" t="e">
        <f>IF(Exposition!$J700="Mai",Exposition!$G700)</f>
        <v>#NAME?</v>
      </c>
      <c r="BJ693" s="78" t="e">
        <f>IF(Exposition!$J700="Juni",Exposition!$G700)</f>
        <v>#NAME?</v>
      </c>
      <c r="BK693" s="78" t="e">
        <f>IF(Exposition!$J700="Juli",Exposition!$G700)</f>
        <v>#NAME?</v>
      </c>
      <c r="BL693" s="78" t="e">
        <f>IF(Exposition!$J700="August",Exposition!$G700)</f>
        <v>#NAME?</v>
      </c>
      <c r="BM693" s="78" t="e">
        <f>IF(Exposition!$J700="September",Exposition!$G700)</f>
        <v>#NAME?</v>
      </c>
      <c r="BN693" s="78" t="e">
        <f>IF(Exposition!$J700="Oktober",Exposition!$G700)</f>
        <v>#NAME?</v>
      </c>
      <c r="BO693" s="78" t="e">
        <f>IF(Exposition!$J700="November",Exposition!$G700)</f>
        <v>#NAME?</v>
      </c>
      <c r="BP693" s="78" t="e">
        <f>IF(Exposition!$J700="Dezember",Exposition!$G700)</f>
        <v>#NAME?</v>
      </c>
    </row>
    <row r="694" spans="14:68" x14ac:dyDescent="0.2">
      <c r="N694" s="78" t="b">
        <f>IF(Exposition!$D702="Fußballspez. Training",Exposition!$C702*(Exposition!$E702/60))</f>
        <v>0</v>
      </c>
      <c r="O694" s="78" t="b">
        <f>IF(Exposition!$D702="Unspezifisches Training",Exposition!$C702*(Exposition!$E702/60))</f>
        <v>0</v>
      </c>
      <c r="AD694" s="78" t="e">
        <f>IF(Monitoring!D702=0,AA=0,TEXT(Monitoring!D702,"TTTT"))</f>
        <v>#NAME?</v>
      </c>
      <c r="AE694" s="78" t="e">
        <f>IF(Monitoring!D702=0,AA=0,TEXT(Monitoring!D702,"MMMM"))</f>
        <v>#NAME?</v>
      </c>
      <c r="AF694" s="78">
        <f>Monitoring!L702</f>
        <v>0</v>
      </c>
      <c r="BE694" s="78" t="e">
        <f>IF(Exposition!$J701="Januar",Exposition!$G701)</f>
        <v>#NAME?</v>
      </c>
      <c r="BF694" s="78" t="e">
        <f>IF(Exposition!$J701="Februar",Exposition!$G701)</f>
        <v>#NAME?</v>
      </c>
      <c r="BG694" s="78" t="e">
        <f>IF(Exposition!$J701="März",Exposition!$G701)</f>
        <v>#NAME?</v>
      </c>
      <c r="BH694" s="78" t="e">
        <f>IF(Exposition!$J701="April",Exposition!$G701)</f>
        <v>#NAME?</v>
      </c>
      <c r="BI694" s="78" t="e">
        <f>IF(Exposition!$J701="Mai",Exposition!$G701)</f>
        <v>#NAME?</v>
      </c>
      <c r="BJ694" s="78" t="e">
        <f>IF(Exposition!$J701="Juni",Exposition!$G701)</f>
        <v>#NAME?</v>
      </c>
      <c r="BK694" s="78" t="e">
        <f>IF(Exposition!$J701="Juli",Exposition!$G701)</f>
        <v>#NAME?</v>
      </c>
      <c r="BL694" s="78" t="e">
        <f>IF(Exposition!$J701="August",Exposition!$G701)</f>
        <v>#NAME?</v>
      </c>
      <c r="BM694" s="78" t="e">
        <f>IF(Exposition!$J701="September",Exposition!$G701)</f>
        <v>#NAME?</v>
      </c>
      <c r="BN694" s="78" t="e">
        <f>IF(Exposition!$J701="Oktober",Exposition!$G701)</f>
        <v>#NAME?</v>
      </c>
      <c r="BO694" s="78" t="e">
        <f>IF(Exposition!$J701="November",Exposition!$G701)</f>
        <v>#NAME?</v>
      </c>
      <c r="BP694" s="78" t="e">
        <f>IF(Exposition!$J701="Dezember",Exposition!$G701)</f>
        <v>#NAME?</v>
      </c>
    </row>
    <row r="695" spans="14:68" x14ac:dyDescent="0.2">
      <c r="N695" s="78" t="b">
        <f>IF(Exposition!$D703="Fußballspez. Training",Exposition!$C703*(Exposition!$E703/60))</f>
        <v>0</v>
      </c>
      <c r="O695" s="78" t="b">
        <f>IF(Exposition!$D703="Unspezifisches Training",Exposition!$C703*(Exposition!$E703/60))</f>
        <v>0</v>
      </c>
      <c r="AD695" s="78" t="e">
        <f>IF(Monitoring!D703=0,AA=0,TEXT(Monitoring!D703,"TTTT"))</f>
        <v>#NAME?</v>
      </c>
      <c r="AE695" s="78" t="e">
        <f>IF(Monitoring!D703=0,AA=0,TEXT(Monitoring!D703,"MMMM"))</f>
        <v>#NAME?</v>
      </c>
      <c r="AF695" s="78">
        <f>Monitoring!L703</f>
        <v>0</v>
      </c>
      <c r="BE695" s="78" t="e">
        <f>IF(Exposition!$J702="Januar",Exposition!$G702)</f>
        <v>#NAME?</v>
      </c>
      <c r="BF695" s="78" t="e">
        <f>IF(Exposition!$J702="Februar",Exposition!$G702)</f>
        <v>#NAME?</v>
      </c>
      <c r="BG695" s="78" t="e">
        <f>IF(Exposition!$J702="März",Exposition!$G702)</f>
        <v>#NAME?</v>
      </c>
      <c r="BH695" s="78" t="e">
        <f>IF(Exposition!$J702="April",Exposition!$G702)</f>
        <v>#NAME?</v>
      </c>
      <c r="BI695" s="78" t="e">
        <f>IF(Exposition!$J702="Mai",Exposition!$G702)</f>
        <v>#NAME?</v>
      </c>
      <c r="BJ695" s="78" t="e">
        <f>IF(Exposition!$J702="Juni",Exposition!$G702)</f>
        <v>#NAME?</v>
      </c>
      <c r="BK695" s="78" t="e">
        <f>IF(Exposition!$J702="Juli",Exposition!$G702)</f>
        <v>#NAME?</v>
      </c>
      <c r="BL695" s="78" t="e">
        <f>IF(Exposition!$J702="August",Exposition!$G702)</f>
        <v>#NAME?</v>
      </c>
      <c r="BM695" s="78" t="e">
        <f>IF(Exposition!$J702="September",Exposition!$G702)</f>
        <v>#NAME?</v>
      </c>
      <c r="BN695" s="78" t="e">
        <f>IF(Exposition!$J702="Oktober",Exposition!$G702)</f>
        <v>#NAME?</v>
      </c>
      <c r="BO695" s="78" t="e">
        <f>IF(Exposition!$J702="November",Exposition!$G702)</f>
        <v>#NAME?</v>
      </c>
      <c r="BP695" s="78" t="e">
        <f>IF(Exposition!$J702="Dezember",Exposition!$G702)</f>
        <v>#NAME?</v>
      </c>
    </row>
    <row r="696" spans="14:68" x14ac:dyDescent="0.2">
      <c r="N696" s="78" t="b">
        <f>IF(Exposition!$D704="Fußballspez. Training",Exposition!$C704*(Exposition!$E704/60))</f>
        <v>0</v>
      </c>
      <c r="O696" s="78" t="b">
        <f>IF(Exposition!$D704="Unspezifisches Training",Exposition!$C704*(Exposition!$E704/60))</f>
        <v>0</v>
      </c>
      <c r="AD696" s="78" t="e">
        <f>IF(Monitoring!D704=0,AA=0,TEXT(Monitoring!D704,"TTTT"))</f>
        <v>#NAME?</v>
      </c>
      <c r="AE696" s="78" t="e">
        <f>IF(Monitoring!D704=0,AA=0,TEXT(Monitoring!D704,"MMMM"))</f>
        <v>#NAME?</v>
      </c>
      <c r="AF696" s="78">
        <f>Monitoring!L704</f>
        <v>0</v>
      </c>
      <c r="BE696" s="78" t="e">
        <f>IF(Exposition!$J703="Januar",Exposition!$G703)</f>
        <v>#NAME?</v>
      </c>
      <c r="BF696" s="78" t="e">
        <f>IF(Exposition!$J703="Februar",Exposition!$G703)</f>
        <v>#NAME?</v>
      </c>
      <c r="BG696" s="78" t="e">
        <f>IF(Exposition!$J703="März",Exposition!$G703)</f>
        <v>#NAME?</v>
      </c>
      <c r="BH696" s="78" t="e">
        <f>IF(Exposition!$J703="April",Exposition!$G703)</f>
        <v>#NAME?</v>
      </c>
      <c r="BI696" s="78" t="e">
        <f>IF(Exposition!$J703="Mai",Exposition!$G703)</f>
        <v>#NAME?</v>
      </c>
      <c r="BJ696" s="78" t="e">
        <f>IF(Exposition!$J703="Juni",Exposition!$G703)</f>
        <v>#NAME?</v>
      </c>
      <c r="BK696" s="78" t="e">
        <f>IF(Exposition!$J703="Juli",Exposition!$G703)</f>
        <v>#NAME?</v>
      </c>
      <c r="BL696" s="78" t="e">
        <f>IF(Exposition!$J703="August",Exposition!$G703)</f>
        <v>#NAME?</v>
      </c>
      <c r="BM696" s="78" t="e">
        <f>IF(Exposition!$J703="September",Exposition!$G703)</f>
        <v>#NAME?</v>
      </c>
      <c r="BN696" s="78" t="e">
        <f>IF(Exposition!$J703="Oktober",Exposition!$G703)</f>
        <v>#NAME?</v>
      </c>
      <c r="BO696" s="78" t="e">
        <f>IF(Exposition!$J703="November",Exposition!$G703)</f>
        <v>#NAME?</v>
      </c>
      <c r="BP696" s="78" t="e">
        <f>IF(Exposition!$J703="Dezember",Exposition!$G703)</f>
        <v>#NAME?</v>
      </c>
    </row>
    <row r="697" spans="14:68" x14ac:dyDescent="0.2">
      <c r="N697" s="78" t="b">
        <f>IF(Exposition!$D705="Fußballspez. Training",Exposition!$C705*(Exposition!$E705/60))</f>
        <v>0</v>
      </c>
      <c r="O697" s="78" t="b">
        <f>IF(Exposition!$D705="Unspezifisches Training",Exposition!$C705*(Exposition!$E705/60))</f>
        <v>0</v>
      </c>
      <c r="AD697" s="78" t="e">
        <f>IF(Monitoring!D705=0,AA=0,TEXT(Monitoring!D705,"TTTT"))</f>
        <v>#NAME?</v>
      </c>
      <c r="AE697" s="78" t="e">
        <f>IF(Monitoring!D705=0,AA=0,TEXT(Monitoring!D705,"MMMM"))</f>
        <v>#NAME?</v>
      </c>
      <c r="AF697" s="78">
        <f>Monitoring!L705</f>
        <v>0</v>
      </c>
      <c r="BE697" s="78" t="e">
        <f>IF(Exposition!$J704="Januar",Exposition!$G704)</f>
        <v>#NAME?</v>
      </c>
      <c r="BF697" s="78" t="e">
        <f>IF(Exposition!$J704="Februar",Exposition!$G704)</f>
        <v>#NAME?</v>
      </c>
      <c r="BG697" s="78" t="e">
        <f>IF(Exposition!$J704="März",Exposition!$G704)</f>
        <v>#NAME?</v>
      </c>
      <c r="BH697" s="78" t="e">
        <f>IF(Exposition!$J704="April",Exposition!$G704)</f>
        <v>#NAME?</v>
      </c>
      <c r="BI697" s="78" t="e">
        <f>IF(Exposition!$J704="Mai",Exposition!$G704)</f>
        <v>#NAME?</v>
      </c>
      <c r="BJ697" s="78" t="e">
        <f>IF(Exposition!$J704="Juni",Exposition!$G704)</f>
        <v>#NAME?</v>
      </c>
      <c r="BK697" s="78" t="e">
        <f>IF(Exposition!$J704="Juli",Exposition!$G704)</f>
        <v>#NAME?</v>
      </c>
      <c r="BL697" s="78" t="e">
        <f>IF(Exposition!$J704="August",Exposition!$G704)</f>
        <v>#NAME?</v>
      </c>
      <c r="BM697" s="78" t="e">
        <f>IF(Exposition!$J704="September",Exposition!$G704)</f>
        <v>#NAME?</v>
      </c>
      <c r="BN697" s="78" t="e">
        <f>IF(Exposition!$J704="Oktober",Exposition!$G704)</f>
        <v>#NAME?</v>
      </c>
      <c r="BO697" s="78" t="e">
        <f>IF(Exposition!$J704="November",Exposition!$G704)</f>
        <v>#NAME?</v>
      </c>
      <c r="BP697" s="78" t="e">
        <f>IF(Exposition!$J704="Dezember",Exposition!$G704)</f>
        <v>#NAME?</v>
      </c>
    </row>
    <row r="698" spans="14:68" x14ac:dyDescent="0.2">
      <c r="N698" s="78" t="b">
        <f>IF(Exposition!$D706="Fußballspez. Training",Exposition!$C706*(Exposition!$E706/60))</f>
        <v>0</v>
      </c>
      <c r="O698" s="78" t="b">
        <f>IF(Exposition!$D706="Unspezifisches Training",Exposition!$C706*(Exposition!$E706/60))</f>
        <v>0</v>
      </c>
      <c r="AD698" s="78" t="e">
        <f>IF(Monitoring!D706=0,AA=0,TEXT(Monitoring!D706,"TTTT"))</f>
        <v>#NAME?</v>
      </c>
      <c r="AE698" s="78" t="e">
        <f>IF(Monitoring!D706=0,AA=0,TEXT(Monitoring!D706,"MMMM"))</f>
        <v>#NAME?</v>
      </c>
      <c r="AF698" s="78">
        <f>Monitoring!L706</f>
        <v>0</v>
      </c>
      <c r="BE698" s="78" t="e">
        <f>IF(Exposition!$J705="Januar",Exposition!$G705)</f>
        <v>#NAME?</v>
      </c>
      <c r="BF698" s="78" t="e">
        <f>IF(Exposition!$J705="Februar",Exposition!$G705)</f>
        <v>#NAME?</v>
      </c>
      <c r="BG698" s="78" t="e">
        <f>IF(Exposition!$J705="März",Exposition!$G705)</f>
        <v>#NAME?</v>
      </c>
      <c r="BH698" s="78" t="e">
        <f>IF(Exposition!$J705="April",Exposition!$G705)</f>
        <v>#NAME?</v>
      </c>
      <c r="BI698" s="78" t="e">
        <f>IF(Exposition!$J705="Mai",Exposition!$G705)</f>
        <v>#NAME?</v>
      </c>
      <c r="BJ698" s="78" t="e">
        <f>IF(Exposition!$J705="Juni",Exposition!$G705)</f>
        <v>#NAME?</v>
      </c>
      <c r="BK698" s="78" t="e">
        <f>IF(Exposition!$J705="Juli",Exposition!$G705)</f>
        <v>#NAME?</v>
      </c>
      <c r="BL698" s="78" t="e">
        <f>IF(Exposition!$J705="August",Exposition!$G705)</f>
        <v>#NAME?</v>
      </c>
      <c r="BM698" s="78" t="e">
        <f>IF(Exposition!$J705="September",Exposition!$G705)</f>
        <v>#NAME?</v>
      </c>
      <c r="BN698" s="78" t="e">
        <f>IF(Exposition!$J705="Oktober",Exposition!$G705)</f>
        <v>#NAME?</v>
      </c>
      <c r="BO698" s="78" t="e">
        <f>IF(Exposition!$J705="November",Exposition!$G705)</f>
        <v>#NAME?</v>
      </c>
      <c r="BP698" s="78" t="e">
        <f>IF(Exposition!$J705="Dezember",Exposition!$G705)</f>
        <v>#NAME?</v>
      </c>
    </row>
    <row r="699" spans="14:68" x14ac:dyDescent="0.2">
      <c r="N699" s="78" t="b">
        <f>IF(Exposition!$D707="Fußballspez. Training",Exposition!$C707*(Exposition!$E707/60))</f>
        <v>0</v>
      </c>
      <c r="O699" s="78" t="b">
        <f>IF(Exposition!$D707="Unspezifisches Training",Exposition!$C707*(Exposition!$E707/60))</f>
        <v>0</v>
      </c>
      <c r="AD699" s="78" t="e">
        <f>IF(Monitoring!D707=0,AA=0,TEXT(Monitoring!D707,"TTTT"))</f>
        <v>#NAME?</v>
      </c>
      <c r="AE699" s="78" t="e">
        <f>IF(Monitoring!D707=0,AA=0,TEXT(Monitoring!D707,"MMMM"))</f>
        <v>#NAME?</v>
      </c>
      <c r="AF699" s="78">
        <f>Monitoring!L707</f>
        <v>0</v>
      </c>
      <c r="BE699" s="78" t="e">
        <f>IF(Exposition!$J706="Januar",Exposition!$G706)</f>
        <v>#NAME?</v>
      </c>
      <c r="BF699" s="78" t="e">
        <f>IF(Exposition!$J706="Februar",Exposition!$G706)</f>
        <v>#NAME?</v>
      </c>
      <c r="BG699" s="78" t="e">
        <f>IF(Exposition!$J706="März",Exposition!$G706)</f>
        <v>#NAME?</v>
      </c>
      <c r="BH699" s="78" t="e">
        <f>IF(Exposition!$J706="April",Exposition!$G706)</f>
        <v>#NAME?</v>
      </c>
      <c r="BI699" s="78" t="e">
        <f>IF(Exposition!$J706="Mai",Exposition!$G706)</f>
        <v>#NAME?</v>
      </c>
      <c r="BJ699" s="78" t="e">
        <f>IF(Exposition!$J706="Juni",Exposition!$G706)</f>
        <v>#NAME?</v>
      </c>
      <c r="BK699" s="78" t="e">
        <f>IF(Exposition!$J706="Juli",Exposition!$G706)</f>
        <v>#NAME?</v>
      </c>
      <c r="BL699" s="78" t="e">
        <f>IF(Exposition!$J706="August",Exposition!$G706)</f>
        <v>#NAME?</v>
      </c>
      <c r="BM699" s="78" t="e">
        <f>IF(Exposition!$J706="September",Exposition!$G706)</f>
        <v>#NAME?</v>
      </c>
      <c r="BN699" s="78" t="e">
        <f>IF(Exposition!$J706="Oktober",Exposition!$G706)</f>
        <v>#NAME?</v>
      </c>
      <c r="BO699" s="78" t="e">
        <f>IF(Exposition!$J706="November",Exposition!$G706)</f>
        <v>#NAME?</v>
      </c>
      <c r="BP699" s="78" t="e">
        <f>IF(Exposition!$J706="Dezember",Exposition!$G706)</f>
        <v>#NAME?</v>
      </c>
    </row>
    <row r="700" spans="14:68" x14ac:dyDescent="0.2">
      <c r="N700" s="78" t="b">
        <f>IF(Exposition!$D708="Fußballspez. Training",Exposition!$C708*(Exposition!$E708/60))</f>
        <v>0</v>
      </c>
      <c r="O700" s="78" t="b">
        <f>IF(Exposition!$D708="Unspezifisches Training",Exposition!$C708*(Exposition!$E708/60))</f>
        <v>0</v>
      </c>
      <c r="AD700" s="78" t="e">
        <f>IF(Monitoring!D708=0,AA=0,TEXT(Monitoring!D708,"TTTT"))</f>
        <v>#NAME?</v>
      </c>
      <c r="AE700" s="78" t="e">
        <f>IF(Monitoring!D708=0,AA=0,TEXT(Monitoring!D708,"MMMM"))</f>
        <v>#NAME?</v>
      </c>
      <c r="AF700" s="78">
        <f>Monitoring!L708</f>
        <v>0</v>
      </c>
      <c r="BE700" s="78" t="e">
        <f>IF(Exposition!$J707="Januar",Exposition!$G707)</f>
        <v>#NAME?</v>
      </c>
      <c r="BF700" s="78" t="e">
        <f>IF(Exposition!$J707="Februar",Exposition!$G707)</f>
        <v>#NAME?</v>
      </c>
      <c r="BG700" s="78" t="e">
        <f>IF(Exposition!$J707="März",Exposition!$G707)</f>
        <v>#NAME?</v>
      </c>
      <c r="BH700" s="78" t="e">
        <f>IF(Exposition!$J707="April",Exposition!$G707)</f>
        <v>#NAME?</v>
      </c>
      <c r="BI700" s="78" t="e">
        <f>IF(Exposition!$J707="Mai",Exposition!$G707)</f>
        <v>#NAME?</v>
      </c>
      <c r="BJ700" s="78" t="e">
        <f>IF(Exposition!$J707="Juni",Exposition!$G707)</f>
        <v>#NAME?</v>
      </c>
      <c r="BK700" s="78" t="e">
        <f>IF(Exposition!$J707="Juli",Exposition!$G707)</f>
        <v>#NAME?</v>
      </c>
      <c r="BL700" s="78" t="e">
        <f>IF(Exposition!$J707="August",Exposition!$G707)</f>
        <v>#NAME?</v>
      </c>
      <c r="BM700" s="78" t="e">
        <f>IF(Exposition!$J707="September",Exposition!$G707)</f>
        <v>#NAME?</v>
      </c>
      <c r="BN700" s="78" t="e">
        <f>IF(Exposition!$J707="Oktober",Exposition!$G707)</f>
        <v>#NAME?</v>
      </c>
      <c r="BO700" s="78" t="e">
        <f>IF(Exposition!$J707="November",Exposition!$G707)</f>
        <v>#NAME?</v>
      </c>
      <c r="BP700" s="78" t="e">
        <f>IF(Exposition!$J707="Dezember",Exposition!$G707)</f>
        <v>#NAME?</v>
      </c>
    </row>
    <row r="701" spans="14:68" x14ac:dyDescent="0.2">
      <c r="N701" s="78" t="b">
        <f>IF(Exposition!$D709="Fußballspez. Training",Exposition!$C709*(Exposition!$E709/60))</f>
        <v>0</v>
      </c>
      <c r="O701" s="78" t="b">
        <f>IF(Exposition!$D709="Unspezifisches Training",Exposition!$C709*(Exposition!$E709/60))</f>
        <v>0</v>
      </c>
      <c r="AD701" s="78" t="e">
        <f>IF(Monitoring!D709=0,AA=0,TEXT(Monitoring!D709,"TTTT"))</f>
        <v>#NAME?</v>
      </c>
      <c r="AE701" s="78" t="e">
        <f>IF(Monitoring!D709=0,AA=0,TEXT(Monitoring!D709,"MMMM"))</f>
        <v>#NAME?</v>
      </c>
      <c r="AF701" s="78">
        <f>Monitoring!L709</f>
        <v>0</v>
      </c>
      <c r="BE701" s="78" t="e">
        <f>IF(Exposition!$J708="Januar",Exposition!$G708)</f>
        <v>#NAME?</v>
      </c>
      <c r="BF701" s="78" t="e">
        <f>IF(Exposition!$J708="Februar",Exposition!$G708)</f>
        <v>#NAME?</v>
      </c>
      <c r="BG701" s="78" t="e">
        <f>IF(Exposition!$J708="März",Exposition!$G708)</f>
        <v>#NAME?</v>
      </c>
      <c r="BH701" s="78" t="e">
        <f>IF(Exposition!$J708="April",Exposition!$G708)</f>
        <v>#NAME?</v>
      </c>
      <c r="BI701" s="78" t="e">
        <f>IF(Exposition!$J708="Mai",Exposition!$G708)</f>
        <v>#NAME?</v>
      </c>
      <c r="BJ701" s="78" t="e">
        <f>IF(Exposition!$J708="Juni",Exposition!$G708)</f>
        <v>#NAME?</v>
      </c>
      <c r="BK701" s="78" t="e">
        <f>IF(Exposition!$J708="Juli",Exposition!$G708)</f>
        <v>#NAME?</v>
      </c>
      <c r="BL701" s="78" t="e">
        <f>IF(Exposition!$J708="August",Exposition!$G708)</f>
        <v>#NAME?</v>
      </c>
      <c r="BM701" s="78" t="e">
        <f>IF(Exposition!$J708="September",Exposition!$G708)</f>
        <v>#NAME?</v>
      </c>
      <c r="BN701" s="78" t="e">
        <f>IF(Exposition!$J708="Oktober",Exposition!$G708)</f>
        <v>#NAME?</v>
      </c>
      <c r="BO701" s="78" t="e">
        <f>IF(Exposition!$J708="November",Exposition!$G708)</f>
        <v>#NAME?</v>
      </c>
      <c r="BP701" s="78" t="e">
        <f>IF(Exposition!$J708="Dezember",Exposition!$G708)</f>
        <v>#NAME?</v>
      </c>
    </row>
    <row r="702" spans="14:68" x14ac:dyDescent="0.2">
      <c r="N702" s="78" t="b">
        <f>IF(Exposition!$D710="Fußballspez. Training",Exposition!$C710*(Exposition!$E710/60))</f>
        <v>0</v>
      </c>
      <c r="O702" s="78" t="b">
        <f>IF(Exposition!$D710="Unspezifisches Training",Exposition!$C710*(Exposition!$E710/60))</f>
        <v>0</v>
      </c>
      <c r="AD702" s="78" t="e">
        <f>IF(Monitoring!D710=0,AA=0,TEXT(Monitoring!D710,"TTTT"))</f>
        <v>#NAME?</v>
      </c>
      <c r="AE702" s="78" t="e">
        <f>IF(Monitoring!D710=0,AA=0,TEXT(Monitoring!D710,"MMMM"))</f>
        <v>#NAME?</v>
      </c>
      <c r="AF702" s="78">
        <f>Monitoring!L710</f>
        <v>0</v>
      </c>
      <c r="BE702" s="78" t="e">
        <f>IF(Exposition!$J709="Januar",Exposition!$G709)</f>
        <v>#NAME?</v>
      </c>
      <c r="BF702" s="78" t="e">
        <f>IF(Exposition!$J709="Februar",Exposition!$G709)</f>
        <v>#NAME?</v>
      </c>
      <c r="BG702" s="78" t="e">
        <f>IF(Exposition!$J709="März",Exposition!$G709)</f>
        <v>#NAME?</v>
      </c>
      <c r="BH702" s="78" t="e">
        <f>IF(Exposition!$J709="April",Exposition!$G709)</f>
        <v>#NAME?</v>
      </c>
      <c r="BI702" s="78" t="e">
        <f>IF(Exposition!$J709="Mai",Exposition!$G709)</f>
        <v>#NAME?</v>
      </c>
      <c r="BJ702" s="78" t="e">
        <f>IF(Exposition!$J709="Juni",Exposition!$G709)</f>
        <v>#NAME?</v>
      </c>
      <c r="BK702" s="78" t="e">
        <f>IF(Exposition!$J709="Juli",Exposition!$G709)</f>
        <v>#NAME?</v>
      </c>
      <c r="BL702" s="78" t="e">
        <f>IF(Exposition!$J709="August",Exposition!$G709)</f>
        <v>#NAME?</v>
      </c>
      <c r="BM702" s="78" t="e">
        <f>IF(Exposition!$J709="September",Exposition!$G709)</f>
        <v>#NAME?</v>
      </c>
      <c r="BN702" s="78" t="e">
        <f>IF(Exposition!$J709="Oktober",Exposition!$G709)</f>
        <v>#NAME?</v>
      </c>
      <c r="BO702" s="78" t="e">
        <f>IF(Exposition!$J709="November",Exposition!$G709)</f>
        <v>#NAME?</v>
      </c>
      <c r="BP702" s="78" t="e">
        <f>IF(Exposition!$J709="Dezember",Exposition!$G709)</f>
        <v>#NAME?</v>
      </c>
    </row>
    <row r="703" spans="14:68" x14ac:dyDescent="0.2">
      <c r="N703" s="78" t="b">
        <f>IF(Exposition!$D711="Fußballspez. Training",Exposition!$C711*(Exposition!$E711/60))</f>
        <v>0</v>
      </c>
      <c r="O703" s="78" t="b">
        <f>IF(Exposition!$D711="Unspezifisches Training",Exposition!$C711*(Exposition!$E711/60))</f>
        <v>0</v>
      </c>
      <c r="AD703" s="78" t="e">
        <f>IF(Monitoring!D711=0,AA=0,TEXT(Monitoring!D711,"TTTT"))</f>
        <v>#NAME?</v>
      </c>
      <c r="AE703" s="78" t="e">
        <f>IF(Monitoring!D711=0,AA=0,TEXT(Monitoring!D711,"MMMM"))</f>
        <v>#NAME?</v>
      </c>
      <c r="AF703" s="78">
        <f>Monitoring!L711</f>
        <v>0</v>
      </c>
      <c r="BE703" s="78" t="e">
        <f>IF(Exposition!$J710="Januar",Exposition!$G710)</f>
        <v>#NAME?</v>
      </c>
      <c r="BF703" s="78" t="e">
        <f>IF(Exposition!$J710="Februar",Exposition!$G710)</f>
        <v>#NAME?</v>
      </c>
      <c r="BG703" s="78" t="e">
        <f>IF(Exposition!$J710="März",Exposition!$G710)</f>
        <v>#NAME?</v>
      </c>
      <c r="BH703" s="78" t="e">
        <f>IF(Exposition!$J710="April",Exposition!$G710)</f>
        <v>#NAME?</v>
      </c>
      <c r="BI703" s="78" t="e">
        <f>IF(Exposition!$J710="Mai",Exposition!$G710)</f>
        <v>#NAME?</v>
      </c>
      <c r="BJ703" s="78" t="e">
        <f>IF(Exposition!$J710="Juni",Exposition!$G710)</f>
        <v>#NAME?</v>
      </c>
      <c r="BK703" s="78" t="e">
        <f>IF(Exposition!$J710="Juli",Exposition!$G710)</f>
        <v>#NAME?</v>
      </c>
      <c r="BL703" s="78" t="e">
        <f>IF(Exposition!$J710="August",Exposition!$G710)</f>
        <v>#NAME?</v>
      </c>
      <c r="BM703" s="78" t="e">
        <f>IF(Exposition!$J710="September",Exposition!$G710)</f>
        <v>#NAME?</v>
      </c>
      <c r="BN703" s="78" t="e">
        <f>IF(Exposition!$J710="Oktober",Exposition!$G710)</f>
        <v>#NAME?</v>
      </c>
      <c r="BO703" s="78" t="e">
        <f>IF(Exposition!$J710="November",Exposition!$G710)</f>
        <v>#NAME?</v>
      </c>
      <c r="BP703" s="78" t="e">
        <f>IF(Exposition!$J710="Dezember",Exposition!$G710)</f>
        <v>#NAME?</v>
      </c>
    </row>
    <row r="704" spans="14:68" x14ac:dyDescent="0.2">
      <c r="N704" s="78" t="b">
        <f>IF(Exposition!$D712="Fußballspez. Training",Exposition!$C712*(Exposition!$E712/60))</f>
        <v>0</v>
      </c>
      <c r="O704" s="78" t="b">
        <f>IF(Exposition!$D712="Unspezifisches Training",Exposition!$C712*(Exposition!$E712/60))</f>
        <v>0</v>
      </c>
      <c r="AD704" s="78" t="e">
        <f>IF(Monitoring!D712=0,AA=0,TEXT(Monitoring!D712,"TTTT"))</f>
        <v>#NAME?</v>
      </c>
      <c r="AE704" s="78" t="e">
        <f>IF(Monitoring!D712=0,AA=0,TEXT(Monitoring!D712,"MMMM"))</f>
        <v>#NAME?</v>
      </c>
      <c r="AF704" s="78">
        <f>Monitoring!L712</f>
        <v>0</v>
      </c>
      <c r="BE704" s="78" t="e">
        <f>IF(Exposition!$J711="Januar",Exposition!$G711)</f>
        <v>#NAME?</v>
      </c>
      <c r="BF704" s="78" t="e">
        <f>IF(Exposition!$J711="Februar",Exposition!$G711)</f>
        <v>#NAME?</v>
      </c>
      <c r="BG704" s="78" t="e">
        <f>IF(Exposition!$J711="März",Exposition!$G711)</f>
        <v>#NAME?</v>
      </c>
      <c r="BH704" s="78" t="e">
        <f>IF(Exposition!$J711="April",Exposition!$G711)</f>
        <v>#NAME?</v>
      </c>
      <c r="BI704" s="78" t="e">
        <f>IF(Exposition!$J711="Mai",Exposition!$G711)</f>
        <v>#NAME?</v>
      </c>
      <c r="BJ704" s="78" t="e">
        <f>IF(Exposition!$J711="Juni",Exposition!$G711)</f>
        <v>#NAME?</v>
      </c>
      <c r="BK704" s="78" t="e">
        <f>IF(Exposition!$J711="Juli",Exposition!$G711)</f>
        <v>#NAME?</v>
      </c>
      <c r="BL704" s="78" t="e">
        <f>IF(Exposition!$J711="August",Exposition!$G711)</f>
        <v>#NAME?</v>
      </c>
      <c r="BM704" s="78" t="e">
        <f>IF(Exposition!$J711="September",Exposition!$G711)</f>
        <v>#NAME?</v>
      </c>
      <c r="BN704" s="78" t="e">
        <f>IF(Exposition!$J711="Oktober",Exposition!$G711)</f>
        <v>#NAME?</v>
      </c>
      <c r="BO704" s="78" t="e">
        <f>IF(Exposition!$J711="November",Exposition!$G711)</f>
        <v>#NAME?</v>
      </c>
      <c r="BP704" s="78" t="e">
        <f>IF(Exposition!$J711="Dezember",Exposition!$G711)</f>
        <v>#NAME?</v>
      </c>
    </row>
    <row r="705" spans="14:68" x14ac:dyDescent="0.2">
      <c r="N705" s="78" t="b">
        <f>IF(Exposition!$D713="Fußballspez. Training",Exposition!$C713*(Exposition!$E713/60))</f>
        <v>0</v>
      </c>
      <c r="O705" s="78" t="b">
        <f>IF(Exposition!$D713="Unspezifisches Training",Exposition!$C713*(Exposition!$E713/60))</f>
        <v>0</v>
      </c>
      <c r="AD705" s="78" t="e">
        <f>IF(Monitoring!D713=0,AA=0,TEXT(Monitoring!D713,"TTTT"))</f>
        <v>#NAME?</v>
      </c>
      <c r="AE705" s="78" t="e">
        <f>IF(Monitoring!D713=0,AA=0,TEXT(Monitoring!D713,"MMMM"))</f>
        <v>#NAME?</v>
      </c>
      <c r="AF705" s="78">
        <f>Monitoring!L713</f>
        <v>0</v>
      </c>
      <c r="BE705" s="78" t="e">
        <f>IF(Exposition!$J712="Januar",Exposition!$G712)</f>
        <v>#NAME?</v>
      </c>
      <c r="BF705" s="78" t="e">
        <f>IF(Exposition!$J712="Februar",Exposition!$G712)</f>
        <v>#NAME?</v>
      </c>
      <c r="BG705" s="78" t="e">
        <f>IF(Exposition!$J712="März",Exposition!$G712)</f>
        <v>#NAME?</v>
      </c>
      <c r="BH705" s="78" t="e">
        <f>IF(Exposition!$J712="April",Exposition!$G712)</f>
        <v>#NAME?</v>
      </c>
      <c r="BI705" s="78" t="e">
        <f>IF(Exposition!$J712="Mai",Exposition!$G712)</f>
        <v>#NAME?</v>
      </c>
      <c r="BJ705" s="78" t="e">
        <f>IF(Exposition!$J712="Juni",Exposition!$G712)</f>
        <v>#NAME?</v>
      </c>
      <c r="BK705" s="78" t="e">
        <f>IF(Exposition!$J712="Juli",Exposition!$G712)</f>
        <v>#NAME?</v>
      </c>
      <c r="BL705" s="78" t="e">
        <f>IF(Exposition!$J712="August",Exposition!$G712)</f>
        <v>#NAME?</v>
      </c>
      <c r="BM705" s="78" t="e">
        <f>IF(Exposition!$J712="September",Exposition!$G712)</f>
        <v>#NAME?</v>
      </c>
      <c r="BN705" s="78" t="e">
        <f>IF(Exposition!$J712="Oktober",Exposition!$G712)</f>
        <v>#NAME?</v>
      </c>
      <c r="BO705" s="78" t="e">
        <f>IF(Exposition!$J712="November",Exposition!$G712)</f>
        <v>#NAME?</v>
      </c>
      <c r="BP705" s="78" t="e">
        <f>IF(Exposition!$J712="Dezember",Exposition!$G712)</f>
        <v>#NAME?</v>
      </c>
    </row>
    <row r="706" spans="14:68" x14ac:dyDescent="0.2">
      <c r="N706" s="78" t="b">
        <f>IF(Exposition!$D714="Fußballspez. Training",Exposition!$C714*(Exposition!$E714/60))</f>
        <v>0</v>
      </c>
      <c r="O706" s="78" t="b">
        <f>IF(Exposition!$D714="Unspezifisches Training",Exposition!$C714*(Exposition!$E714/60))</f>
        <v>0</v>
      </c>
      <c r="AD706" s="78" t="e">
        <f>IF(Monitoring!D714=0,AA=0,TEXT(Monitoring!D714,"TTTT"))</f>
        <v>#NAME?</v>
      </c>
      <c r="AE706" s="78" t="e">
        <f>IF(Monitoring!D714=0,AA=0,TEXT(Monitoring!D714,"MMMM"))</f>
        <v>#NAME?</v>
      </c>
      <c r="AF706" s="78">
        <f>Monitoring!L714</f>
        <v>0</v>
      </c>
      <c r="BE706" s="78" t="e">
        <f>IF(Exposition!$J713="Januar",Exposition!$G713)</f>
        <v>#NAME?</v>
      </c>
      <c r="BF706" s="78" t="e">
        <f>IF(Exposition!$J713="Februar",Exposition!$G713)</f>
        <v>#NAME?</v>
      </c>
      <c r="BG706" s="78" t="e">
        <f>IF(Exposition!$J713="März",Exposition!$G713)</f>
        <v>#NAME?</v>
      </c>
      <c r="BH706" s="78" t="e">
        <f>IF(Exposition!$J713="April",Exposition!$G713)</f>
        <v>#NAME?</v>
      </c>
      <c r="BI706" s="78" t="e">
        <f>IF(Exposition!$J713="Mai",Exposition!$G713)</f>
        <v>#NAME?</v>
      </c>
      <c r="BJ706" s="78" t="e">
        <f>IF(Exposition!$J713="Juni",Exposition!$G713)</f>
        <v>#NAME?</v>
      </c>
      <c r="BK706" s="78" t="e">
        <f>IF(Exposition!$J713="Juli",Exposition!$G713)</f>
        <v>#NAME?</v>
      </c>
      <c r="BL706" s="78" t="e">
        <f>IF(Exposition!$J713="August",Exposition!$G713)</f>
        <v>#NAME?</v>
      </c>
      <c r="BM706" s="78" t="e">
        <f>IF(Exposition!$J713="September",Exposition!$G713)</f>
        <v>#NAME?</v>
      </c>
      <c r="BN706" s="78" t="e">
        <f>IF(Exposition!$J713="Oktober",Exposition!$G713)</f>
        <v>#NAME?</v>
      </c>
      <c r="BO706" s="78" t="e">
        <f>IF(Exposition!$J713="November",Exposition!$G713)</f>
        <v>#NAME?</v>
      </c>
      <c r="BP706" s="78" t="e">
        <f>IF(Exposition!$J713="Dezember",Exposition!$G713)</f>
        <v>#NAME?</v>
      </c>
    </row>
    <row r="707" spans="14:68" x14ac:dyDescent="0.2">
      <c r="N707" s="78" t="b">
        <f>IF(Exposition!$D715="Fußballspez. Training",Exposition!$C715*(Exposition!$E715/60))</f>
        <v>0</v>
      </c>
      <c r="O707" s="78" t="b">
        <f>IF(Exposition!$D715="Unspezifisches Training",Exposition!$C715*(Exposition!$E715/60))</f>
        <v>0</v>
      </c>
      <c r="AD707" s="78" t="e">
        <f>IF(Monitoring!D715=0,AA=0,TEXT(Monitoring!D715,"TTTT"))</f>
        <v>#NAME?</v>
      </c>
      <c r="AE707" s="78" t="e">
        <f>IF(Monitoring!D715=0,AA=0,TEXT(Monitoring!D715,"MMMM"))</f>
        <v>#NAME?</v>
      </c>
      <c r="AF707" s="78">
        <f>Monitoring!L715</f>
        <v>0</v>
      </c>
      <c r="BE707" s="78" t="e">
        <f>IF(Exposition!$J714="Januar",Exposition!$G714)</f>
        <v>#NAME?</v>
      </c>
      <c r="BF707" s="78" t="e">
        <f>IF(Exposition!$J714="Februar",Exposition!$G714)</f>
        <v>#NAME?</v>
      </c>
      <c r="BG707" s="78" t="e">
        <f>IF(Exposition!$J714="März",Exposition!$G714)</f>
        <v>#NAME?</v>
      </c>
      <c r="BH707" s="78" t="e">
        <f>IF(Exposition!$J714="April",Exposition!$G714)</f>
        <v>#NAME?</v>
      </c>
      <c r="BI707" s="78" t="e">
        <f>IF(Exposition!$J714="Mai",Exposition!$G714)</f>
        <v>#NAME?</v>
      </c>
      <c r="BJ707" s="78" t="e">
        <f>IF(Exposition!$J714="Juni",Exposition!$G714)</f>
        <v>#NAME?</v>
      </c>
      <c r="BK707" s="78" t="e">
        <f>IF(Exposition!$J714="Juli",Exposition!$G714)</f>
        <v>#NAME?</v>
      </c>
      <c r="BL707" s="78" t="e">
        <f>IF(Exposition!$J714="August",Exposition!$G714)</f>
        <v>#NAME?</v>
      </c>
      <c r="BM707" s="78" t="e">
        <f>IF(Exposition!$J714="September",Exposition!$G714)</f>
        <v>#NAME?</v>
      </c>
      <c r="BN707" s="78" t="e">
        <f>IF(Exposition!$J714="Oktober",Exposition!$G714)</f>
        <v>#NAME?</v>
      </c>
      <c r="BO707" s="78" t="e">
        <f>IF(Exposition!$J714="November",Exposition!$G714)</f>
        <v>#NAME?</v>
      </c>
      <c r="BP707" s="78" t="e">
        <f>IF(Exposition!$J714="Dezember",Exposition!$G714)</f>
        <v>#NAME?</v>
      </c>
    </row>
    <row r="708" spans="14:68" x14ac:dyDescent="0.2">
      <c r="N708" s="78" t="b">
        <f>IF(Exposition!$D716="Fußballspez. Training",Exposition!$C716*(Exposition!$E716/60))</f>
        <v>0</v>
      </c>
      <c r="O708" s="78" t="b">
        <f>IF(Exposition!$D716="Unspezifisches Training",Exposition!$C716*(Exposition!$E716/60))</f>
        <v>0</v>
      </c>
      <c r="AD708" s="78" t="e">
        <f>IF(Monitoring!D716=0,AA=0,TEXT(Monitoring!D716,"TTTT"))</f>
        <v>#NAME?</v>
      </c>
      <c r="AE708" s="78" t="e">
        <f>IF(Monitoring!D716=0,AA=0,TEXT(Monitoring!D716,"MMMM"))</f>
        <v>#NAME?</v>
      </c>
      <c r="AF708" s="78">
        <f>Monitoring!L716</f>
        <v>0</v>
      </c>
      <c r="BE708" s="78" t="e">
        <f>IF(Exposition!$J715="Januar",Exposition!$G715)</f>
        <v>#NAME?</v>
      </c>
      <c r="BF708" s="78" t="e">
        <f>IF(Exposition!$J715="Februar",Exposition!$G715)</f>
        <v>#NAME?</v>
      </c>
      <c r="BG708" s="78" t="e">
        <f>IF(Exposition!$J715="März",Exposition!$G715)</f>
        <v>#NAME?</v>
      </c>
      <c r="BH708" s="78" t="e">
        <f>IF(Exposition!$J715="April",Exposition!$G715)</f>
        <v>#NAME?</v>
      </c>
      <c r="BI708" s="78" t="e">
        <f>IF(Exposition!$J715="Mai",Exposition!$G715)</f>
        <v>#NAME?</v>
      </c>
      <c r="BJ708" s="78" t="e">
        <f>IF(Exposition!$J715="Juni",Exposition!$G715)</f>
        <v>#NAME?</v>
      </c>
      <c r="BK708" s="78" t="e">
        <f>IF(Exposition!$J715="Juli",Exposition!$G715)</f>
        <v>#NAME?</v>
      </c>
      <c r="BL708" s="78" t="e">
        <f>IF(Exposition!$J715="August",Exposition!$G715)</f>
        <v>#NAME?</v>
      </c>
      <c r="BM708" s="78" t="e">
        <f>IF(Exposition!$J715="September",Exposition!$G715)</f>
        <v>#NAME?</v>
      </c>
      <c r="BN708" s="78" t="e">
        <f>IF(Exposition!$J715="Oktober",Exposition!$G715)</f>
        <v>#NAME?</v>
      </c>
      <c r="BO708" s="78" t="e">
        <f>IF(Exposition!$J715="November",Exposition!$G715)</f>
        <v>#NAME?</v>
      </c>
      <c r="BP708" s="78" t="e">
        <f>IF(Exposition!$J715="Dezember",Exposition!$G715)</f>
        <v>#NAME?</v>
      </c>
    </row>
    <row r="709" spans="14:68" x14ac:dyDescent="0.2">
      <c r="N709" s="78" t="b">
        <f>IF(Exposition!$D717="Fußballspez. Training",Exposition!$C717*(Exposition!$E717/60))</f>
        <v>0</v>
      </c>
      <c r="O709" s="78" t="b">
        <f>IF(Exposition!$D717="Unspezifisches Training",Exposition!$C717*(Exposition!$E717/60))</f>
        <v>0</v>
      </c>
      <c r="AD709" s="78" t="e">
        <f>IF(Monitoring!D717=0,AA=0,TEXT(Monitoring!D717,"TTTT"))</f>
        <v>#NAME?</v>
      </c>
      <c r="AE709" s="78" t="e">
        <f>IF(Monitoring!D717=0,AA=0,TEXT(Monitoring!D717,"MMMM"))</f>
        <v>#NAME?</v>
      </c>
      <c r="AF709" s="78">
        <f>Monitoring!L717</f>
        <v>0</v>
      </c>
      <c r="BE709" s="78" t="e">
        <f>IF(Exposition!$J716="Januar",Exposition!$G716)</f>
        <v>#NAME?</v>
      </c>
      <c r="BF709" s="78" t="e">
        <f>IF(Exposition!$J716="Februar",Exposition!$G716)</f>
        <v>#NAME?</v>
      </c>
      <c r="BG709" s="78" t="e">
        <f>IF(Exposition!$J716="März",Exposition!$G716)</f>
        <v>#NAME?</v>
      </c>
      <c r="BH709" s="78" t="e">
        <f>IF(Exposition!$J716="April",Exposition!$G716)</f>
        <v>#NAME?</v>
      </c>
      <c r="BI709" s="78" t="e">
        <f>IF(Exposition!$J716="Mai",Exposition!$G716)</f>
        <v>#NAME?</v>
      </c>
      <c r="BJ709" s="78" t="e">
        <f>IF(Exposition!$J716="Juni",Exposition!$G716)</f>
        <v>#NAME?</v>
      </c>
      <c r="BK709" s="78" t="e">
        <f>IF(Exposition!$J716="Juli",Exposition!$G716)</f>
        <v>#NAME?</v>
      </c>
      <c r="BL709" s="78" t="e">
        <f>IF(Exposition!$J716="August",Exposition!$G716)</f>
        <v>#NAME?</v>
      </c>
      <c r="BM709" s="78" t="e">
        <f>IF(Exposition!$J716="September",Exposition!$G716)</f>
        <v>#NAME?</v>
      </c>
      <c r="BN709" s="78" t="e">
        <f>IF(Exposition!$J716="Oktober",Exposition!$G716)</f>
        <v>#NAME?</v>
      </c>
      <c r="BO709" s="78" t="e">
        <f>IF(Exposition!$J716="November",Exposition!$G716)</f>
        <v>#NAME?</v>
      </c>
      <c r="BP709" s="78" t="e">
        <f>IF(Exposition!$J716="Dezember",Exposition!$G716)</f>
        <v>#NAME?</v>
      </c>
    </row>
    <row r="710" spans="14:68" x14ac:dyDescent="0.2">
      <c r="N710" s="78" t="b">
        <f>IF(Exposition!$D718="Fußballspez. Training",Exposition!$C718*(Exposition!$E718/60))</f>
        <v>0</v>
      </c>
      <c r="O710" s="78" t="b">
        <f>IF(Exposition!$D718="Unspezifisches Training",Exposition!$C718*(Exposition!$E718/60))</f>
        <v>0</v>
      </c>
      <c r="AD710" s="78" t="e">
        <f>IF(Monitoring!D718=0,AA=0,TEXT(Monitoring!D718,"TTTT"))</f>
        <v>#NAME?</v>
      </c>
      <c r="AE710" s="78" t="e">
        <f>IF(Monitoring!D718=0,AA=0,TEXT(Monitoring!D718,"MMMM"))</f>
        <v>#NAME?</v>
      </c>
      <c r="AF710" s="78">
        <f>Monitoring!L718</f>
        <v>0</v>
      </c>
      <c r="BE710" s="78" t="e">
        <f>IF(Exposition!$J717="Januar",Exposition!$G717)</f>
        <v>#NAME?</v>
      </c>
      <c r="BF710" s="78" t="e">
        <f>IF(Exposition!$J717="Februar",Exposition!$G717)</f>
        <v>#NAME?</v>
      </c>
      <c r="BG710" s="78" t="e">
        <f>IF(Exposition!$J717="März",Exposition!$G717)</f>
        <v>#NAME?</v>
      </c>
      <c r="BH710" s="78" t="e">
        <f>IF(Exposition!$J717="April",Exposition!$G717)</f>
        <v>#NAME?</v>
      </c>
      <c r="BI710" s="78" t="e">
        <f>IF(Exposition!$J717="Mai",Exposition!$G717)</f>
        <v>#NAME?</v>
      </c>
      <c r="BJ710" s="78" t="e">
        <f>IF(Exposition!$J717="Juni",Exposition!$G717)</f>
        <v>#NAME?</v>
      </c>
      <c r="BK710" s="78" t="e">
        <f>IF(Exposition!$J717="Juli",Exposition!$G717)</f>
        <v>#NAME?</v>
      </c>
      <c r="BL710" s="78" t="e">
        <f>IF(Exposition!$J717="August",Exposition!$G717)</f>
        <v>#NAME?</v>
      </c>
      <c r="BM710" s="78" t="e">
        <f>IF(Exposition!$J717="September",Exposition!$G717)</f>
        <v>#NAME?</v>
      </c>
      <c r="BN710" s="78" t="e">
        <f>IF(Exposition!$J717="Oktober",Exposition!$G717)</f>
        <v>#NAME?</v>
      </c>
      <c r="BO710" s="78" t="e">
        <f>IF(Exposition!$J717="November",Exposition!$G717)</f>
        <v>#NAME?</v>
      </c>
      <c r="BP710" s="78" t="e">
        <f>IF(Exposition!$J717="Dezember",Exposition!$G717)</f>
        <v>#NAME?</v>
      </c>
    </row>
    <row r="711" spans="14:68" x14ac:dyDescent="0.2">
      <c r="N711" s="78" t="b">
        <f>IF(Exposition!$D719="Fußballspez. Training",Exposition!$C719*(Exposition!$E719/60))</f>
        <v>0</v>
      </c>
      <c r="O711" s="78" t="b">
        <f>IF(Exposition!$D719="Unspezifisches Training",Exposition!$C719*(Exposition!$E719/60))</f>
        <v>0</v>
      </c>
      <c r="AD711" s="78" t="e">
        <f>IF(Monitoring!D719=0,AA=0,TEXT(Monitoring!D719,"TTTT"))</f>
        <v>#NAME?</v>
      </c>
      <c r="AE711" s="78" t="e">
        <f>IF(Monitoring!D719=0,AA=0,TEXT(Monitoring!D719,"MMMM"))</f>
        <v>#NAME?</v>
      </c>
      <c r="AF711" s="78">
        <f>Monitoring!L719</f>
        <v>0</v>
      </c>
      <c r="BE711" s="78" t="e">
        <f>IF(Exposition!$J718="Januar",Exposition!$G718)</f>
        <v>#NAME?</v>
      </c>
      <c r="BF711" s="78" t="e">
        <f>IF(Exposition!$J718="Februar",Exposition!$G718)</f>
        <v>#NAME?</v>
      </c>
      <c r="BG711" s="78" t="e">
        <f>IF(Exposition!$J718="März",Exposition!$G718)</f>
        <v>#NAME?</v>
      </c>
      <c r="BH711" s="78" t="e">
        <f>IF(Exposition!$J718="April",Exposition!$G718)</f>
        <v>#NAME?</v>
      </c>
      <c r="BI711" s="78" t="e">
        <f>IF(Exposition!$J718="Mai",Exposition!$G718)</f>
        <v>#NAME?</v>
      </c>
      <c r="BJ711" s="78" t="e">
        <f>IF(Exposition!$J718="Juni",Exposition!$G718)</f>
        <v>#NAME?</v>
      </c>
      <c r="BK711" s="78" t="e">
        <f>IF(Exposition!$J718="Juli",Exposition!$G718)</f>
        <v>#NAME?</v>
      </c>
      <c r="BL711" s="78" t="e">
        <f>IF(Exposition!$J718="August",Exposition!$G718)</f>
        <v>#NAME?</v>
      </c>
      <c r="BM711" s="78" t="e">
        <f>IF(Exposition!$J718="September",Exposition!$G718)</f>
        <v>#NAME?</v>
      </c>
      <c r="BN711" s="78" t="e">
        <f>IF(Exposition!$J718="Oktober",Exposition!$G718)</f>
        <v>#NAME?</v>
      </c>
      <c r="BO711" s="78" t="e">
        <f>IF(Exposition!$J718="November",Exposition!$G718)</f>
        <v>#NAME?</v>
      </c>
      <c r="BP711" s="78" t="e">
        <f>IF(Exposition!$J718="Dezember",Exposition!$G718)</f>
        <v>#NAME?</v>
      </c>
    </row>
    <row r="712" spans="14:68" x14ac:dyDescent="0.2">
      <c r="N712" s="78" t="b">
        <f>IF(Exposition!$D720="Fußballspez. Training",Exposition!$C720*(Exposition!$E720/60))</f>
        <v>0</v>
      </c>
      <c r="O712" s="78" t="b">
        <f>IF(Exposition!$D720="Unspezifisches Training",Exposition!$C720*(Exposition!$E720/60))</f>
        <v>0</v>
      </c>
      <c r="AD712" s="78" t="e">
        <f>IF(Monitoring!D720=0,AA=0,TEXT(Monitoring!D720,"TTTT"))</f>
        <v>#NAME?</v>
      </c>
      <c r="AE712" s="78" t="e">
        <f>IF(Monitoring!D720=0,AA=0,TEXT(Monitoring!D720,"MMMM"))</f>
        <v>#NAME?</v>
      </c>
      <c r="AF712" s="78">
        <f>Monitoring!L720</f>
        <v>0</v>
      </c>
      <c r="BE712" s="78" t="e">
        <f>IF(Exposition!$J719="Januar",Exposition!$G719)</f>
        <v>#NAME?</v>
      </c>
      <c r="BF712" s="78" t="e">
        <f>IF(Exposition!$J719="Februar",Exposition!$G719)</f>
        <v>#NAME?</v>
      </c>
      <c r="BG712" s="78" t="e">
        <f>IF(Exposition!$J719="März",Exposition!$G719)</f>
        <v>#NAME?</v>
      </c>
      <c r="BH712" s="78" t="e">
        <f>IF(Exposition!$J719="April",Exposition!$G719)</f>
        <v>#NAME?</v>
      </c>
      <c r="BI712" s="78" t="e">
        <f>IF(Exposition!$J719="Mai",Exposition!$G719)</f>
        <v>#NAME?</v>
      </c>
      <c r="BJ712" s="78" t="e">
        <f>IF(Exposition!$J719="Juni",Exposition!$G719)</f>
        <v>#NAME?</v>
      </c>
      <c r="BK712" s="78" t="e">
        <f>IF(Exposition!$J719="Juli",Exposition!$G719)</f>
        <v>#NAME?</v>
      </c>
      <c r="BL712" s="78" t="e">
        <f>IF(Exposition!$J719="August",Exposition!$G719)</f>
        <v>#NAME?</v>
      </c>
      <c r="BM712" s="78" t="e">
        <f>IF(Exposition!$J719="September",Exposition!$G719)</f>
        <v>#NAME?</v>
      </c>
      <c r="BN712" s="78" t="e">
        <f>IF(Exposition!$J719="Oktober",Exposition!$G719)</f>
        <v>#NAME?</v>
      </c>
      <c r="BO712" s="78" t="e">
        <f>IF(Exposition!$J719="November",Exposition!$G719)</f>
        <v>#NAME?</v>
      </c>
      <c r="BP712" s="78" t="e">
        <f>IF(Exposition!$J719="Dezember",Exposition!$G719)</f>
        <v>#NAME?</v>
      </c>
    </row>
    <row r="713" spans="14:68" x14ac:dyDescent="0.2">
      <c r="N713" s="78" t="b">
        <f>IF(Exposition!$D721="Fußballspez. Training",Exposition!$C721*(Exposition!$E721/60))</f>
        <v>0</v>
      </c>
      <c r="O713" s="78" t="b">
        <f>IF(Exposition!$D721="Unspezifisches Training",Exposition!$C721*(Exposition!$E721/60))</f>
        <v>0</v>
      </c>
      <c r="AD713" s="78" t="e">
        <f>IF(Monitoring!D721=0,AA=0,TEXT(Monitoring!D721,"TTTT"))</f>
        <v>#NAME?</v>
      </c>
      <c r="AE713" s="78" t="e">
        <f>IF(Monitoring!D721=0,AA=0,TEXT(Monitoring!D721,"MMMM"))</f>
        <v>#NAME?</v>
      </c>
      <c r="AF713" s="78">
        <f>Monitoring!L721</f>
        <v>0</v>
      </c>
      <c r="BE713" s="78" t="e">
        <f>IF(Exposition!$J720="Januar",Exposition!$G720)</f>
        <v>#NAME?</v>
      </c>
      <c r="BF713" s="78" t="e">
        <f>IF(Exposition!$J720="Februar",Exposition!$G720)</f>
        <v>#NAME?</v>
      </c>
      <c r="BG713" s="78" t="e">
        <f>IF(Exposition!$J720="März",Exposition!$G720)</f>
        <v>#NAME?</v>
      </c>
      <c r="BH713" s="78" t="e">
        <f>IF(Exposition!$J720="April",Exposition!$G720)</f>
        <v>#NAME?</v>
      </c>
      <c r="BI713" s="78" t="e">
        <f>IF(Exposition!$J720="Mai",Exposition!$G720)</f>
        <v>#NAME?</v>
      </c>
      <c r="BJ713" s="78" t="e">
        <f>IF(Exposition!$J720="Juni",Exposition!$G720)</f>
        <v>#NAME?</v>
      </c>
      <c r="BK713" s="78" t="e">
        <f>IF(Exposition!$J720="Juli",Exposition!$G720)</f>
        <v>#NAME?</v>
      </c>
      <c r="BL713" s="78" t="e">
        <f>IF(Exposition!$J720="August",Exposition!$G720)</f>
        <v>#NAME?</v>
      </c>
      <c r="BM713" s="78" t="e">
        <f>IF(Exposition!$J720="September",Exposition!$G720)</f>
        <v>#NAME?</v>
      </c>
      <c r="BN713" s="78" t="e">
        <f>IF(Exposition!$J720="Oktober",Exposition!$G720)</f>
        <v>#NAME?</v>
      </c>
      <c r="BO713" s="78" t="e">
        <f>IF(Exposition!$J720="November",Exposition!$G720)</f>
        <v>#NAME?</v>
      </c>
      <c r="BP713" s="78" t="e">
        <f>IF(Exposition!$J720="Dezember",Exposition!$G720)</f>
        <v>#NAME?</v>
      </c>
    </row>
    <row r="714" spans="14:68" x14ac:dyDescent="0.2">
      <c r="N714" s="78" t="b">
        <f>IF(Exposition!$D722="Fußballspez. Training",Exposition!$C722*(Exposition!$E722/60))</f>
        <v>0</v>
      </c>
      <c r="O714" s="78" t="b">
        <f>IF(Exposition!$D722="Unspezifisches Training",Exposition!$C722*(Exposition!$E722/60))</f>
        <v>0</v>
      </c>
      <c r="AD714" s="78" t="e">
        <f>IF(Monitoring!D722=0,AA=0,TEXT(Monitoring!D722,"TTTT"))</f>
        <v>#NAME?</v>
      </c>
      <c r="AE714" s="78" t="e">
        <f>IF(Monitoring!D722=0,AA=0,TEXT(Monitoring!D722,"MMMM"))</f>
        <v>#NAME?</v>
      </c>
      <c r="AF714" s="78">
        <f>Monitoring!L722</f>
        <v>0</v>
      </c>
      <c r="BE714" s="78" t="e">
        <f>IF(Exposition!$J721="Januar",Exposition!$G721)</f>
        <v>#NAME?</v>
      </c>
      <c r="BF714" s="78" t="e">
        <f>IF(Exposition!$J721="Februar",Exposition!$G721)</f>
        <v>#NAME?</v>
      </c>
      <c r="BG714" s="78" t="e">
        <f>IF(Exposition!$J721="März",Exposition!$G721)</f>
        <v>#NAME?</v>
      </c>
      <c r="BH714" s="78" t="e">
        <f>IF(Exposition!$J721="April",Exposition!$G721)</f>
        <v>#NAME?</v>
      </c>
      <c r="BI714" s="78" t="e">
        <f>IF(Exposition!$J721="Mai",Exposition!$G721)</f>
        <v>#NAME?</v>
      </c>
      <c r="BJ714" s="78" t="e">
        <f>IF(Exposition!$J721="Juni",Exposition!$G721)</f>
        <v>#NAME?</v>
      </c>
      <c r="BK714" s="78" t="e">
        <f>IF(Exposition!$J721="Juli",Exposition!$G721)</f>
        <v>#NAME?</v>
      </c>
      <c r="BL714" s="78" t="e">
        <f>IF(Exposition!$J721="August",Exposition!$G721)</f>
        <v>#NAME?</v>
      </c>
      <c r="BM714" s="78" t="e">
        <f>IF(Exposition!$J721="September",Exposition!$G721)</f>
        <v>#NAME?</v>
      </c>
      <c r="BN714" s="78" t="e">
        <f>IF(Exposition!$J721="Oktober",Exposition!$G721)</f>
        <v>#NAME?</v>
      </c>
      <c r="BO714" s="78" t="e">
        <f>IF(Exposition!$J721="November",Exposition!$G721)</f>
        <v>#NAME?</v>
      </c>
      <c r="BP714" s="78" t="e">
        <f>IF(Exposition!$J721="Dezember",Exposition!$G721)</f>
        <v>#NAME?</v>
      </c>
    </row>
    <row r="715" spans="14:68" x14ac:dyDescent="0.2">
      <c r="N715" s="78" t="b">
        <f>IF(Exposition!$D723="Fußballspez. Training",Exposition!$C723*(Exposition!$E723/60))</f>
        <v>0</v>
      </c>
      <c r="O715" s="78" t="b">
        <f>IF(Exposition!$D723="Unspezifisches Training",Exposition!$C723*(Exposition!$E723/60))</f>
        <v>0</v>
      </c>
      <c r="AD715" s="78" t="e">
        <f>IF(Monitoring!D723=0,AA=0,TEXT(Monitoring!D723,"TTTT"))</f>
        <v>#NAME?</v>
      </c>
      <c r="AE715" s="78" t="e">
        <f>IF(Monitoring!D723=0,AA=0,TEXT(Monitoring!D723,"MMMM"))</f>
        <v>#NAME?</v>
      </c>
      <c r="AF715" s="78">
        <f>Monitoring!L723</f>
        <v>0</v>
      </c>
      <c r="BE715" s="78" t="e">
        <f>IF(Exposition!$J722="Januar",Exposition!$G722)</f>
        <v>#NAME?</v>
      </c>
      <c r="BF715" s="78" t="e">
        <f>IF(Exposition!$J722="Februar",Exposition!$G722)</f>
        <v>#NAME?</v>
      </c>
      <c r="BG715" s="78" t="e">
        <f>IF(Exposition!$J722="März",Exposition!$G722)</f>
        <v>#NAME?</v>
      </c>
      <c r="BH715" s="78" t="e">
        <f>IF(Exposition!$J722="April",Exposition!$G722)</f>
        <v>#NAME?</v>
      </c>
      <c r="BI715" s="78" t="e">
        <f>IF(Exposition!$J722="Mai",Exposition!$G722)</f>
        <v>#NAME?</v>
      </c>
      <c r="BJ715" s="78" t="e">
        <f>IF(Exposition!$J722="Juni",Exposition!$G722)</f>
        <v>#NAME?</v>
      </c>
      <c r="BK715" s="78" t="e">
        <f>IF(Exposition!$J722="Juli",Exposition!$G722)</f>
        <v>#NAME?</v>
      </c>
      <c r="BL715" s="78" t="e">
        <f>IF(Exposition!$J722="August",Exposition!$G722)</f>
        <v>#NAME?</v>
      </c>
      <c r="BM715" s="78" t="e">
        <f>IF(Exposition!$J722="September",Exposition!$G722)</f>
        <v>#NAME?</v>
      </c>
      <c r="BN715" s="78" t="e">
        <f>IF(Exposition!$J722="Oktober",Exposition!$G722)</f>
        <v>#NAME?</v>
      </c>
      <c r="BO715" s="78" t="e">
        <f>IF(Exposition!$J722="November",Exposition!$G722)</f>
        <v>#NAME?</v>
      </c>
      <c r="BP715" s="78" t="e">
        <f>IF(Exposition!$J722="Dezember",Exposition!$G722)</f>
        <v>#NAME?</v>
      </c>
    </row>
    <row r="716" spans="14:68" x14ac:dyDescent="0.2">
      <c r="N716" s="78" t="b">
        <f>IF(Exposition!$D724="Fußballspez. Training",Exposition!$C724*(Exposition!$E724/60))</f>
        <v>0</v>
      </c>
      <c r="O716" s="78" t="b">
        <f>IF(Exposition!$D724="Unspezifisches Training",Exposition!$C724*(Exposition!$E724/60))</f>
        <v>0</v>
      </c>
      <c r="AD716" s="78" t="e">
        <f>IF(Monitoring!D724=0,AA=0,TEXT(Monitoring!D724,"TTTT"))</f>
        <v>#NAME?</v>
      </c>
      <c r="AE716" s="78" t="e">
        <f>IF(Monitoring!D724=0,AA=0,TEXT(Monitoring!D724,"MMMM"))</f>
        <v>#NAME?</v>
      </c>
      <c r="AF716" s="78">
        <f>Monitoring!L724</f>
        <v>0</v>
      </c>
      <c r="BE716" s="78" t="e">
        <f>IF(Exposition!$J723="Januar",Exposition!$G723)</f>
        <v>#NAME?</v>
      </c>
      <c r="BF716" s="78" t="e">
        <f>IF(Exposition!$J723="Februar",Exposition!$G723)</f>
        <v>#NAME?</v>
      </c>
      <c r="BG716" s="78" t="e">
        <f>IF(Exposition!$J723="März",Exposition!$G723)</f>
        <v>#NAME?</v>
      </c>
      <c r="BH716" s="78" t="e">
        <f>IF(Exposition!$J723="April",Exposition!$G723)</f>
        <v>#NAME?</v>
      </c>
      <c r="BI716" s="78" t="e">
        <f>IF(Exposition!$J723="Mai",Exposition!$G723)</f>
        <v>#NAME?</v>
      </c>
      <c r="BJ716" s="78" t="e">
        <f>IF(Exposition!$J723="Juni",Exposition!$G723)</f>
        <v>#NAME?</v>
      </c>
      <c r="BK716" s="78" t="e">
        <f>IF(Exposition!$J723="Juli",Exposition!$G723)</f>
        <v>#NAME?</v>
      </c>
      <c r="BL716" s="78" t="e">
        <f>IF(Exposition!$J723="August",Exposition!$G723)</f>
        <v>#NAME?</v>
      </c>
      <c r="BM716" s="78" t="e">
        <f>IF(Exposition!$J723="September",Exposition!$G723)</f>
        <v>#NAME?</v>
      </c>
      <c r="BN716" s="78" t="e">
        <f>IF(Exposition!$J723="Oktober",Exposition!$G723)</f>
        <v>#NAME?</v>
      </c>
      <c r="BO716" s="78" t="e">
        <f>IF(Exposition!$J723="November",Exposition!$G723)</f>
        <v>#NAME?</v>
      </c>
      <c r="BP716" s="78" t="e">
        <f>IF(Exposition!$J723="Dezember",Exposition!$G723)</f>
        <v>#NAME?</v>
      </c>
    </row>
    <row r="717" spans="14:68" x14ac:dyDescent="0.2">
      <c r="N717" s="78" t="b">
        <f>IF(Exposition!$D725="Fußballspez. Training",Exposition!$C725*(Exposition!$E725/60))</f>
        <v>0</v>
      </c>
      <c r="O717" s="78" t="b">
        <f>IF(Exposition!$D725="Unspezifisches Training",Exposition!$C725*(Exposition!$E725/60))</f>
        <v>0</v>
      </c>
      <c r="AD717" s="78" t="e">
        <f>IF(Monitoring!D725=0,AA=0,TEXT(Monitoring!D725,"TTTT"))</f>
        <v>#NAME?</v>
      </c>
      <c r="AE717" s="78" t="e">
        <f>IF(Monitoring!D725=0,AA=0,TEXT(Monitoring!D725,"MMMM"))</f>
        <v>#NAME?</v>
      </c>
      <c r="AF717" s="78">
        <f>Monitoring!L725</f>
        <v>0</v>
      </c>
      <c r="BE717" s="78" t="e">
        <f>IF(Exposition!$J724="Januar",Exposition!$G724)</f>
        <v>#NAME?</v>
      </c>
      <c r="BF717" s="78" t="e">
        <f>IF(Exposition!$J724="Februar",Exposition!$G724)</f>
        <v>#NAME?</v>
      </c>
      <c r="BG717" s="78" t="e">
        <f>IF(Exposition!$J724="März",Exposition!$G724)</f>
        <v>#NAME?</v>
      </c>
      <c r="BH717" s="78" t="e">
        <f>IF(Exposition!$J724="April",Exposition!$G724)</f>
        <v>#NAME?</v>
      </c>
      <c r="BI717" s="78" t="e">
        <f>IF(Exposition!$J724="Mai",Exposition!$G724)</f>
        <v>#NAME?</v>
      </c>
      <c r="BJ717" s="78" t="e">
        <f>IF(Exposition!$J724="Juni",Exposition!$G724)</f>
        <v>#NAME?</v>
      </c>
      <c r="BK717" s="78" t="e">
        <f>IF(Exposition!$J724="Juli",Exposition!$G724)</f>
        <v>#NAME?</v>
      </c>
      <c r="BL717" s="78" t="e">
        <f>IF(Exposition!$J724="August",Exposition!$G724)</f>
        <v>#NAME?</v>
      </c>
      <c r="BM717" s="78" t="e">
        <f>IF(Exposition!$J724="September",Exposition!$G724)</f>
        <v>#NAME?</v>
      </c>
      <c r="BN717" s="78" t="e">
        <f>IF(Exposition!$J724="Oktober",Exposition!$G724)</f>
        <v>#NAME?</v>
      </c>
      <c r="BO717" s="78" t="e">
        <f>IF(Exposition!$J724="November",Exposition!$G724)</f>
        <v>#NAME?</v>
      </c>
      <c r="BP717" s="78" t="e">
        <f>IF(Exposition!$J724="Dezember",Exposition!$G724)</f>
        <v>#NAME?</v>
      </c>
    </row>
    <row r="718" spans="14:68" x14ac:dyDescent="0.2">
      <c r="N718" s="78" t="b">
        <f>IF(Exposition!$D726="Fußballspez. Training",Exposition!$C726*(Exposition!$E726/60))</f>
        <v>0</v>
      </c>
      <c r="O718" s="78" t="b">
        <f>IF(Exposition!$D726="Unspezifisches Training",Exposition!$C726*(Exposition!$E726/60))</f>
        <v>0</v>
      </c>
      <c r="AD718" s="78" t="e">
        <f>IF(Monitoring!D726=0,AA=0,TEXT(Monitoring!D726,"TTTT"))</f>
        <v>#NAME?</v>
      </c>
      <c r="AE718" s="78" t="e">
        <f>IF(Monitoring!D726=0,AA=0,TEXT(Monitoring!D726,"MMMM"))</f>
        <v>#NAME?</v>
      </c>
      <c r="AF718" s="78">
        <f>Monitoring!L726</f>
        <v>0</v>
      </c>
      <c r="BE718" s="78" t="e">
        <f>IF(Exposition!$J725="Januar",Exposition!$G725)</f>
        <v>#NAME?</v>
      </c>
      <c r="BF718" s="78" t="e">
        <f>IF(Exposition!$J725="Februar",Exposition!$G725)</f>
        <v>#NAME?</v>
      </c>
      <c r="BG718" s="78" t="e">
        <f>IF(Exposition!$J725="März",Exposition!$G725)</f>
        <v>#NAME?</v>
      </c>
      <c r="BH718" s="78" t="e">
        <f>IF(Exposition!$J725="April",Exposition!$G725)</f>
        <v>#NAME?</v>
      </c>
      <c r="BI718" s="78" t="e">
        <f>IF(Exposition!$J725="Mai",Exposition!$G725)</f>
        <v>#NAME?</v>
      </c>
      <c r="BJ718" s="78" t="e">
        <f>IF(Exposition!$J725="Juni",Exposition!$G725)</f>
        <v>#NAME?</v>
      </c>
      <c r="BK718" s="78" t="e">
        <f>IF(Exposition!$J725="Juli",Exposition!$G725)</f>
        <v>#NAME?</v>
      </c>
      <c r="BL718" s="78" t="e">
        <f>IF(Exposition!$J725="August",Exposition!$G725)</f>
        <v>#NAME?</v>
      </c>
      <c r="BM718" s="78" t="e">
        <f>IF(Exposition!$J725="September",Exposition!$G725)</f>
        <v>#NAME?</v>
      </c>
      <c r="BN718" s="78" t="e">
        <f>IF(Exposition!$J725="Oktober",Exposition!$G725)</f>
        <v>#NAME?</v>
      </c>
      <c r="BO718" s="78" t="e">
        <f>IF(Exposition!$J725="November",Exposition!$G725)</f>
        <v>#NAME?</v>
      </c>
      <c r="BP718" s="78" t="e">
        <f>IF(Exposition!$J725="Dezember",Exposition!$G725)</f>
        <v>#NAME?</v>
      </c>
    </row>
    <row r="719" spans="14:68" x14ac:dyDescent="0.2">
      <c r="N719" s="78" t="b">
        <f>IF(Exposition!$D727="Fußballspez. Training",Exposition!$C727*(Exposition!$E727/60))</f>
        <v>0</v>
      </c>
      <c r="O719" s="78" t="b">
        <f>IF(Exposition!$D727="Unspezifisches Training",Exposition!$C727*(Exposition!$E727/60))</f>
        <v>0</v>
      </c>
      <c r="AD719" s="78" t="e">
        <f>IF(Monitoring!D727=0,AA=0,TEXT(Monitoring!D727,"TTTT"))</f>
        <v>#NAME?</v>
      </c>
      <c r="AE719" s="78" t="e">
        <f>IF(Monitoring!D727=0,AA=0,TEXT(Monitoring!D727,"MMMM"))</f>
        <v>#NAME?</v>
      </c>
      <c r="AF719" s="78">
        <f>Monitoring!L727</f>
        <v>0</v>
      </c>
      <c r="BE719" s="78" t="e">
        <f>IF(Exposition!$J726="Januar",Exposition!$G726)</f>
        <v>#NAME?</v>
      </c>
      <c r="BF719" s="78" t="e">
        <f>IF(Exposition!$J726="Februar",Exposition!$G726)</f>
        <v>#NAME?</v>
      </c>
      <c r="BG719" s="78" t="e">
        <f>IF(Exposition!$J726="März",Exposition!$G726)</f>
        <v>#NAME?</v>
      </c>
      <c r="BH719" s="78" t="e">
        <f>IF(Exposition!$J726="April",Exposition!$G726)</f>
        <v>#NAME?</v>
      </c>
      <c r="BI719" s="78" t="e">
        <f>IF(Exposition!$J726="Mai",Exposition!$G726)</f>
        <v>#NAME?</v>
      </c>
      <c r="BJ719" s="78" t="e">
        <f>IF(Exposition!$J726="Juni",Exposition!$G726)</f>
        <v>#NAME?</v>
      </c>
      <c r="BK719" s="78" t="e">
        <f>IF(Exposition!$J726="Juli",Exposition!$G726)</f>
        <v>#NAME?</v>
      </c>
      <c r="BL719" s="78" t="e">
        <f>IF(Exposition!$J726="August",Exposition!$G726)</f>
        <v>#NAME?</v>
      </c>
      <c r="BM719" s="78" t="e">
        <f>IF(Exposition!$J726="September",Exposition!$G726)</f>
        <v>#NAME?</v>
      </c>
      <c r="BN719" s="78" t="e">
        <f>IF(Exposition!$J726="Oktober",Exposition!$G726)</f>
        <v>#NAME?</v>
      </c>
      <c r="BO719" s="78" t="e">
        <f>IF(Exposition!$J726="November",Exposition!$G726)</f>
        <v>#NAME?</v>
      </c>
      <c r="BP719" s="78" t="e">
        <f>IF(Exposition!$J726="Dezember",Exposition!$G726)</f>
        <v>#NAME?</v>
      </c>
    </row>
    <row r="720" spans="14:68" x14ac:dyDescent="0.2">
      <c r="N720" s="78" t="b">
        <f>IF(Exposition!$D728="Fußballspez. Training",Exposition!$C728*(Exposition!$E728/60))</f>
        <v>0</v>
      </c>
      <c r="O720" s="78" t="b">
        <f>IF(Exposition!$D728="Unspezifisches Training",Exposition!$C728*(Exposition!$E728/60))</f>
        <v>0</v>
      </c>
      <c r="AD720" s="78" t="e">
        <f>IF(Monitoring!D728=0,AA=0,TEXT(Monitoring!D728,"TTTT"))</f>
        <v>#NAME?</v>
      </c>
      <c r="AE720" s="78" t="e">
        <f>IF(Monitoring!D728=0,AA=0,TEXT(Monitoring!D728,"MMMM"))</f>
        <v>#NAME?</v>
      </c>
      <c r="AF720" s="78">
        <f>Monitoring!L728</f>
        <v>0</v>
      </c>
      <c r="BE720" s="78" t="e">
        <f>IF(Exposition!$J727="Januar",Exposition!$G727)</f>
        <v>#NAME?</v>
      </c>
      <c r="BF720" s="78" t="e">
        <f>IF(Exposition!$J727="Februar",Exposition!$G727)</f>
        <v>#NAME?</v>
      </c>
      <c r="BG720" s="78" t="e">
        <f>IF(Exposition!$J727="März",Exposition!$G727)</f>
        <v>#NAME?</v>
      </c>
      <c r="BH720" s="78" t="e">
        <f>IF(Exposition!$J727="April",Exposition!$G727)</f>
        <v>#NAME?</v>
      </c>
      <c r="BI720" s="78" t="e">
        <f>IF(Exposition!$J727="Mai",Exposition!$G727)</f>
        <v>#NAME?</v>
      </c>
      <c r="BJ720" s="78" t="e">
        <f>IF(Exposition!$J727="Juni",Exposition!$G727)</f>
        <v>#NAME?</v>
      </c>
      <c r="BK720" s="78" t="e">
        <f>IF(Exposition!$J727="Juli",Exposition!$G727)</f>
        <v>#NAME?</v>
      </c>
      <c r="BL720" s="78" t="e">
        <f>IF(Exposition!$J727="August",Exposition!$G727)</f>
        <v>#NAME?</v>
      </c>
      <c r="BM720" s="78" t="e">
        <f>IF(Exposition!$J727="September",Exposition!$G727)</f>
        <v>#NAME?</v>
      </c>
      <c r="BN720" s="78" t="e">
        <f>IF(Exposition!$J727="Oktober",Exposition!$G727)</f>
        <v>#NAME?</v>
      </c>
      <c r="BO720" s="78" t="e">
        <f>IF(Exposition!$J727="November",Exposition!$G727)</f>
        <v>#NAME?</v>
      </c>
      <c r="BP720" s="78" t="e">
        <f>IF(Exposition!$J727="Dezember",Exposition!$G727)</f>
        <v>#NAME?</v>
      </c>
    </row>
    <row r="721" spans="14:68" x14ac:dyDescent="0.2">
      <c r="N721" s="78" t="b">
        <f>IF(Exposition!$D729="Fußballspez. Training",Exposition!$C729*(Exposition!$E729/60))</f>
        <v>0</v>
      </c>
      <c r="O721" s="78" t="b">
        <f>IF(Exposition!$D729="Unspezifisches Training",Exposition!$C729*(Exposition!$E729/60))</f>
        <v>0</v>
      </c>
      <c r="AD721" s="78" t="e">
        <f>IF(Monitoring!D729=0,AA=0,TEXT(Monitoring!D729,"TTTT"))</f>
        <v>#NAME?</v>
      </c>
      <c r="AE721" s="78" t="e">
        <f>IF(Monitoring!D729=0,AA=0,TEXT(Monitoring!D729,"MMMM"))</f>
        <v>#NAME?</v>
      </c>
      <c r="AF721" s="78">
        <f>Monitoring!L729</f>
        <v>0</v>
      </c>
      <c r="BE721" s="78" t="e">
        <f>IF(Exposition!$J728="Januar",Exposition!$G728)</f>
        <v>#NAME?</v>
      </c>
      <c r="BF721" s="78" t="e">
        <f>IF(Exposition!$J728="Februar",Exposition!$G728)</f>
        <v>#NAME?</v>
      </c>
      <c r="BG721" s="78" t="e">
        <f>IF(Exposition!$J728="März",Exposition!$G728)</f>
        <v>#NAME?</v>
      </c>
      <c r="BH721" s="78" t="e">
        <f>IF(Exposition!$J728="April",Exposition!$G728)</f>
        <v>#NAME?</v>
      </c>
      <c r="BI721" s="78" t="e">
        <f>IF(Exposition!$J728="Mai",Exposition!$G728)</f>
        <v>#NAME?</v>
      </c>
      <c r="BJ721" s="78" t="e">
        <f>IF(Exposition!$J728="Juni",Exposition!$G728)</f>
        <v>#NAME?</v>
      </c>
      <c r="BK721" s="78" t="e">
        <f>IF(Exposition!$J728="Juli",Exposition!$G728)</f>
        <v>#NAME?</v>
      </c>
      <c r="BL721" s="78" t="e">
        <f>IF(Exposition!$J728="August",Exposition!$G728)</f>
        <v>#NAME?</v>
      </c>
      <c r="BM721" s="78" t="e">
        <f>IF(Exposition!$J728="September",Exposition!$G728)</f>
        <v>#NAME?</v>
      </c>
      <c r="BN721" s="78" t="e">
        <f>IF(Exposition!$J728="Oktober",Exposition!$G728)</f>
        <v>#NAME?</v>
      </c>
      <c r="BO721" s="78" t="e">
        <f>IF(Exposition!$J728="November",Exposition!$G728)</f>
        <v>#NAME?</v>
      </c>
      <c r="BP721" s="78" t="e">
        <f>IF(Exposition!$J728="Dezember",Exposition!$G728)</f>
        <v>#NAME?</v>
      </c>
    </row>
    <row r="722" spans="14:68" x14ac:dyDescent="0.2">
      <c r="N722" s="78" t="b">
        <f>IF(Exposition!$D730="Fußballspez. Training",Exposition!$C730*(Exposition!$E730/60))</f>
        <v>0</v>
      </c>
      <c r="O722" s="78" t="b">
        <f>IF(Exposition!$D730="Unspezifisches Training",Exposition!$C730*(Exposition!$E730/60))</f>
        <v>0</v>
      </c>
      <c r="AD722" s="78" t="e">
        <f>IF(Monitoring!D730=0,AA=0,TEXT(Monitoring!D730,"TTTT"))</f>
        <v>#NAME?</v>
      </c>
      <c r="AE722" s="78" t="e">
        <f>IF(Monitoring!D730=0,AA=0,TEXT(Monitoring!D730,"MMMM"))</f>
        <v>#NAME?</v>
      </c>
      <c r="AF722" s="78">
        <f>Monitoring!L730</f>
        <v>0</v>
      </c>
      <c r="BE722" s="78" t="e">
        <f>IF(Exposition!$J729="Januar",Exposition!$G729)</f>
        <v>#NAME?</v>
      </c>
      <c r="BF722" s="78" t="e">
        <f>IF(Exposition!$J729="Februar",Exposition!$G729)</f>
        <v>#NAME?</v>
      </c>
      <c r="BG722" s="78" t="e">
        <f>IF(Exposition!$J729="März",Exposition!$G729)</f>
        <v>#NAME?</v>
      </c>
      <c r="BH722" s="78" t="e">
        <f>IF(Exposition!$J729="April",Exposition!$G729)</f>
        <v>#NAME?</v>
      </c>
      <c r="BI722" s="78" t="e">
        <f>IF(Exposition!$J729="Mai",Exposition!$G729)</f>
        <v>#NAME?</v>
      </c>
      <c r="BJ722" s="78" t="e">
        <f>IF(Exposition!$J729="Juni",Exposition!$G729)</f>
        <v>#NAME?</v>
      </c>
      <c r="BK722" s="78" t="e">
        <f>IF(Exposition!$J729="Juli",Exposition!$G729)</f>
        <v>#NAME?</v>
      </c>
      <c r="BL722" s="78" t="e">
        <f>IF(Exposition!$J729="August",Exposition!$G729)</f>
        <v>#NAME?</v>
      </c>
      <c r="BM722" s="78" t="e">
        <f>IF(Exposition!$J729="September",Exposition!$G729)</f>
        <v>#NAME?</v>
      </c>
      <c r="BN722" s="78" t="e">
        <f>IF(Exposition!$J729="Oktober",Exposition!$G729)</f>
        <v>#NAME?</v>
      </c>
      <c r="BO722" s="78" t="e">
        <f>IF(Exposition!$J729="November",Exposition!$G729)</f>
        <v>#NAME?</v>
      </c>
      <c r="BP722" s="78" t="e">
        <f>IF(Exposition!$J729="Dezember",Exposition!$G729)</f>
        <v>#NAME?</v>
      </c>
    </row>
    <row r="723" spans="14:68" x14ac:dyDescent="0.2">
      <c r="N723" s="78" t="b">
        <f>IF(Exposition!$D731="Fußballspez. Training",Exposition!$C731*(Exposition!$E731/60))</f>
        <v>0</v>
      </c>
      <c r="O723" s="78" t="b">
        <f>IF(Exposition!$D731="Unspezifisches Training",Exposition!$C731*(Exposition!$E731/60))</f>
        <v>0</v>
      </c>
      <c r="AD723" s="78" t="e">
        <f>IF(Monitoring!D731=0,AA=0,TEXT(Monitoring!D731,"TTTT"))</f>
        <v>#NAME?</v>
      </c>
      <c r="AE723" s="78" t="e">
        <f>IF(Monitoring!D731=0,AA=0,TEXT(Monitoring!D731,"MMMM"))</f>
        <v>#NAME?</v>
      </c>
      <c r="AF723" s="78">
        <f>Monitoring!L731</f>
        <v>0</v>
      </c>
      <c r="BE723" s="78" t="e">
        <f>IF(Exposition!$J730="Januar",Exposition!$G730)</f>
        <v>#NAME?</v>
      </c>
      <c r="BF723" s="78" t="e">
        <f>IF(Exposition!$J730="Februar",Exposition!$G730)</f>
        <v>#NAME?</v>
      </c>
      <c r="BG723" s="78" t="e">
        <f>IF(Exposition!$J730="März",Exposition!$G730)</f>
        <v>#NAME?</v>
      </c>
      <c r="BH723" s="78" t="e">
        <f>IF(Exposition!$J730="April",Exposition!$G730)</f>
        <v>#NAME?</v>
      </c>
      <c r="BI723" s="78" t="e">
        <f>IF(Exposition!$J730="Mai",Exposition!$G730)</f>
        <v>#NAME?</v>
      </c>
      <c r="BJ723" s="78" t="e">
        <f>IF(Exposition!$J730="Juni",Exposition!$G730)</f>
        <v>#NAME?</v>
      </c>
      <c r="BK723" s="78" t="e">
        <f>IF(Exposition!$J730="Juli",Exposition!$G730)</f>
        <v>#NAME?</v>
      </c>
      <c r="BL723" s="78" t="e">
        <f>IF(Exposition!$J730="August",Exposition!$G730)</f>
        <v>#NAME?</v>
      </c>
      <c r="BM723" s="78" t="e">
        <f>IF(Exposition!$J730="September",Exposition!$G730)</f>
        <v>#NAME?</v>
      </c>
      <c r="BN723" s="78" t="e">
        <f>IF(Exposition!$J730="Oktober",Exposition!$G730)</f>
        <v>#NAME?</v>
      </c>
      <c r="BO723" s="78" t="e">
        <f>IF(Exposition!$J730="November",Exposition!$G730)</f>
        <v>#NAME?</v>
      </c>
      <c r="BP723" s="78" t="e">
        <f>IF(Exposition!$J730="Dezember",Exposition!$G730)</f>
        <v>#NAME?</v>
      </c>
    </row>
    <row r="724" spans="14:68" x14ac:dyDescent="0.2">
      <c r="N724" s="78" t="b">
        <f>IF(Exposition!$D732="Fußballspez. Training",Exposition!$C732*(Exposition!$E732/60))</f>
        <v>0</v>
      </c>
      <c r="O724" s="78" t="b">
        <f>IF(Exposition!$D732="Unspezifisches Training",Exposition!$C732*(Exposition!$E732/60))</f>
        <v>0</v>
      </c>
      <c r="AD724" s="78" t="e">
        <f>IF(Monitoring!D732=0,AA=0,TEXT(Monitoring!D732,"TTTT"))</f>
        <v>#NAME?</v>
      </c>
      <c r="AE724" s="78" t="e">
        <f>IF(Monitoring!D732=0,AA=0,TEXT(Monitoring!D732,"MMMM"))</f>
        <v>#NAME?</v>
      </c>
      <c r="AF724" s="78">
        <f>Monitoring!L732</f>
        <v>0</v>
      </c>
      <c r="BE724" s="78" t="e">
        <f>IF(Exposition!$J731="Januar",Exposition!$G731)</f>
        <v>#NAME?</v>
      </c>
      <c r="BF724" s="78" t="e">
        <f>IF(Exposition!$J731="Februar",Exposition!$G731)</f>
        <v>#NAME?</v>
      </c>
      <c r="BG724" s="78" t="e">
        <f>IF(Exposition!$J731="März",Exposition!$G731)</f>
        <v>#NAME?</v>
      </c>
      <c r="BH724" s="78" t="e">
        <f>IF(Exposition!$J731="April",Exposition!$G731)</f>
        <v>#NAME?</v>
      </c>
      <c r="BI724" s="78" t="e">
        <f>IF(Exposition!$J731="Mai",Exposition!$G731)</f>
        <v>#NAME?</v>
      </c>
      <c r="BJ724" s="78" t="e">
        <f>IF(Exposition!$J731="Juni",Exposition!$G731)</f>
        <v>#NAME?</v>
      </c>
      <c r="BK724" s="78" t="e">
        <f>IF(Exposition!$J731="Juli",Exposition!$G731)</f>
        <v>#NAME?</v>
      </c>
      <c r="BL724" s="78" t="e">
        <f>IF(Exposition!$J731="August",Exposition!$G731)</f>
        <v>#NAME?</v>
      </c>
      <c r="BM724" s="78" t="e">
        <f>IF(Exposition!$J731="September",Exposition!$G731)</f>
        <v>#NAME?</v>
      </c>
      <c r="BN724" s="78" t="e">
        <f>IF(Exposition!$J731="Oktober",Exposition!$G731)</f>
        <v>#NAME?</v>
      </c>
      <c r="BO724" s="78" t="e">
        <f>IF(Exposition!$J731="November",Exposition!$G731)</f>
        <v>#NAME?</v>
      </c>
      <c r="BP724" s="78" t="e">
        <f>IF(Exposition!$J731="Dezember",Exposition!$G731)</f>
        <v>#NAME?</v>
      </c>
    </row>
    <row r="725" spans="14:68" x14ac:dyDescent="0.2">
      <c r="N725" s="78" t="b">
        <f>IF(Exposition!$D733="Fußballspez. Training",Exposition!$C733*(Exposition!$E733/60))</f>
        <v>0</v>
      </c>
      <c r="O725" s="78" t="b">
        <f>IF(Exposition!$D733="Unspezifisches Training",Exposition!$C733*(Exposition!$E733/60))</f>
        <v>0</v>
      </c>
      <c r="AD725" s="78" t="e">
        <f>IF(Monitoring!D733=0,AA=0,TEXT(Monitoring!D733,"TTTT"))</f>
        <v>#NAME?</v>
      </c>
      <c r="AE725" s="78" t="e">
        <f>IF(Monitoring!D733=0,AA=0,TEXT(Monitoring!D733,"MMMM"))</f>
        <v>#NAME?</v>
      </c>
      <c r="AF725" s="78">
        <f>Monitoring!L733</f>
        <v>0</v>
      </c>
      <c r="BE725" s="78" t="e">
        <f>IF(Exposition!$J732="Januar",Exposition!$G732)</f>
        <v>#NAME?</v>
      </c>
      <c r="BF725" s="78" t="e">
        <f>IF(Exposition!$J732="Februar",Exposition!$G732)</f>
        <v>#NAME?</v>
      </c>
      <c r="BG725" s="78" t="e">
        <f>IF(Exposition!$J732="März",Exposition!$G732)</f>
        <v>#NAME?</v>
      </c>
      <c r="BH725" s="78" t="e">
        <f>IF(Exposition!$J732="April",Exposition!$G732)</f>
        <v>#NAME?</v>
      </c>
      <c r="BI725" s="78" t="e">
        <f>IF(Exposition!$J732="Mai",Exposition!$G732)</f>
        <v>#NAME?</v>
      </c>
      <c r="BJ725" s="78" t="e">
        <f>IF(Exposition!$J732="Juni",Exposition!$G732)</f>
        <v>#NAME?</v>
      </c>
      <c r="BK725" s="78" t="e">
        <f>IF(Exposition!$J732="Juli",Exposition!$G732)</f>
        <v>#NAME?</v>
      </c>
      <c r="BL725" s="78" t="e">
        <f>IF(Exposition!$J732="August",Exposition!$G732)</f>
        <v>#NAME?</v>
      </c>
      <c r="BM725" s="78" t="e">
        <f>IF(Exposition!$J732="September",Exposition!$G732)</f>
        <v>#NAME?</v>
      </c>
      <c r="BN725" s="78" t="e">
        <f>IF(Exposition!$J732="Oktober",Exposition!$G732)</f>
        <v>#NAME?</v>
      </c>
      <c r="BO725" s="78" t="e">
        <f>IF(Exposition!$J732="November",Exposition!$G732)</f>
        <v>#NAME?</v>
      </c>
      <c r="BP725" s="78" t="e">
        <f>IF(Exposition!$J732="Dezember",Exposition!$G732)</f>
        <v>#NAME?</v>
      </c>
    </row>
    <row r="726" spans="14:68" x14ac:dyDescent="0.2">
      <c r="N726" s="78" t="b">
        <f>IF(Exposition!$D734="Fußballspez. Training",Exposition!$C734*(Exposition!$E734/60))</f>
        <v>0</v>
      </c>
      <c r="O726" s="78" t="b">
        <f>IF(Exposition!$D734="Unspezifisches Training",Exposition!$C734*(Exposition!$E734/60))</f>
        <v>0</v>
      </c>
      <c r="AD726" s="78" t="e">
        <f>IF(Monitoring!D734=0,AA=0,TEXT(Monitoring!D734,"TTTT"))</f>
        <v>#NAME?</v>
      </c>
      <c r="AE726" s="78" t="e">
        <f>IF(Monitoring!D734=0,AA=0,TEXT(Monitoring!D734,"MMMM"))</f>
        <v>#NAME?</v>
      </c>
      <c r="AF726" s="78">
        <f>Monitoring!L734</f>
        <v>0</v>
      </c>
      <c r="BE726" s="78" t="e">
        <f>IF(Exposition!$J733="Januar",Exposition!$G733)</f>
        <v>#NAME?</v>
      </c>
      <c r="BF726" s="78" t="e">
        <f>IF(Exposition!$J733="Februar",Exposition!$G733)</f>
        <v>#NAME?</v>
      </c>
      <c r="BG726" s="78" t="e">
        <f>IF(Exposition!$J733="März",Exposition!$G733)</f>
        <v>#NAME?</v>
      </c>
      <c r="BH726" s="78" t="e">
        <f>IF(Exposition!$J733="April",Exposition!$G733)</f>
        <v>#NAME?</v>
      </c>
      <c r="BI726" s="78" t="e">
        <f>IF(Exposition!$J733="Mai",Exposition!$G733)</f>
        <v>#NAME?</v>
      </c>
      <c r="BJ726" s="78" t="e">
        <f>IF(Exposition!$J733="Juni",Exposition!$G733)</f>
        <v>#NAME?</v>
      </c>
      <c r="BK726" s="78" t="e">
        <f>IF(Exposition!$J733="Juli",Exposition!$G733)</f>
        <v>#NAME?</v>
      </c>
      <c r="BL726" s="78" t="e">
        <f>IF(Exposition!$J733="August",Exposition!$G733)</f>
        <v>#NAME?</v>
      </c>
      <c r="BM726" s="78" t="e">
        <f>IF(Exposition!$J733="September",Exposition!$G733)</f>
        <v>#NAME?</v>
      </c>
      <c r="BN726" s="78" t="e">
        <f>IF(Exposition!$J733="Oktober",Exposition!$G733)</f>
        <v>#NAME?</v>
      </c>
      <c r="BO726" s="78" t="e">
        <f>IF(Exposition!$J733="November",Exposition!$G733)</f>
        <v>#NAME?</v>
      </c>
      <c r="BP726" s="78" t="e">
        <f>IF(Exposition!$J733="Dezember",Exposition!$G733)</f>
        <v>#NAME?</v>
      </c>
    </row>
    <row r="727" spans="14:68" x14ac:dyDescent="0.2">
      <c r="N727" s="78" t="b">
        <f>IF(Exposition!$D735="Fußballspez. Training",Exposition!$C735*(Exposition!$E735/60))</f>
        <v>0</v>
      </c>
      <c r="O727" s="78" t="b">
        <f>IF(Exposition!$D735="Unspezifisches Training",Exposition!$C735*(Exposition!$E735/60))</f>
        <v>0</v>
      </c>
      <c r="AD727" s="78" t="e">
        <f>IF(Monitoring!D735=0,AA=0,TEXT(Monitoring!D735,"TTTT"))</f>
        <v>#NAME?</v>
      </c>
      <c r="AE727" s="78" t="e">
        <f>IF(Monitoring!D735=0,AA=0,TEXT(Monitoring!D735,"MMMM"))</f>
        <v>#NAME?</v>
      </c>
      <c r="AF727" s="78">
        <f>Monitoring!L735</f>
        <v>0</v>
      </c>
      <c r="BE727" s="78" t="e">
        <f>IF(Exposition!$J734="Januar",Exposition!$G734)</f>
        <v>#NAME?</v>
      </c>
      <c r="BF727" s="78" t="e">
        <f>IF(Exposition!$J734="Februar",Exposition!$G734)</f>
        <v>#NAME?</v>
      </c>
      <c r="BG727" s="78" t="e">
        <f>IF(Exposition!$J734="März",Exposition!$G734)</f>
        <v>#NAME?</v>
      </c>
      <c r="BH727" s="78" t="e">
        <f>IF(Exposition!$J734="April",Exposition!$G734)</f>
        <v>#NAME?</v>
      </c>
      <c r="BI727" s="78" t="e">
        <f>IF(Exposition!$J734="Mai",Exposition!$G734)</f>
        <v>#NAME?</v>
      </c>
      <c r="BJ727" s="78" t="e">
        <f>IF(Exposition!$J734="Juni",Exposition!$G734)</f>
        <v>#NAME?</v>
      </c>
      <c r="BK727" s="78" t="e">
        <f>IF(Exposition!$J734="Juli",Exposition!$G734)</f>
        <v>#NAME?</v>
      </c>
      <c r="BL727" s="78" t="e">
        <f>IF(Exposition!$J734="August",Exposition!$G734)</f>
        <v>#NAME?</v>
      </c>
      <c r="BM727" s="78" t="e">
        <f>IF(Exposition!$J734="September",Exposition!$G734)</f>
        <v>#NAME?</v>
      </c>
      <c r="BN727" s="78" t="e">
        <f>IF(Exposition!$J734="Oktober",Exposition!$G734)</f>
        <v>#NAME?</v>
      </c>
      <c r="BO727" s="78" t="e">
        <f>IF(Exposition!$J734="November",Exposition!$G734)</f>
        <v>#NAME?</v>
      </c>
      <c r="BP727" s="78" t="e">
        <f>IF(Exposition!$J734="Dezember",Exposition!$G734)</f>
        <v>#NAME?</v>
      </c>
    </row>
    <row r="728" spans="14:68" x14ac:dyDescent="0.2">
      <c r="N728" s="78" t="b">
        <f>IF(Exposition!$D736="Fußballspez. Training",Exposition!$C736*(Exposition!$E736/60))</f>
        <v>0</v>
      </c>
      <c r="O728" s="78" t="b">
        <f>IF(Exposition!$D736="Unspezifisches Training",Exposition!$C736*(Exposition!$E736/60))</f>
        <v>0</v>
      </c>
      <c r="AD728" s="78" t="e">
        <f>IF(Monitoring!D736=0,AA=0,TEXT(Monitoring!D736,"TTTT"))</f>
        <v>#NAME?</v>
      </c>
      <c r="AE728" s="78" t="e">
        <f>IF(Monitoring!D736=0,AA=0,TEXT(Monitoring!D736,"MMMM"))</f>
        <v>#NAME?</v>
      </c>
      <c r="AF728" s="78">
        <f>Monitoring!L736</f>
        <v>0</v>
      </c>
      <c r="BE728" s="78" t="e">
        <f>IF(Exposition!$J735="Januar",Exposition!$G735)</f>
        <v>#NAME?</v>
      </c>
      <c r="BF728" s="78" t="e">
        <f>IF(Exposition!$J735="Februar",Exposition!$G735)</f>
        <v>#NAME?</v>
      </c>
      <c r="BG728" s="78" t="e">
        <f>IF(Exposition!$J735="März",Exposition!$G735)</f>
        <v>#NAME?</v>
      </c>
      <c r="BH728" s="78" t="e">
        <f>IF(Exposition!$J735="April",Exposition!$G735)</f>
        <v>#NAME?</v>
      </c>
      <c r="BI728" s="78" t="e">
        <f>IF(Exposition!$J735="Mai",Exposition!$G735)</f>
        <v>#NAME?</v>
      </c>
      <c r="BJ728" s="78" t="e">
        <f>IF(Exposition!$J735="Juni",Exposition!$G735)</f>
        <v>#NAME?</v>
      </c>
      <c r="BK728" s="78" t="e">
        <f>IF(Exposition!$J735="Juli",Exposition!$G735)</f>
        <v>#NAME?</v>
      </c>
      <c r="BL728" s="78" t="e">
        <f>IF(Exposition!$J735="August",Exposition!$G735)</f>
        <v>#NAME?</v>
      </c>
      <c r="BM728" s="78" t="e">
        <f>IF(Exposition!$J735="September",Exposition!$G735)</f>
        <v>#NAME?</v>
      </c>
      <c r="BN728" s="78" t="e">
        <f>IF(Exposition!$J735="Oktober",Exposition!$G735)</f>
        <v>#NAME?</v>
      </c>
      <c r="BO728" s="78" t="e">
        <f>IF(Exposition!$J735="November",Exposition!$G735)</f>
        <v>#NAME?</v>
      </c>
      <c r="BP728" s="78" t="e">
        <f>IF(Exposition!$J735="Dezember",Exposition!$G735)</f>
        <v>#NAME?</v>
      </c>
    </row>
    <row r="729" spans="14:68" x14ac:dyDescent="0.2">
      <c r="N729" s="78" t="b">
        <f>IF(Exposition!$D737="Fußballspez. Training",Exposition!$C737*(Exposition!$E737/60))</f>
        <v>0</v>
      </c>
      <c r="O729" s="78" t="b">
        <f>IF(Exposition!$D737="Unspezifisches Training",Exposition!$C737*(Exposition!$E737/60))</f>
        <v>0</v>
      </c>
      <c r="AD729" s="78" t="e">
        <f>IF(Monitoring!D737=0,AA=0,TEXT(Monitoring!D737,"TTTT"))</f>
        <v>#NAME?</v>
      </c>
      <c r="AE729" s="78" t="e">
        <f>IF(Monitoring!D737=0,AA=0,TEXT(Monitoring!D737,"MMMM"))</f>
        <v>#NAME?</v>
      </c>
      <c r="AF729" s="78">
        <f>Monitoring!L737</f>
        <v>0</v>
      </c>
      <c r="BE729" s="78" t="e">
        <f>IF(Exposition!$J736="Januar",Exposition!$G736)</f>
        <v>#NAME?</v>
      </c>
      <c r="BF729" s="78" t="e">
        <f>IF(Exposition!$J736="Februar",Exposition!$G736)</f>
        <v>#NAME?</v>
      </c>
      <c r="BG729" s="78" t="e">
        <f>IF(Exposition!$J736="März",Exposition!$G736)</f>
        <v>#NAME?</v>
      </c>
      <c r="BH729" s="78" t="e">
        <f>IF(Exposition!$J736="April",Exposition!$G736)</f>
        <v>#NAME?</v>
      </c>
      <c r="BI729" s="78" t="e">
        <f>IF(Exposition!$J736="Mai",Exposition!$G736)</f>
        <v>#NAME?</v>
      </c>
      <c r="BJ729" s="78" t="e">
        <f>IF(Exposition!$J736="Juni",Exposition!$G736)</f>
        <v>#NAME?</v>
      </c>
      <c r="BK729" s="78" t="e">
        <f>IF(Exposition!$J736="Juli",Exposition!$G736)</f>
        <v>#NAME?</v>
      </c>
      <c r="BL729" s="78" t="e">
        <f>IF(Exposition!$J736="August",Exposition!$G736)</f>
        <v>#NAME?</v>
      </c>
      <c r="BM729" s="78" t="e">
        <f>IF(Exposition!$J736="September",Exposition!$G736)</f>
        <v>#NAME?</v>
      </c>
      <c r="BN729" s="78" t="e">
        <f>IF(Exposition!$J736="Oktober",Exposition!$G736)</f>
        <v>#NAME?</v>
      </c>
      <c r="BO729" s="78" t="e">
        <f>IF(Exposition!$J736="November",Exposition!$G736)</f>
        <v>#NAME?</v>
      </c>
      <c r="BP729" s="78" t="e">
        <f>IF(Exposition!$J736="Dezember",Exposition!$G736)</f>
        <v>#NAME?</v>
      </c>
    </row>
    <row r="730" spans="14:68" x14ac:dyDescent="0.2">
      <c r="N730" s="78" t="b">
        <f>IF(Exposition!$D738="Fußballspez. Training",Exposition!$C738*(Exposition!$E738/60))</f>
        <v>0</v>
      </c>
      <c r="O730" s="78" t="b">
        <f>IF(Exposition!$D738="Unspezifisches Training",Exposition!$C738*(Exposition!$E738/60))</f>
        <v>0</v>
      </c>
      <c r="AD730" s="78" t="e">
        <f>IF(Monitoring!D738=0,AA=0,TEXT(Monitoring!D738,"TTTT"))</f>
        <v>#NAME?</v>
      </c>
      <c r="AE730" s="78" t="e">
        <f>IF(Monitoring!D738=0,AA=0,TEXT(Monitoring!D738,"MMMM"))</f>
        <v>#NAME?</v>
      </c>
      <c r="AF730" s="78">
        <f>Monitoring!L738</f>
        <v>0</v>
      </c>
      <c r="BE730" s="78" t="e">
        <f>IF(Exposition!$J737="Januar",Exposition!$G737)</f>
        <v>#NAME?</v>
      </c>
      <c r="BF730" s="78" t="e">
        <f>IF(Exposition!$J737="Februar",Exposition!$G737)</f>
        <v>#NAME?</v>
      </c>
      <c r="BG730" s="78" t="e">
        <f>IF(Exposition!$J737="März",Exposition!$G737)</f>
        <v>#NAME?</v>
      </c>
      <c r="BH730" s="78" t="e">
        <f>IF(Exposition!$J737="April",Exposition!$G737)</f>
        <v>#NAME?</v>
      </c>
      <c r="BI730" s="78" t="e">
        <f>IF(Exposition!$J737="Mai",Exposition!$G737)</f>
        <v>#NAME?</v>
      </c>
      <c r="BJ730" s="78" t="e">
        <f>IF(Exposition!$J737="Juni",Exposition!$G737)</f>
        <v>#NAME?</v>
      </c>
      <c r="BK730" s="78" t="e">
        <f>IF(Exposition!$J737="Juli",Exposition!$G737)</f>
        <v>#NAME?</v>
      </c>
      <c r="BL730" s="78" t="e">
        <f>IF(Exposition!$J737="August",Exposition!$G737)</f>
        <v>#NAME?</v>
      </c>
      <c r="BM730" s="78" t="e">
        <f>IF(Exposition!$J737="September",Exposition!$G737)</f>
        <v>#NAME?</v>
      </c>
      <c r="BN730" s="78" t="e">
        <f>IF(Exposition!$J737="Oktober",Exposition!$G737)</f>
        <v>#NAME?</v>
      </c>
      <c r="BO730" s="78" t="e">
        <f>IF(Exposition!$J737="November",Exposition!$G737)</f>
        <v>#NAME?</v>
      </c>
      <c r="BP730" s="78" t="e">
        <f>IF(Exposition!$J737="Dezember",Exposition!$G737)</f>
        <v>#NAME?</v>
      </c>
    </row>
    <row r="731" spans="14:68" x14ac:dyDescent="0.2">
      <c r="N731" s="78" t="b">
        <f>IF(Exposition!$D739="Fußballspez. Training",Exposition!$C739*(Exposition!$E739/60))</f>
        <v>0</v>
      </c>
      <c r="O731" s="78" t="b">
        <f>IF(Exposition!$D739="Unspezifisches Training",Exposition!$C739*(Exposition!$E739/60))</f>
        <v>0</v>
      </c>
      <c r="AD731" s="78" t="e">
        <f>IF(Monitoring!D739=0,AA=0,TEXT(Monitoring!D739,"TTTT"))</f>
        <v>#NAME?</v>
      </c>
      <c r="AE731" s="78" t="e">
        <f>IF(Monitoring!D739=0,AA=0,TEXT(Monitoring!D739,"MMMM"))</f>
        <v>#NAME?</v>
      </c>
      <c r="AF731" s="78">
        <f>Monitoring!L739</f>
        <v>0</v>
      </c>
      <c r="BE731" s="78" t="e">
        <f>IF(Exposition!$J738="Januar",Exposition!$G738)</f>
        <v>#NAME?</v>
      </c>
      <c r="BF731" s="78" t="e">
        <f>IF(Exposition!$J738="Februar",Exposition!$G738)</f>
        <v>#NAME?</v>
      </c>
      <c r="BG731" s="78" t="e">
        <f>IF(Exposition!$J738="März",Exposition!$G738)</f>
        <v>#NAME?</v>
      </c>
      <c r="BH731" s="78" t="e">
        <f>IF(Exposition!$J738="April",Exposition!$G738)</f>
        <v>#NAME?</v>
      </c>
      <c r="BI731" s="78" t="e">
        <f>IF(Exposition!$J738="Mai",Exposition!$G738)</f>
        <v>#NAME?</v>
      </c>
      <c r="BJ731" s="78" t="e">
        <f>IF(Exposition!$J738="Juni",Exposition!$G738)</f>
        <v>#NAME?</v>
      </c>
      <c r="BK731" s="78" t="e">
        <f>IF(Exposition!$J738="Juli",Exposition!$G738)</f>
        <v>#NAME?</v>
      </c>
      <c r="BL731" s="78" t="e">
        <f>IF(Exposition!$J738="August",Exposition!$G738)</f>
        <v>#NAME?</v>
      </c>
      <c r="BM731" s="78" t="e">
        <f>IF(Exposition!$J738="September",Exposition!$G738)</f>
        <v>#NAME?</v>
      </c>
      <c r="BN731" s="78" t="e">
        <f>IF(Exposition!$J738="Oktober",Exposition!$G738)</f>
        <v>#NAME?</v>
      </c>
      <c r="BO731" s="78" t="e">
        <f>IF(Exposition!$J738="November",Exposition!$G738)</f>
        <v>#NAME?</v>
      </c>
      <c r="BP731" s="78" t="e">
        <f>IF(Exposition!$J738="Dezember",Exposition!$G738)</f>
        <v>#NAME?</v>
      </c>
    </row>
    <row r="732" spans="14:68" x14ac:dyDescent="0.2">
      <c r="N732" s="78" t="b">
        <f>IF(Exposition!$D740="Fußballspez. Training",Exposition!$C740*(Exposition!$E740/60))</f>
        <v>0</v>
      </c>
      <c r="O732" s="78" t="b">
        <f>IF(Exposition!$D740="Unspezifisches Training",Exposition!$C740*(Exposition!$E740/60))</f>
        <v>0</v>
      </c>
      <c r="AD732" s="78" t="e">
        <f>IF(Monitoring!D740=0,AA=0,TEXT(Monitoring!D740,"TTTT"))</f>
        <v>#NAME?</v>
      </c>
      <c r="AE732" s="78" t="e">
        <f>IF(Monitoring!D740=0,AA=0,TEXT(Monitoring!D740,"MMMM"))</f>
        <v>#NAME?</v>
      </c>
      <c r="AF732" s="78">
        <f>Monitoring!L740</f>
        <v>0</v>
      </c>
      <c r="BE732" s="78" t="e">
        <f>IF(Exposition!$J739="Januar",Exposition!$G739)</f>
        <v>#NAME?</v>
      </c>
      <c r="BF732" s="78" t="e">
        <f>IF(Exposition!$J739="Februar",Exposition!$G739)</f>
        <v>#NAME?</v>
      </c>
      <c r="BG732" s="78" t="e">
        <f>IF(Exposition!$J739="März",Exposition!$G739)</f>
        <v>#NAME?</v>
      </c>
      <c r="BH732" s="78" t="e">
        <f>IF(Exposition!$J739="April",Exposition!$G739)</f>
        <v>#NAME?</v>
      </c>
      <c r="BI732" s="78" t="e">
        <f>IF(Exposition!$J739="Mai",Exposition!$G739)</f>
        <v>#NAME?</v>
      </c>
      <c r="BJ732" s="78" t="e">
        <f>IF(Exposition!$J739="Juni",Exposition!$G739)</f>
        <v>#NAME?</v>
      </c>
      <c r="BK732" s="78" t="e">
        <f>IF(Exposition!$J739="Juli",Exposition!$G739)</f>
        <v>#NAME?</v>
      </c>
      <c r="BL732" s="78" t="e">
        <f>IF(Exposition!$J739="August",Exposition!$G739)</f>
        <v>#NAME?</v>
      </c>
      <c r="BM732" s="78" t="e">
        <f>IF(Exposition!$J739="September",Exposition!$G739)</f>
        <v>#NAME?</v>
      </c>
      <c r="BN732" s="78" t="e">
        <f>IF(Exposition!$J739="Oktober",Exposition!$G739)</f>
        <v>#NAME?</v>
      </c>
      <c r="BO732" s="78" t="e">
        <f>IF(Exposition!$J739="November",Exposition!$G739)</f>
        <v>#NAME?</v>
      </c>
      <c r="BP732" s="78" t="e">
        <f>IF(Exposition!$J739="Dezember",Exposition!$G739)</f>
        <v>#NAME?</v>
      </c>
    </row>
    <row r="733" spans="14:68" x14ac:dyDescent="0.2">
      <c r="N733" s="78" t="b">
        <f>IF(Exposition!$D741="Fußballspez. Training",Exposition!$C741*(Exposition!$E741/60))</f>
        <v>0</v>
      </c>
      <c r="O733" s="78" t="b">
        <f>IF(Exposition!$D741="Unspezifisches Training",Exposition!$C741*(Exposition!$E741/60))</f>
        <v>0</v>
      </c>
      <c r="AD733" s="78" t="e">
        <f>IF(Monitoring!D741=0,AA=0,TEXT(Monitoring!D741,"TTTT"))</f>
        <v>#NAME?</v>
      </c>
      <c r="AE733" s="78" t="e">
        <f>IF(Monitoring!D741=0,AA=0,TEXT(Monitoring!D741,"MMMM"))</f>
        <v>#NAME?</v>
      </c>
      <c r="AF733" s="78">
        <f>Monitoring!L741</f>
        <v>0</v>
      </c>
      <c r="BE733" s="78" t="e">
        <f>IF(Exposition!$J740="Januar",Exposition!$G740)</f>
        <v>#NAME?</v>
      </c>
      <c r="BF733" s="78" t="e">
        <f>IF(Exposition!$J740="Februar",Exposition!$G740)</f>
        <v>#NAME?</v>
      </c>
      <c r="BG733" s="78" t="e">
        <f>IF(Exposition!$J740="März",Exposition!$G740)</f>
        <v>#NAME?</v>
      </c>
      <c r="BH733" s="78" t="e">
        <f>IF(Exposition!$J740="April",Exposition!$G740)</f>
        <v>#NAME?</v>
      </c>
      <c r="BI733" s="78" t="e">
        <f>IF(Exposition!$J740="Mai",Exposition!$G740)</f>
        <v>#NAME?</v>
      </c>
      <c r="BJ733" s="78" t="e">
        <f>IF(Exposition!$J740="Juni",Exposition!$G740)</f>
        <v>#NAME?</v>
      </c>
      <c r="BK733" s="78" t="e">
        <f>IF(Exposition!$J740="Juli",Exposition!$G740)</f>
        <v>#NAME?</v>
      </c>
      <c r="BL733" s="78" t="e">
        <f>IF(Exposition!$J740="August",Exposition!$G740)</f>
        <v>#NAME?</v>
      </c>
      <c r="BM733" s="78" t="e">
        <f>IF(Exposition!$J740="September",Exposition!$G740)</f>
        <v>#NAME?</v>
      </c>
      <c r="BN733" s="78" t="e">
        <f>IF(Exposition!$J740="Oktober",Exposition!$G740)</f>
        <v>#NAME?</v>
      </c>
      <c r="BO733" s="78" t="e">
        <f>IF(Exposition!$J740="November",Exposition!$G740)</f>
        <v>#NAME?</v>
      </c>
      <c r="BP733" s="78" t="e">
        <f>IF(Exposition!$J740="Dezember",Exposition!$G740)</f>
        <v>#NAME?</v>
      </c>
    </row>
    <row r="734" spans="14:68" x14ac:dyDescent="0.2">
      <c r="N734" s="78" t="b">
        <f>IF(Exposition!$D742="Fußballspez. Training",Exposition!$C742*(Exposition!$E742/60))</f>
        <v>0</v>
      </c>
      <c r="O734" s="78" t="b">
        <f>IF(Exposition!$D742="Unspezifisches Training",Exposition!$C742*(Exposition!$E742/60))</f>
        <v>0</v>
      </c>
      <c r="AD734" s="78" t="e">
        <f>IF(Monitoring!D742=0,AA=0,TEXT(Monitoring!D742,"TTTT"))</f>
        <v>#NAME?</v>
      </c>
      <c r="AE734" s="78" t="e">
        <f>IF(Monitoring!D742=0,AA=0,TEXT(Monitoring!D742,"MMMM"))</f>
        <v>#NAME?</v>
      </c>
      <c r="AF734" s="78">
        <f>Monitoring!L742</f>
        <v>0</v>
      </c>
      <c r="BE734" s="78" t="e">
        <f>IF(Exposition!$J741="Januar",Exposition!$G741)</f>
        <v>#NAME?</v>
      </c>
      <c r="BF734" s="78" t="e">
        <f>IF(Exposition!$J741="Februar",Exposition!$G741)</f>
        <v>#NAME?</v>
      </c>
      <c r="BG734" s="78" t="e">
        <f>IF(Exposition!$J741="März",Exposition!$G741)</f>
        <v>#NAME?</v>
      </c>
      <c r="BH734" s="78" t="e">
        <f>IF(Exposition!$J741="April",Exposition!$G741)</f>
        <v>#NAME?</v>
      </c>
      <c r="BI734" s="78" t="e">
        <f>IF(Exposition!$J741="Mai",Exposition!$G741)</f>
        <v>#NAME?</v>
      </c>
      <c r="BJ734" s="78" t="e">
        <f>IF(Exposition!$J741="Juni",Exposition!$G741)</f>
        <v>#NAME?</v>
      </c>
      <c r="BK734" s="78" t="e">
        <f>IF(Exposition!$J741="Juli",Exposition!$G741)</f>
        <v>#NAME?</v>
      </c>
      <c r="BL734" s="78" t="e">
        <f>IF(Exposition!$J741="August",Exposition!$G741)</f>
        <v>#NAME?</v>
      </c>
      <c r="BM734" s="78" t="e">
        <f>IF(Exposition!$J741="September",Exposition!$G741)</f>
        <v>#NAME?</v>
      </c>
      <c r="BN734" s="78" t="e">
        <f>IF(Exposition!$J741="Oktober",Exposition!$G741)</f>
        <v>#NAME?</v>
      </c>
      <c r="BO734" s="78" t="e">
        <f>IF(Exposition!$J741="November",Exposition!$G741)</f>
        <v>#NAME?</v>
      </c>
      <c r="BP734" s="78" t="e">
        <f>IF(Exposition!$J741="Dezember",Exposition!$G741)</f>
        <v>#NAME?</v>
      </c>
    </row>
    <row r="735" spans="14:68" x14ac:dyDescent="0.2">
      <c r="N735" s="78" t="b">
        <f>IF(Exposition!$D743="Fußballspez. Training",Exposition!$C743*(Exposition!$E743/60))</f>
        <v>0</v>
      </c>
      <c r="O735" s="78" t="b">
        <f>IF(Exposition!$D743="Unspezifisches Training",Exposition!$C743*(Exposition!$E743/60))</f>
        <v>0</v>
      </c>
      <c r="AD735" s="78" t="e">
        <f>IF(Monitoring!D743=0,AA=0,TEXT(Monitoring!D743,"TTTT"))</f>
        <v>#NAME?</v>
      </c>
      <c r="AE735" s="78" t="e">
        <f>IF(Monitoring!D743=0,AA=0,TEXT(Monitoring!D743,"MMMM"))</f>
        <v>#NAME?</v>
      </c>
      <c r="AF735" s="78">
        <f>Monitoring!L743</f>
        <v>0</v>
      </c>
      <c r="BE735" s="78" t="e">
        <f>IF(Exposition!$J742="Januar",Exposition!$G742)</f>
        <v>#NAME?</v>
      </c>
      <c r="BF735" s="78" t="e">
        <f>IF(Exposition!$J742="Februar",Exposition!$G742)</f>
        <v>#NAME?</v>
      </c>
      <c r="BG735" s="78" t="e">
        <f>IF(Exposition!$J742="März",Exposition!$G742)</f>
        <v>#NAME?</v>
      </c>
      <c r="BH735" s="78" t="e">
        <f>IF(Exposition!$J742="April",Exposition!$G742)</f>
        <v>#NAME?</v>
      </c>
      <c r="BI735" s="78" t="e">
        <f>IF(Exposition!$J742="Mai",Exposition!$G742)</f>
        <v>#NAME?</v>
      </c>
      <c r="BJ735" s="78" t="e">
        <f>IF(Exposition!$J742="Juni",Exposition!$G742)</f>
        <v>#NAME?</v>
      </c>
      <c r="BK735" s="78" t="e">
        <f>IF(Exposition!$J742="Juli",Exposition!$G742)</f>
        <v>#NAME?</v>
      </c>
      <c r="BL735" s="78" t="e">
        <f>IF(Exposition!$J742="August",Exposition!$G742)</f>
        <v>#NAME?</v>
      </c>
      <c r="BM735" s="78" t="e">
        <f>IF(Exposition!$J742="September",Exposition!$G742)</f>
        <v>#NAME?</v>
      </c>
      <c r="BN735" s="78" t="e">
        <f>IF(Exposition!$J742="Oktober",Exposition!$G742)</f>
        <v>#NAME?</v>
      </c>
      <c r="BO735" s="78" t="e">
        <f>IF(Exposition!$J742="November",Exposition!$G742)</f>
        <v>#NAME?</v>
      </c>
      <c r="BP735" s="78" t="e">
        <f>IF(Exposition!$J742="Dezember",Exposition!$G742)</f>
        <v>#NAME?</v>
      </c>
    </row>
    <row r="736" spans="14:68" x14ac:dyDescent="0.2">
      <c r="N736" s="78" t="b">
        <f>IF(Exposition!$D744="Fußballspez. Training",Exposition!$C744*(Exposition!$E744/60))</f>
        <v>0</v>
      </c>
      <c r="O736" s="78" t="b">
        <f>IF(Exposition!$D744="Unspezifisches Training",Exposition!$C744*(Exposition!$E744/60))</f>
        <v>0</v>
      </c>
      <c r="AD736" s="78" t="e">
        <f>IF(Monitoring!D744=0,AA=0,TEXT(Monitoring!D744,"TTTT"))</f>
        <v>#NAME?</v>
      </c>
      <c r="AE736" s="78" t="e">
        <f>IF(Monitoring!D744=0,AA=0,TEXT(Monitoring!D744,"MMMM"))</f>
        <v>#NAME?</v>
      </c>
      <c r="AF736" s="78">
        <f>Monitoring!L744</f>
        <v>0</v>
      </c>
      <c r="BE736" s="78" t="e">
        <f>IF(Exposition!$J743="Januar",Exposition!$G743)</f>
        <v>#NAME?</v>
      </c>
      <c r="BF736" s="78" t="e">
        <f>IF(Exposition!$J743="Februar",Exposition!$G743)</f>
        <v>#NAME?</v>
      </c>
      <c r="BG736" s="78" t="e">
        <f>IF(Exposition!$J743="März",Exposition!$G743)</f>
        <v>#NAME?</v>
      </c>
      <c r="BH736" s="78" t="e">
        <f>IF(Exposition!$J743="April",Exposition!$G743)</f>
        <v>#NAME?</v>
      </c>
      <c r="BI736" s="78" t="e">
        <f>IF(Exposition!$J743="Mai",Exposition!$G743)</f>
        <v>#NAME?</v>
      </c>
      <c r="BJ736" s="78" t="e">
        <f>IF(Exposition!$J743="Juni",Exposition!$G743)</f>
        <v>#NAME?</v>
      </c>
      <c r="BK736" s="78" t="e">
        <f>IF(Exposition!$J743="Juli",Exposition!$G743)</f>
        <v>#NAME?</v>
      </c>
      <c r="BL736" s="78" t="e">
        <f>IF(Exposition!$J743="August",Exposition!$G743)</f>
        <v>#NAME?</v>
      </c>
      <c r="BM736" s="78" t="e">
        <f>IF(Exposition!$J743="September",Exposition!$G743)</f>
        <v>#NAME?</v>
      </c>
      <c r="BN736" s="78" t="e">
        <f>IF(Exposition!$J743="Oktober",Exposition!$G743)</f>
        <v>#NAME?</v>
      </c>
      <c r="BO736" s="78" t="e">
        <f>IF(Exposition!$J743="November",Exposition!$G743)</f>
        <v>#NAME?</v>
      </c>
      <c r="BP736" s="78" t="e">
        <f>IF(Exposition!$J743="Dezember",Exposition!$G743)</f>
        <v>#NAME?</v>
      </c>
    </row>
    <row r="737" spans="14:68" x14ac:dyDescent="0.2">
      <c r="N737" s="78" t="b">
        <f>IF(Exposition!$D745="Fußballspez. Training",Exposition!$C745*(Exposition!$E745/60))</f>
        <v>0</v>
      </c>
      <c r="O737" s="78" t="b">
        <f>IF(Exposition!$D745="Unspezifisches Training",Exposition!$C745*(Exposition!$E745/60))</f>
        <v>0</v>
      </c>
      <c r="AD737" s="78" t="e">
        <f>IF(Monitoring!D745=0,AA=0,TEXT(Monitoring!D745,"TTTT"))</f>
        <v>#NAME?</v>
      </c>
      <c r="AE737" s="78" t="e">
        <f>IF(Monitoring!D745=0,AA=0,TEXT(Monitoring!D745,"MMMM"))</f>
        <v>#NAME?</v>
      </c>
      <c r="AF737" s="78">
        <f>Monitoring!L745</f>
        <v>0</v>
      </c>
      <c r="BE737" s="78" t="e">
        <f>IF(Exposition!$J744="Januar",Exposition!$G744)</f>
        <v>#NAME?</v>
      </c>
      <c r="BF737" s="78" t="e">
        <f>IF(Exposition!$J744="Februar",Exposition!$G744)</f>
        <v>#NAME?</v>
      </c>
      <c r="BG737" s="78" t="e">
        <f>IF(Exposition!$J744="März",Exposition!$G744)</f>
        <v>#NAME?</v>
      </c>
      <c r="BH737" s="78" t="e">
        <f>IF(Exposition!$J744="April",Exposition!$G744)</f>
        <v>#NAME?</v>
      </c>
      <c r="BI737" s="78" t="e">
        <f>IF(Exposition!$J744="Mai",Exposition!$G744)</f>
        <v>#NAME?</v>
      </c>
      <c r="BJ737" s="78" t="e">
        <f>IF(Exposition!$J744="Juni",Exposition!$G744)</f>
        <v>#NAME?</v>
      </c>
      <c r="BK737" s="78" t="e">
        <f>IF(Exposition!$J744="Juli",Exposition!$G744)</f>
        <v>#NAME?</v>
      </c>
      <c r="BL737" s="78" t="e">
        <f>IF(Exposition!$J744="August",Exposition!$G744)</f>
        <v>#NAME?</v>
      </c>
      <c r="BM737" s="78" t="e">
        <f>IF(Exposition!$J744="September",Exposition!$G744)</f>
        <v>#NAME?</v>
      </c>
      <c r="BN737" s="78" t="e">
        <f>IF(Exposition!$J744="Oktober",Exposition!$G744)</f>
        <v>#NAME?</v>
      </c>
      <c r="BO737" s="78" t="e">
        <f>IF(Exposition!$J744="November",Exposition!$G744)</f>
        <v>#NAME?</v>
      </c>
      <c r="BP737" s="78" t="e">
        <f>IF(Exposition!$J744="Dezember",Exposition!$G744)</f>
        <v>#NAME?</v>
      </c>
    </row>
    <row r="738" spans="14:68" x14ac:dyDescent="0.2">
      <c r="N738" s="78" t="b">
        <f>IF(Exposition!$D746="Fußballspez. Training",Exposition!$C746*(Exposition!$E746/60))</f>
        <v>0</v>
      </c>
      <c r="O738" s="78" t="b">
        <f>IF(Exposition!$D746="Unspezifisches Training",Exposition!$C746*(Exposition!$E746/60))</f>
        <v>0</v>
      </c>
      <c r="AD738" s="78" t="e">
        <f>IF(Monitoring!D746=0,AA=0,TEXT(Monitoring!D746,"TTTT"))</f>
        <v>#NAME?</v>
      </c>
      <c r="AE738" s="78" t="e">
        <f>IF(Monitoring!D746=0,AA=0,TEXT(Monitoring!D746,"MMMM"))</f>
        <v>#NAME?</v>
      </c>
      <c r="AF738" s="78">
        <f>Monitoring!L746</f>
        <v>0</v>
      </c>
      <c r="BE738" s="78" t="e">
        <f>IF(Exposition!$J745="Januar",Exposition!$G745)</f>
        <v>#NAME?</v>
      </c>
      <c r="BF738" s="78" t="e">
        <f>IF(Exposition!$J745="Februar",Exposition!$G745)</f>
        <v>#NAME?</v>
      </c>
      <c r="BG738" s="78" t="e">
        <f>IF(Exposition!$J745="März",Exposition!$G745)</f>
        <v>#NAME?</v>
      </c>
      <c r="BH738" s="78" t="e">
        <f>IF(Exposition!$J745="April",Exposition!$G745)</f>
        <v>#NAME?</v>
      </c>
      <c r="BI738" s="78" t="e">
        <f>IF(Exposition!$J745="Mai",Exposition!$G745)</f>
        <v>#NAME?</v>
      </c>
      <c r="BJ738" s="78" t="e">
        <f>IF(Exposition!$J745="Juni",Exposition!$G745)</f>
        <v>#NAME?</v>
      </c>
      <c r="BK738" s="78" t="e">
        <f>IF(Exposition!$J745="Juli",Exposition!$G745)</f>
        <v>#NAME?</v>
      </c>
      <c r="BL738" s="78" t="e">
        <f>IF(Exposition!$J745="August",Exposition!$G745)</f>
        <v>#NAME?</v>
      </c>
      <c r="BM738" s="78" t="e">
        <f>IF(Exposition!$J745="September",Exposition!$G745)</f>
        <v>#NAME?</v>
      </c>
      <c r="BN738" s="78" t="e">
        <f>IF(Exposition!$J745="Oktober",Exposition!$G745)</f>
        <v>#NAME?</v>
      </c>
      <c r="BO738" s="78" t="e">
        <f>IF(Exposition!$J745="November",Exposition!$G745)</f>
        <v>#NAME?</v>
      </c>
      <c r="BP738" s="78" t="e">
        <f>IF(Exposition!$J745="Dezember",Exposition!$G745)</f>
        <v>#NAME?</v>
      </c>
    </row>
    <row r="739" spans="14:68" x14ac:dyDescent="0.2">
      <c r="N739" s="78" t="b">
        <f>IF(Exposition!$D747="Fußballspez. Training",Exposition!$C747*(Exposition!$E747/60))</f>
        <v>0</v>
      </c>
      <c r="O739" s="78" t="b">
        <f>IF(Exposition!$D747="Unspezifisches Training",Exposition!$C747*(Exposition!$E747/60))</f>
        <v>0</v>
      </c>
      <c r="AD739" s="78" t="e">
        <f>IF(Monitoring!D747=0,AA=0,TEXT(Monitoring!D747,"TTTT"))</f>
        <v>#NAME?</v>
      </c>
      <c r="AE739" s="78" t="e">
        <f>IF(Monitoring!D747=0,AA=0,TEXT(Monitoring!D747,"MMMM"))</f>
        <v>#NAME?</v>
      </c>
      <c r="AF739" s="78">
        <f>Monitoring!L747</f>
        <v>0</v>
      </c>
      <c r="BE739" s="78" t="e">
        <f>IF(Exposition!$J746="Januar",Exposition!$G746)</f>
        <v>#NAME?</v>
      </c>
      <c r="BF739" s="78" t="e">
        <f>IF(Exposition!$J746="Februar",Exposition!$G746)</f>
        <v>#NAME?</v>
      </c>
      <c r="BG739" s="78" t="e">
        <f>IF(Exposition!$J746="März",Exposition!$G746)</f>
        <v>#NAME?</v>
      </c>
      <c r="BH739" s="78" t="e">
        <f>IF(Exposition!$J746="April",Exposition!$G746)</f>
        <v>#NAME?</v>
      </c>
      <c r="BI739" s="78" t="e">
        <f>IF(Exposition!$J746="Mai",Exposition!$G746)</f>
        <v>#NAME?</v>
      </c>
      <c r="BJ739" s="78" t="e">
        <f>IF(Exposition!$J746="Juni",Exposition!$G746)</f>
        <v>#NAME?</v>
      </c>
      <c r="BK739" s="78" t="e">
        <f>IF(Exposition!$J746="Juli",Exposition!$G746)</f>
        <v>#NAME?</v>
      </c>
      <c r="BL739" s="78" t="e">
        <f>IF(Exposition!$J746="August",Exposition!$G746)</f>
        <v>#NAME?</v>
      </c>
      <c r="BM739" s="78" t="e">
        <f>IF(Exposition!$J746="September",Exposition!$G746)</f>
        <v>#NAME?</v>
      </c>
      <c r="BN739" s="78" t="e">
        <f>IF(Exposition!$J746="Oktober",Exposition!$G746)</f>
        <v>#NAME?</v>
      </c>
      <c r="BO739" s="78" t="e">
        <f>IF(Exposition!$J746="November",Exposition!$G746)</f>
        <v>#NAME?</v>
      </c>
      <c r="BP739" s="78" t="e">
        <f>IF(Exposition!$J746="Dezember",Exposition!$G746)</f>
        <v>#NAME?</v>
      </c>
    </row>
    <row r="740" spans="14:68" x14ac:dyDescent="0.2">
      <c r="N740" s="78" t="b">
        <f>IF(Exposition!$D748="Fußballspez. Training",Exposition!$C748*(Exposition!$E748/60))</f>
        <v>0</v>
      </c>
      <c r="O740" s="78" t="b">
        <f>IF(Exposition!$D748="Unspezifisches Training",Exposition!$C748*(Exposition!$E748/60))</f>
        <v>0</v>
      </c>
      <c r="AD740" s="78" t="e">
        <f>IF(Monitoring!D748=0,AA=0,TEXT(Monitoring!D748,"TTTT"))</f>
        <v>#NAME?</v>
      </c>
      <c r="AE740" s="78" t="e">
        <f>IF(Monitoring!D748=0,AA=0,TEXT(Monitoring!D748,"MMMM"))</f>
        <v>#NAME?</v>
      </c>
      <c r="AF740" s="78">
        <f>Monitoring!L748</f>
        <v>0</v>
      </c>
      <c r="BE740" s="78" t="e">
        <f>IF(Exposition!$J747="Januar",Exposition!$G747)</f>
        <v>#NAME?</v>
      </c>
      <c r="BF740" s="78" t="e">
        <f>IF(Exposition!$J747="Februar",Exposition!$G747)</f>
        <v>#NAME?</v>
      </c>
      <c r="BG740" s="78" t="e">
        <f>IF(Exposition!$J747="März",Exposition!$G747)</f>
        <v>#NAME?</v>
      </c>
      <c r="BH740" s="78" t="e">
        <f>IF(Exposition!$J747="April",Exposition!$G747)</f>
        <v>#NAME?</v>
      </c>
      <c r="BI740" s="78" t="e">
        <f>IF(Exposition!$J747="Mai",Exposition!$G747)</f>
        <v>#NAME?</v>
      </c>
      <c r="BJ740" s="78" t="e">
        <f>IF(Exposition!$J747="Juni",Exposition!$G747)</f>
        <v>#NAME?</v>
      </c>
      <c r="BK740" s="78" t="e">
        <f>IF(Exposition!$J747="Juli",Exposition!$G747)</f>
        <v>#NAME?</v>
      </c>
      <c r="BL740" s="78" t="e">
        <f>IF(Exposition!$J747="August",Exposition!$G747)</f>
        <v>#NAME?</v>
      </c>
      <c r="BM740" s="78" t="e">
        <f>IF(Exposition!$J747="September",Exposition!$G747)</f>
        <v>#NAME?</v>
      </c>
      <c r="BN740" s="78" t="e">
        <f>IF(Exposition!$J747="Oktober",Exposition!$G747)</f>
        <v>#NAME?</v>
      </c>
      <c r="BO740" s="78" t="e">
        <f>IF(Exposition!$J747="November",Exposition!$G747)</f>
        <v>#NAME?</v>
      </c>
      <c r="BP740" s="78" t="e">
        <f>IF(Exposition!$J747="Dezember",Exposition!$G747)</f>
        <v>#NAME?</v>
      </c>
    </row>
    <row r="741" spans="14:68" x14ac:dyDescent="0.2">
      <c r="N741" s="78" t="b">
        <f>IF(Exposition!$D749="Fußballspez. Training",Exposition!$C749*(Exposition!$E749/60))</f>
        <v>0</v>
      </c>
      <c r="O741" s="78" t="b">
        <f>IF(Exposition!$D749="Unspezifisches Training",Exposition!$C749*(Exposition!$E749/60))</f>
        <v>0</v>
      </c>
      <c r="AD741" s="78" t="e">
        <f>IF(Monitoring!D749=0,AA=0,TEXT(Monitoring!D749,"TTTT"))</f>
        <v>#NAME?</v>
      </c>
      <c r="AE741" s="78" t="e">
        <f>IF(Monitoring!D749=0,AA=0,TEXT(Monitoring!D749,"MMMM"))</f>
        <v>#NAME?</v>
      </c>
      <c r="AF741" s="78">
        <f>Monitoring!L749</f>
        <v>0</v>
      </c>
      <c r="BE741" s="78" t="e">
        <f>IF(Exposition!$J748="Januar",Exposition!$G748)</f>
        <v>#NAME?</v>
      </c>
      <c r="BF741" s="78" t="e">
        <f>IF(Exposition!$J748="Februar",Exposition!$G748)</f>
        <v>#NAME?</v>
      </c>
      <c r="BG741" s="78" t="e">
        <f>IF(Exposition!$J748="März",Exposition!$G748)</f>
        <v>#NAME?</v>
      </c>
      <c r="BH741" s="78" t="e">
        <f>IF(Exposition!$J748="April",Exposition!$G748)</f>
        <v>#NAME?</v>
      </c>
      <c r="BI741" s="78" t="e">
        <f>IF(Exposition!$J748="Mai",Exposition!$G748)</f>
        <v>#NAME?</v>
      </c>
      <c r="BJ741" s="78" t="e">
        <f>IF(Exposition!$J748="Juni",Exposition!$G748)</f>
        <v>#NAME?</v>
      </c>
      <c r="BK741" s="78" t="e">
        <f>IF(Exposition!$J748="Juli",Exposition!$G748)</f>
        <v>#NAME?</v>
      </c>
      <c r="BL741" s="78" t="e">
        <f>IF(Exposition!$J748="August",Exposition!$G748)</f>
        <v>#NAME?</v>
      </c>
      <c r="BM741" s="78" t="e">
        <f>IF(Exposition!$J748="September",Exposition!$G748)</f>
        <v>#NAME?</v>
      </c>
      <c r="BN741" s="78" t="e">
        <f>IF(Exposition!$J748="Oktober",Exposition!$G748)</f>
        <v>#NAME?</v>
      </c>
      <c r="BO741" s="78" t="e">
        <f>IF(Exposition!$J748="November",Exposition!$G748)</f>
        <v>#NAME?</v>
      </c>
      <c r="BP741" s="78" t="e">
        <f>IF(Exposition!$J748="Dezember",Exposition!$G748)</f>
        <v>#NAME?</v>
      </c>
    </row>
    <row r="742" spans="14:68" x14ac:dyDescent="0.2">
      <c r="N742" s="78" t="b">
        <f>IF(Exposition!$D750="Fußballspez. Training",Exposition!$C750*(Exposition!$E750/60))</f>
        <v>0</v>
      </c>
      <c r="O742" s="78" t="b">
        <f>IF(Exposition!$D750="Unspezifisches Training",Exposition!$C750*(Exposition!$E750/60))</f>
        <v>0</v>
      </c>
      <c r="AD742" s="78" t="e">
        <f>IF(Monitoring!D750=0,AA=0,TEXT(Monitoring!D750,"TTTT"))</f>
        <v>#NAME?</v>
      </c>
      <c r="AE742" s="78" t="e">
        <f>IF(Monitoring!D750=0,AA=0,TEXT(Monitoring!D750,"MMMM"))</f>
        <v>#NAME?</v>
      </c>
      <c r="AF742" s="78">
        <f>Monitoring!L750</f>
        <v>0</v>
      </c>
      <c r="BE742" s="78" t="e">
        <f>IF(Exposition!$J749="Januar",Exposition!$G749)</f>
        <v>#NAME?</v>
      </c>
      <c r="BF742" s="78" t="e">
        <f>IF(Exposition!$J749="Februar",Exposition!$G749)</f>
        <v>#NAME?</v>
      </c>
      <c r="BG742" s="78" t="e">
        <f>IF(Exposition!$J749="März",Exposition!$G749)</f>
        <v>#NAME?</v>
      </c>
      <c r="BH742" s="78" t="e">
        <f>IF(Exposition!$J749="April",Exposition!$G749)</f>
        <v>#NAME?</v>
      </c>
      <c r="BI742" s="78" t="e">
        <f>IF(Exposition!$J749="Mai",Exposition!$G749)</f>
        <v>#NAME?</v>
      </c>
      <c r="BJ742" s="78" t="e">
        <f>IF(Exposition!$J749="Juni",Exposition!$G749)</f>
        <v>#NAME?</v>
      </c>
      <c r="BK742" s="78" t="e">
        <f>IF(Exposition!$J749="Juli",Exposition!$G749)</f>
        <v>#NAME?</v>
      </c>
      <c r="BL742" s="78" t="e">
        <f>IF(Exposition!$J749="August",Exposition!$G749)</f>
        <v>#NAME?</v>
      </c>
      <c r="BM742" s="78" t="e">
        <f>IF(Exposition!$J749="September",Exposition!$G749)</f>
        <v>#NAME?</v>
      </c>
      <c r="BN742" s="78" t="e">
        <f>IF(Exposition!$J749="Oktober",Exposition!$G749)</f>
        <v>#NAME?</v>
      </c>
      <c r="BO742" s="78" t="e">
        <f>IF(Exposition!$J749="November",Exposition!$G749)</f>
        <v>#NAME?</v>
      </c>
      <c r="BP742" s="78" t="e">
        <f>IF(Exposition!$J749="Dezember",Exposition!$G749)</f>
        <v>#NAME?</v>
      </c>
    </row>
    <row r="743" spans="14:68" x14ac:dyDescent="0.2">
      <c r="N743" s="78" t="b">
        <f>IF(Exposition!$D751="Fußballspez. Training",Exposition!$C751*(Exposition!$E751/60))</f>
        <v>0</v>
      </c>
      <c r="O743" s="78" t="b">
        <f>IF(Exposition!$D751="Unspezifisches Training",Exposition!$C751*(Exposition!$E751/60))</f>
        <v>0</v>
      </c>
      <c r="AD743" s="78" t="e">
        <f>IF(Monitoring!D751=0,AA=0,TEXT(Monitoring!D751,"TTTT"))</f>
        <v>#NAME?</v>
      </c>
      <c r="AE743" s="78" t="e">
        <f>IF(Monitoring!D751=0,AA=0,TEXT(Monitoring!D751,"MMMM"))</f>
        <v>#NAME?</v>
      </c>
      <c r="AF743" s="78">
        <f>Monitoring!L751</f>
        <v>0</v>
      </c>
      <c r="BE743" s="78" t="e">
        <f>IF(Exposition!$J750="Januar",Exposition!$G750)</f>
        <v>#NAME?</v>
      </c>
      <c r="BF743" s="78" t="e">
        <f>IF(Exposition!$J750="Februar",Exposition!$G750)</f>
        <v>#NAME?</v>
      </c>
      <c r="BG743" s="78" t="e">
        <f>IF(Exposition!$J750="März",Exposition!$G750)</f>
        <v>#NAME?</v>
      </c>
      <c r="BH743" s="78" t="e">
        <f>IF(Exposition!$J750="April",Exposition!$G750)</f>
        <v>#NAME?</v>
      </c>
      <c r="BI743" s="78" t="e">
        <f>IF(Exposition!$J750="Mai",Exposition!$G750)</f>
        <v>#NAME?</v>
      </c>
      <c r="BJ743" s="78" t="e">
        <f>IF(Exposition!$J750="Juni",Exposition!$G750)</f>
        <v>#NAME?</v>
      </c>
      <c r="BK743" s="78" t="e">
        <f>IF(Exposition!$J750="Juli",Exposition!$G750)</f>
        <v>#NAME?</v>
      </c>
      <c r="BL743" s="78" t="e">
        <f>IF(Exposition!$J750="August",Exposition!$G750)</f>
        <v>#NAME?</v>
      </c>
      <c r="BM743" s="78" t="e">
        <f>IF(Exposition!$J750="September",Exposition!$G750)</f>
        <v>#NAME?</v>
      </c>
      <c r="BN743" s="78" t="e">
        <f>IF(Exposition!$J750="Oktober",Exposition!$G750)</f>
        <v>#NAME?</v>
      </c>
      <c r="BO743" s="78" t="e">
        <f>IF(Exposition!$J750="November",Exposition!$G750)</f>
        <v>#NAME?</v>
      </c>
      <c r="BP743" s="78" t="e">
        <f>IF(Exposition!$J750="Dezember",Exposition!$G750)</f>
        <v>#NAME?</v>
      </c>
    </row>
    <row r="744" spans="14:68" x14ac:dyDescent="0.2">
      <c r="N744" s="78" t="b">
        <f>IF(Exposition!$D752="Fußballspez. Training",Exposition!$C752*(Exposition!$E752/60))</f>
        <v>0</v>
      </c>
      <c r="O744" s="78" t="b">
        <f>IF(Exposition!$D752="Unspezifisches Training",Exposition!$C752*(Exposition!$E752/60))</f>
        <v>0</v>
      </c>
      <c r="AD744" s="78" t="e">
        <f>IF(Monitoring!D752=0,AA=0,TEXT(Monitoring!D752,"TTTT"))</f>
        <v>#NAME?</v>
      </c>
      <c r="AE744" s="78" t="e">
        <f>IF(Monitoring!D752=0,AA=0,TEXT(Monitoring!D752,"MMMM"))</f>
        <v>#NAME?</v>
      </c>
      <c r="AF744" s="78">
        <f>Monitoring!L752</f>
        <v>0</v>
      </c>
      <c r="BE744" s="78" t="e">
        <f>IF(Exposition!$J751="Januar",Exposition!$G751)</f>
        <v>#NAME?</v>
      </c>
      <c r="BF744" s="78" t="e">
        <f>IF(Exposition!$J751="Februar",Exposition!$G751)</f>
        <v>#NAME?</v>
      </c>
      <c r="BG744" s="78" t="e">
        <f>IF(Exposition!$J751="März",Exposition!$G751)</f>
        <v>#NAME?</v>
      </c>
      <c r="BH744" s="78" t="e">
        <f>IF(Exposition!$J751="April",Exposition!$G751)</f>
        <v>#NAME?</v>
      </c>
      <c r="BI744" s="78" t="e">
        <f>IF(Exposition!$J751="Mai",Exposition!$G751)</f>
        <v>#NAME?</v>
      </c>
      <c r="BJ744" s="78" t="e">
        <f>IF(Exposition!$J751="Juni",Exposition!$G751)</f>
        <v>#NAME?</v>
      </c>
      <c r="BK744" s="78" t="e">
        <f>IF(Exposition!$J751="Juli",Exposition!$G751)</f>
        <v>#NAME?</v>
      </c>
      <c r="BL744" s="78" t="e">
        <f>IF(Exposition!$J751="August",Exposition!$G751)</f>
        <v>#NAME?</v>
      </c>
      <c r="BM744" s="78" t="e">
        <f>IF(Exposition!$J751="September",Exposition!$G751)</f>
        <v>#NAME?</v>
      </c>
      <c r="BN744" s="78" t="e">
        <f>IF(Exposition!$J751="Oktober",Exposition!$G751)</f>
        <v>#NAME?</v>
      </c>
      <c r="BO744" s="78" t="e">
        <f>IF(Exposition!$J751="November",Exposition!$G751)</f>
        <v>#NAME?</v>
      </c>
      <c r="BP744" s="78" t="e">
        <f>IF(Exposition!$J751="Dezember",Exposition!$G751)</f>
        <v>#NAME?</v>
      </c>
    </row>
    <row r="745" spans="14:68" x14ac:dyDescent="0.2">
      <c r="N745" s="78" t="b">
        <f>IF(Exposition!$D753="Fußballspez. Training",Exposition!$C753*(Exposition!$E753/60))</f>
        <v>0</v>
      </c>
      <c r="O745" s="78" t="b">
        <f>IF(Exposition!$D753="Unspezifisches Training",Exposition!$C753*(Exposition!$E753/60))</f>
        <v>0</v>
      </c>
      <c r="AD745" s="78" t="e">
        <f>IF(Monitoring!D753=0,AA=0,TEXT(Monitoring!D753,"TTTT"))</f>
        <v>#NAME?</v>
      </c>
      <c r="AE745" s="78" t="e">
        <f>IF(Monitoring!D753=0,AA=0,TEXT(Monitoring!D753,"MMMM"))</f>
        <v>#NAME?</v>
      </c>
      <c r="AF745" s="78">
        <f>Monitoring!L753</f>
        <v>0</v>
      </c>
      <c r="BE745" s="78" t="e">
        <f>IF(Exposition!$J752="Januar",Exposition!$G752)</f>
        <v>#NAME?</v>
      </c>
      <c r="BF745" s="78" t="e">
        <f>IF(Exposition!$J752="Februar",Exposition!$G752)</f>
        <v>#NAME?</v>
      </c>
      <c r="BG745" s="78" t="e">
        <f>IF(Exposition!$J752="März",Exposition!$G752)</f>
        <v>#NAME?</v>
      </c>
      <c r="BH745" s="78" t="e">
        <f>IF(Exposition!$J752="April",Exposition!$G752)</f>
        <v>#NAME?</v>
      </c>
      <c r="BI745" s="78" t="e">
        <f>IF(Exposition!$J752="Mai",Exposition!$G752)</f>
        <v>#NAME?</v>
      </c>
      <c r="BJ745" s="78" t="e">
        <f>IF(Exposition!$J752="Juni",Exposition!$G752)</f>
        <v>#NAME?</v>
      </c>
      <c r="BK745" s="78" t="e">
        <f>IF(Exposition!$J752="Juli",Exposition!$G752)</f>
        <v>#NAME?</v>
      </c>
      <c r="BL745" s="78" t="e">
        <f>IF(Exposition!$J752="August",Exposition!$G752)</f>
        <v>#NAME?</v>
      </c>
      <c r="BM745" s="78" t="e">
        <f>IF(Exposition!$J752="September",Exposition!$G752)</f>
        <v>#NAME?</v>
      </c>
      <c r="BN745" s="78" t="e">
        <f>IF(Exposition!$J752="Oktober",Exposition!$G752)</f>
        <v>#NAME?</v>
      </c>
      <c r="BO745" s="78" t="e">
        <f>IF(Exposition!$J752="November",Exposition!$G752)</f>
        <v>#NAME?</v>
      </c>
      <c r="BP745" s="78" t="e">
        <f>IF(Exposition!$J752="Dezember",Exposition!$G752)</f>
        <v>#NAME?</v>
      </c>
    </row>
    <row r="746" spans="14:68" x14ac:dyDescent="0.2">
      <c r="N746" s="78" t="b">
        <f>IF(Exposition!$D754="Fußballspez. Training",Exposition!$C754*(Exposition!$E754/60))</f>
        <v>0</v>
      </c>
      <c r="O746" s="78" t="b">
        <f>IF(Exposition!$D754="Unspezifisches Training",Exposition!$C754*(Exposition!$E754/60))</f>
        <v>0</v>
      </c>
      <c r="AD746" s="78" t="e">
        <f>IF(Monitoring!D754=0,AA=0,TEXT(Monitoring!D754,"TTTT"))</f>
        <v>#NAME?</v>
      </c>
      <c r="AE746" s="78" t="e">
        <f>IF(Monitoring!D754=0,AA=0,TEXT(Monitoring!D754,"MMMM"))</f>
        <v>#NAME?</v>
      </c>
      <c r="AF746" s="78">
        <f>Monitoring!L754</f>
        <v>0</v>
      </c>
      <c r="BE746" s="78" t="e">
        <f>IF(Exposition!$J753="Januar",Exposition!$G753)</f>
        <v>#NAME?</v>
      </c>
      <c r="BF746" s="78" t="e">
        <f>IF(Exposition!$J753="Februar",Exposition!$G753)</f>
        <v>#NAME?</v>
      </c>
      <c r="BG746" s="78" t="e">
        <f>IF(Exposition!$J753="März",Exposition!$G753)</f>
        <v>#NAME?</v>
      </c>
      <c r="BH746" s="78" t="e">
        <f>IF(Exposition!$J753="April",Exposition!$G753)</f>
        <v>#NAME?</v>
      </c>
      <c r="BI746" s="78" t="e">
        <f>IF(Exposition!$J753="Mai",Exposition!$G753)</f>
        <v>#NAME?</v>
      </c>
      <c r="BJ746" s="78" t="e">
        <f>IF(Exposition!$J753="Juni",Exposition!$G753)</f>
        <v>#NAME?</v>
      </c>
      <c r="BK746" s="78" t="e">
        <f>IF(Exposition!$J753="Juli",Exposition!$G753)</f>
        <v>#NAME?</v>
      </c>
      <c r="BL746" s="78" t="e">
        <f>IF(Exposition!$J753="August",Exposition!$G753)</f>
        <v>#NAME?</v>
      </c>
      <c r="BM746" s="78" t="e">
        <f>IF(Exposition!$J753="September",Exposition!$G753)</f>
        <v>#NAME?</v>
      </c>
      <c r="BN746" s="78" t="e">
        <f>IF(Exposition!$J753="Oktober",Exposition!$G753)</f>
        <v>#NAME?</v>
      </c>
      <c r="BO746" s="78" t="e">
        <f>IF(Exposition!$J753="November",Exposition!$G753)</f>
        <v>#NAME?</v>
      </c>
      <c r="BP746" s="78" t="e">
        <f>IF(Exposition!$J753="Dezember",Exposition!$G753)</f>
        <v>#NAME?</v>
      </c>
    </row>
    <row r="747" spans="14:68" x14ac:dyDescent="0.2">
      <c r="N747" s="78" t="b">
        <f>IF(Exposition!$D755="Fußballspez. Training",Exposition!$C755*(Exposition!$E755/60))</f>
        <v>0</v>
      </c>
      <c r="O747" s="78" t="b">
        <f>IF(Exposition!$D755="Unspezifisches Training",Exposition!$C755*(Exposition!$E755/60))</f>
        <v>0</v>
      </c>
      <c r="AD747" s="78" t="e">
        <f>IF(Monitoring!D755=0,AA=0,TEXT(Monitoring!D755,"TTTT"))</f>
        <v>#NAME?</v>
      </c>
      <c r="AE747" s="78" t="e">
        <f>IF(Monitoring!D755=0,AA=0,TEXT(Monitoring!D755,"MMMM"))</f>
        <v>#NAME?</v>
      </c>
      <c r="AF747" s="78">
        <f>Monitoring!L755</f>
        <v>0</v>
      </c>
      <c r="BE747" s="78" t="e">
        <f>IF(Exposition!$J754="Januar",Exposition!$G754)</f>
        <v>#NAME?</v>
      </c>
      <c r="BF747" s="78" t="e">
        <f>IF(Exposition!$J754="Februar",Exposition!$G754)</f>
        <v>#NAME?</v>
      </c>
      <c r="BG747" s="78" t="e">
        <f>IF(Exposition!$J754="März",Exposition!$G754)</f>
        <v>#NAME?</v>
      </c>
      <c r="BH747" s="78" t="e">
        <f>IF(Exposition!$J754="April",Exposition!$G754)</f>
        <v>#NAME?</v>
      </c>
      <c r="BI747" s="78" t="e">
        <f>IF(Exposition!$J754="Mai",Exposition!$G754)</f>
        <v>#NAME?</v>
      </c>
      <c r="BJ747" s="78" t="e">
        <f>IF(Exposition!$J754="Juni",Exposition!$G754)</f>
        <v>#NAME?</v>
      </c>
      <c r="BK747" s="78" t="e">
        <f>IF(Exposition!$J754="Juli",Exposition!$G754)</f>
        <v>#NAME?</v>
      </c>
      <c r="BL747" s="78" t="e">
        <f>IF(Exposition!$J754="August",Exposition!$G754)</f>
        <v>#NAME?</v>
      </c>
      <c r="BM747" s="78" t="e">
        <f>IF(Exposition!$J754="September",Exposition!$G754)</f>
        <v>#NAME?</v>
      </c>
      <c r="BN747" s="78" t="e">
        <f>IF(Exposition!$J754="Oktober",Exposition!$G754)</f>
        <v>#NAME?</v>
      </c>
      <c r="BO747" s="78" t="e">
        <f>IF(Exposition!$J754="November",Exposition!$G754)</f>
        <v>#NAME?</v>
      </c>
      <c r="BP747" s="78" t="e">
        <f>IF(Exposition!$J754="Dezember",Exposition!$G754)</f>
        <v>#NAME?</v>
      </c>
    </row>
    <row r="748" spans="14:68" x14ac:dyDescent="0.2">
      <c r="N748" s="78" t="b">
        <f>IF(Exposition!$D756="Fußballspez. Training",Exposition!$C756*(Exposition!$E756/60))</f>
        <v>0</v>
      </c>
      <c r="O748" s="78" t="b">
        <f>IF(Exposition!$D756="Unspezifisches Training",Exposition!$C756*(Exposition!$E756/60))</f>
        <v>0</v>
      </c>
      <c r="AD748" s="78" t="e">
        <f>IF(Monitoring!D756=0,AA=0,TEXT(Monitoring!D756,"TTTT"))</f>
        <v>#NAME?</v>
      </c>
      <c r="AE748" s="78" t="e">
        <f>IF(Monitoring!D756=0,AA=0,TEXT(Monitoring!D756,"MMMM"))</f>
        <v>#NAME?</v>
      </c>
      <c r="AF748" s="78">
        <f>Monitoring!L756</f>
        <v>0</v>
      </c>
      <c r="BE748" s="78" t="e">
        <f>IF(Exposition!$J755="Januar",Exposition!$G755)</f>
        <v>#NAME?</v>
      </c>
      <c r="BF748" s="78" t="e">
        <f>IF(Exposition!$J755="Februar",Exposition!$G755)</f>
        <v>#NAME?</v>
      </c>
      <c r="BG748" s="78" t="e">
        <f>IF(Exposition!$J755="März",Exposition!$G755)</f>
        <v>#NAME?</v>
      </c>
      <c r="BH748" s="78" t="e">
        <f>IF(Exposition!$J755="April",Exposition!$G755)</f>
        <v>#NAME?</v>
      </c>
      <c r="BI748" s="78" t="e">
        <f>IF(Exposition!$J755="Mai",Exposition!$G755)</f>
        <v>#NAME?</v>
      </c>
      <c r="BJ748" s="78" t="e">
        <f>IF(Exposition!$J755="Juni",Exposition!$G755)</f>
        <v>#NAME?</v>
      </c>
      <c r="BK748" s="78" t="e">
        <f>IF(Exposition!$J755="Juli",Exposition!$G755)</f>
        <v>#NAME?</v>
      </c>
      <c r="BL748" s="78" t="e">
        <f>IF(Exposition!$J755="August",Exposition!$G755)</f>
        <v>#NAME?</v>
      </c>
      <c r="BM748" s="78" t="e">
        <f>IF(Exposition!$J755="September",Exposition!$G755)</f>
        <v>#NAME?</v>
      </c>
      <c r="BN748" s="78" t="e">
        <f>IF(Exposition!$J755="Oktober",Exposition!$G755)</f>
        <v>#NAME?</v>
      </c>
      <c r="BO748" s="78" t="e">
        <f>IF(Exposition!$J755="November",Exposition!$G755)</f>
        <v>#NAME?</v>
      </c>
      <c r="BP748" s="78" t="e">
        <f>IF(Exposition!$J755="Dezember",Exposition!$G755)</f>
        <v>#NAME?</v>
      </c>
    </row>
    <row r="749" spans="14:68" x14ac:dyDescent="0.2">
      <c r="N749" s="78" t="b">
        <f>IF(Exposition!$D757="Fußballspez. Training",Exposition!$C757*(Exposition!$E757/60))</f>
        <v>0</v>
      </c>
      <c r="O749" s="78" t="b">
        <f>IF(Exposition!$D757="Unspezifisches Training",Exposition!$C757*(Exposition!$E757/60))</f>
        <v>0</v>
      </c>
      <c r="AD749" s="78" t="e">
        <f>IF(Monitoring!D757=0,AA=0,TEXT(Monitoring!D757,"TTTT"))</f>
        <v>#NAME?</v>
      </c>
      <c r="AE749" s="78" t="e">
        <f>IF(Monitoring!D757=0,AA=0,TEXT(Monitoring!D757,"MMMM"))</f>
        <v>#NAME?</v>
      </c>
      <c r="AF749" s="78">
        <f>Monitoring!L757</f>
        <v>0</v>
      </c>
      <c r="BE749" s="78" t="e">
        <f>IF(Exposition!$J756="Januar",Exposition!$G756)</f>
        <v>#NAME?</v>
      </c>
      <c r="BF749" s="78" t="e">
        <f>IF(Exposition!$J756="Februar",Exposition!$G756)</f>
        <v>#NAME?</v>
      </c>
      <c r="BG749" s="78" t="e">
        <f>IF(Exposition!$J756="März",Exposition!$G756)</f>
        <v>#NAME?</v>
      </c>
      <c r="BH749" s="78" t="e">
        <f>IF(Exposition!$J756="April",Exposition!$G756)</f>
        <v>#NAME?</v>
      </c>
      <c r="BI749" s="78" t="e">
        <f>IF(Exposition!$J756="Mai",Exposition!$G756)</f>
        <v>#NAME?</v>
      </c>
      <c r="BJ749" s="78" t="e">
        <f>IF(Exposition!$J756="Juni",Exposition!$G756)</f>
        <v>#NAME?</v>
      </c>
      <c r="BK749" s="78" t="e">
        <f>IF(Exposition!$J756="Juli",Exposition!$G756)</f>
        <v>#NAME?</v>
      </c>
      <c r="BL749" s="78" t="e">
        <f>IF(Exposition!$J756="August",Exposition!$G756)</f>
        <v>#NAME?</v>
      </c>
      <c r="BM749" s="78" t="e">
        <f>IF(Exposition!$J756="September",Exposition!$G756)</f>
        <v>#NAME?</v>
      </c>
      <c r="BN749" s="78" t="e">
        <f>IF(Exposition!$J756="Oktober",Exposition!$G756)</f>
        <v>#NAME?</v>
      </c>
      <c r="BO749" s="78" t="e">
        <f>IF(Exposition!$J756="November",Exposition!$G756)</f>
        <v>#NAME?</v>
      </c>
      <c r="BP749" s="78" t="e">
        <f>IF(Exposition!$J756="Dezember",Exposition!$G756)</f>
        <v>#NAME?</v>
      </c>
    </row>
    <row r="750" spans="14:68" x14ac:dyDescent="0.2">
      <c r="N750" s="78" t="b">
        <f>IF(Exposition!$D758="Fußballspez. Training",Exposition!$C758*(Exposition!$E758/60))</f>
        <v>0</v>
      </c>
      <c r="O750" s="78" t="b">
        <f>IF(Exposition!$D758="Unspezifisches Training",Exposition!$C758*(Exposition!$E758/60))</f>
        <v>0</v>
      </c>
      <c r="AD750" s="78" t="e">
        <f>IF(Monitoring!D758=0,AA=0,TEXT(Monitoring!D758,"TTTT"))</f>
        <v>#NAME?</v>
      </c>
      <c r="AE750" s="78" t="e">
        <f>IF(Monitoring!D758=0,AA=0,TEXT(Monitoring!D758,"MMMM"))</f>
        <v>#NAME?</v>
      </c>
      <c r="AF750" s="78">
        <f>Monitoring!L758</f>
        <v>0</v>
      </c>
      <c r="BE750" s="78" t="e">
        <f>IF(Exposition!$J757="Januar",Exposition!$G757)</f>
        <v>#NAME?</v>
      </c>
      <c r="BF750" s="78" t="e">
        <f>IF(Exposition!$J757="Februar",Exposition!$G757)</f>
        <v>#NAME?</v>
      </c>
      <c r="BG750" s="78" t="e">
        <f>IF(Exposition!$J757="März",Exposition!$G757)</f>
        <v>#NAME?</v>
      </c>
      <c r="BH750" s="78" t="e">
        <f>IF(Exposition!$J757="April",Exposition!$G757)</f>
        <v>#NAME?</v>
      </c>
      <c r="BI750" s="78" t="e">
        <f>IF(Exposition!$J757="Mai",Exposition!$G757)</f>
        <v>#NAME?</v>
      </c>
      <c r="BJ750" s="78" t="e">
        <f>IF(Exposition!$J757="Juni",Exposition!$G757)</f>
        <v>#NAME?</v>
      </c>
      <c r="BK750" s="78" t="e">
        <f>IF(Exposition!$J757="Juli",Exposition!$G757)</f>
        <v>#NAME?</v>
      </c>
      <c r="BL750" s="78" t="e">
        <f>IF(Exposition!$J757="August",Exposition!$G757)</f>
        <v>#NAME?</v>
      </c>
      <c r="BM750" s="78" t="e">
        <f>IF(Exposition!$J757="September",Exposition!$G757)</f>
        <v>#NAME?</v>
      </c>
      <c r="BN750" s="78" t="e">
        <f>IF(Exposition!$J757="Oktober",Exposition!$G757)</f>
        <v>#NAME?</v>
      </c>
      <c r="BO750" s="78" t="e">
        <f>IF(Exposition!$J757="November",Exposition!$G757)</f>
        <v>#NAME?</v>
      </c>
      <c r="BP750" s="78" t="e">
        <f>IF(Exposition!$J757="Dezember",Exposition!$G757)</f>
        <v>#NAME?</v>
      </c>
    </row>
    <row r="751" spans="14:68" x14ac:dyDescent="0.2">
      <c r="N751" s="78" t="b">
        <f>IF(Exposition!$D759="Fußballspez. Training",Exposition!$C759*(Exposition!$E759/60))</f>
        <v>0</v>
      </c>
      <c r="O751" s="78" t="b">
        <f>IF(Exposition!$D759="Unspezifisches Training",Exposition!$C759*(Exposition!$E759/60))</f>
        <v>0</v>
      </c>
      <c r="AD751" s="78" t="e">
        <f>IF(Monitoring!D759=0,AA=0,TEXT(Monitoring!D759,"TTTT"))</f>
        <v>#NAME?</v>
      </c>
      <c r="AE751" s="78" t="e">
        <f>IF(Monitoring!D759=0,AA=0,TEXT(Monitoring!D759,"MMMM"))</f>
        <v>#NAME?</v>
      </c>
      <c r="AF751" s="78">
        <f>Monitoring!L759</f>
        <v>0</v>
      </c>
      <c r="BE751" s="78" t="e">
        <f>IF(Exposition!$J758="Januar",Exposition!$G758)</f>
        <v>#NAME?</v>
      </c>
      <c r="BF751" s="78" t="e">
        <f>IF(Exposition!$J758="Februar",Exposition!$G758)</f>
        <v>#NAME?</v>
      </c>
      <c r="BG751" s="78" t="e">
        <f>IF(Exposition!$J758="März",Exposition!$G758)</f>
        <v>#NAME?</v>
      </c>
      <c r="BH751" s="78" t="e">
        <f>IF(Exposition!$J758="April",Exposition!$G758)</f>
        <v>#NAME?</v>
      </c>
      <c r="BI751" s="78" t="e">
        <f>IF(Exposition!$J758="Mai",Exposition!$G758)</f>
        <v>#NAME?</v>
      </c>
      <c r="BJ751" s="78" t="e">
        <f>IF(Exposition!$J758="Juni",Exposition!$G758)</f>
        <v>#NAME?</v>
      </c>
      <c r="BK751" s="78" t="e">
        <f>IF(Exposition!$J758="Juli",Exposition!$G758)</f>
        <v>#NAME?</v>
      </c>
      <c r="BL751" s="78" t="e">
        <f>IF(Exposition!$J758="August",Exposition!$G758)</f>
        <v>#NAME?</v>
      </c>
      <c r="BM751" s="78" t="e">
        <f>IF(Exposition!$J758="September",Exposition!$G758)</f>
        <v>#NAME?</v>
      </c>
      <c r="BN751" s="78" t="e">
        <f>IF(Exposition!$J758="Oktober",Exposition!$G758)</f>
        <v>#NAME?</v>
      </c>
      <c r="BO751" s="78" t="e">
        <f>IF(Exposition!$J758="November",Exposition!$G758)</f>
        <v>#NAME?</v>
      </c>
      <c r="BP751" s="78" t="e">
        <f>IF(Exposition!$J758="Dezember",Exposition!$G758)</f>
        <v>#NAME?</v>
      </c>
    </row>
    <row r="752" spans="14:68" x14ac:dyDescent="0.2">
      <c r="N752" s="78" t="b">
        <f>IF(Exposition!$D760="Fußballspez. Training",Exposition!$C760*(Exposition!$E760/60))</f>
        <v>0</v>
      </c>
      <c r="O752" s="78" t="b">
        <f>IF(Exposition!$D760="Unspezifisches Training",Exposition!$C760*(Exposition!$E760/60))</f>
        <v>0</v>
      </c>
      <c r="AD752" s="78" t="e">
        <f>IF(Monitoring!D760=0,AA=0,TEXT(Monitoring!D760,"TTTT"))</f>
        <v>#NAME?</v>
      </c>
      <c r="AE752" s="78" t="e">
        <f>IF(Monitoring!D760=0,AA=0,TEXT(Monitoring!D760,"MMMM"))</f>
        <v>#NAME?</v>
      </c>
      <c r="AF752" s="78">
        <f>Monitoring!L760</f>
        <v>0</v>
      </c>
      <c r="BE752" s="78" t="e">
        <f>IF(Exposition!$J759="Januar",Exposition!$G759)</f>
        <v>#NAME?</v>
      </c>
      <c r="BF752" s="78" t="e">
        <f>IF(Exposition!$J759="Februar",Exposition!$G759)</f>
        <v>#NAME?</v>
      </c>
      <c r="BG752" s="78" t="e">
        <f>IF(Exposition!$J759="März",Exposition!$G759)</f>
        <v>#NAME?</v>
      </c>
      <c r="BH752" s="78" t="e">
        <f>IF(Exposition!$J759="April",Exposition!$G759)</f>
        <v>#NAME?</v>
      </c>
      <c r="BI752" s="78" t="e">
        <f>IF(Exposition!$J759="Mai",Exposition!$G759)</f>
        <v>#NAME?</v>
      </c>
      <c r="BJ752" s="78" t="e">
        <f>IF(Exposition!$J759="Juni",Exposition!$G759)</f>
        <v>#NAME?</v>
      </c>
      <c r="BK752" s="78" t="e">
        <f>IF(Exposition!$J759="Juli",Exposition!$G759)</f>
        <v>#NAME?</v>
      </c>
      <c r="BL752" s="78" t="e">
        <f>IF(Exposition!$J759="August",Exposition!$G759)</f>
        <v>#NAME?</v>
      </c>
      <c r="BM752" s="78" t="e">
        <f>IF(Exposition!$J759="September",Exposition!$G759)</f>
        <v>#NAME?</v>
      </c>
      <c r="BN752" s="78" t="e">
        <f>IF(Exposition!$J759="Oktober",Exposition!$G759)</f>
        <v>#NAME?</v>
      </c>
      <c r="BO752" s="78" t="e">
        <f>IF(Exposition!$J759="November",Exposition!$G759)</f>
        <v>#NAME?</v>
      </c>
      <c r="BP752" s="78" t="e">
        <f>IF(Exposition!$J759="Dezember",Exposition!$G759)</f>
        <v>#NAME?</v>
      </c>
    </row>
    <row r="753" spans="14:68" x14ac:dyDescent="0.2">
      <c r="N753" s="78" t="b">
        <f>IF(Exposition!$D761="Fußballspez. Training",Exposition!$C761*(Exposition!$E761/60))</f>
        <v>0</v>
      </c>
      <c r="O753" s="78" t="b">
        <f>IF(Exposition!$D761="Unspezifisches Training",Exposition!$C761*(Exposition!$E761/60))</f>
        <v>0</v>
      </c>
      <c r="AD753" s="78" t="e">
        <f>IF(Monitoring!D761=0,AA=0,TEXT(Monitoring!D761,"TTTT"))</f>
        <v>#NAME?</v>
      </c>
      <c r="AE753" s="78" t="e">
        <f>IF(Monitoring!D761=0,AA=0,TEXT(Monitoring!D761,"MMMM"))</f>
        <v>#NAME?</v>
      </c>
      <c r="AF753" s="78">
        <f>Monitoring!L761</f>
        <v>0</v>
      </c>
      <c r="BE753" s="78" t="e">
        <f>IF(Exposition!$J760="Januar",Exposition!$G760)</f>
        <v>#NAME?</v>
      </c>
      <c r="BF753" s="78" t="e">
        <f>IF(Exposition!$J760="Februar",Exposition!$G760)</f>
        <v>#NAME?</v>
      </c>
      <c r="BG753" s="78" t="e">
        <f>IF(Exposition!$J760="März",Exposition!$G760)</f>
        <v>#NAME?</v>
      </c>
      <c r="BH753" s="78" t="e">
        <f>IF(Exposition!$J760="April",Exposition!$G760)</f>
        <v>#NAME?</v>
      </c>
      <c r="BI753" s="78" t="e">
        <f>IF(Exposition!$J760="Mai",Exposition!$G760)</f>
        <v>#NAME?</v>
      </c>
      <c r="BJ753" s="78" t="e">
        <f>IF(Exposition!$J760="Juni",Exposition!$G760)</f>
        <v>#NAME?</v>
      </c>
      <c r="BK753" s="78" t="e">
        <f>IF(Exposition!$J760="Juli",Exposition!$G760)</f>
        <v>#NAME?</v>
      </c>
      <c r="BL753" s="78" t="e">
        <f>IF(Exposition!$J760="August",Exposition!$G760)</f>
        <v>#NAME?</v>
      </c>
      <c r="BM753" s="78" t="e">
        <f>IF(Exposition!$J760="September",Exposition!$G760)</f>
        <v>#NAME?</v>
      </c>
      <c r="BN753" s="78" t="e">
        <f>IF(Exposition!$J760="Oktober",Exposition!$G760)</f>
        <v>#NAME?</v>
      </c>
      <c r="BO753" s="78" t="e">
        <f>IF(Exposition!$J760="November",Exposition!$G760)</f>
        <v>#NAME?</v>
      </c>
      <c r="BP753" s="78" t="e">
        <f>IF(Exposition!$J760="Dezember",Exposition!$G760)</f>
        <v>#NAME?</v>
      </c>
    </row>
    <row r="754" spans="14:68" x14ac:dyDescent="0.2">
      <c r="N754" s="78" t="b">
        <f>IF(Exposition!$D762="Fußballspez. Training",Exposition!$C762*(Exposition!$E762/60))</f>
        <v>0</v>
      </c>
      <c r="O754" s="78" t="b">
        <f>IF(Exposition!$D762="Unspezifisches Training",Exposition!$C762*(Exposition!$E762/60))</f>
        <v>0</v>
      </c>
      <c r="AD754" s="78" t="e">
        <f>IF(Monitoring!D762=0,AA=0,TEXT(Monitoring!D762,"TTTT"))</f>
        <v>#NAME?</v>
      </c>
      <c r="AE754" s="78" t="e">
        <f>IF(Monitoring!D762=0,AA=0,TEXT(Monitoring!D762,"MMMM"))</f>
        <v>#NAME?</v>
      </c>
      <c r="AF754" s="78">
        <f>Monitoring!L762</f>
        <v>0</v>
      </c>
      <c r="BE754" s="78" t="e">
        <f>IF(Exposition!$J761="Januar",Exposition!$G761)</f>
        <v>#NAME?</v>
      </c>
      <c r="BF754" s="78" t="e">
        <f>IF(Exposition!$J761="Februar",Exposition!$G761)</f>
        <v>#NAME?</v>
      </c>
      <c r="BG754" s="78" t="e">
        <f>IF(Exposition!$J761="März",Exposition!$G761)</f>
        <v>#NAME?</v>
      </c>
      <c r="BH754" s="78" t="e">
        <f>IF(Exposition!$J761="April",Exposition!$G761)</f>
        <v>#NAME?</v>
      </c>
      <c r="BI754" s="78" t="e">
        <f>IF(Exposition!$J761="Mai",Exposition!$G761)</f>
        <v>#NAME?</v>
      </c>
      <c r="BJ754" s="78" t="e">
        <f>IF(Exposition!$J761="Juni",Exposition!$G761)</f>
        <v>#NAME?</v>
      </c>
      <c r="BK754" s="78" t="e">
        <f>IF(Exposition!$J761="Juli",Exposition!$G761)</f>
        <v>#NAME?</v>
      </c>
      <c r="BL754" s="78" t="e">
        <f>IF(Exposition!$J761="August",Exposition!$G761)</f>
        <v>#NAME?</v>
      </c>
      <c r="BM754" s="78" t="e">
        <f>IF(Exposition!$J761="September",Exposition!$G761)</f>
        <v>#NAME?</v>
      </c>
      <c r="BN754" s="78" t="e">
        <f>IF(Exposition!$J761="Oktober",Exposition!$G761)</f>
        <v>#NAME?</v>
      </c>
      <c r="BO754" s="78" t="e">
        <f>IF(Exposition!$J761="November",Exposition!$G761)</f>
        <v>#NAME?</v>
      </c>
      <c r="BP754" s="78" t="e">
        <f>IF(Exposition!$J761="Dezember",Exposition!$G761)</f>
        <v>#NAME?</v>
      </c>
    </row>
    <row r="755" spans="14:68" x14ac:dyDescent="0.2">
      <c r="N755" s="78" t="b">
        <f>IF(Exposition!$D763="Fußballspez. Training",Exposition!$C763*(Exposition!$E763/60))</f>
        <v>0</v>
      </c>
      <c r="O755" s="78" t="b">
        <f>IF(Exposition!$D763="Unspezifisches Training",Exposition!$C763*(Exposition!$E763/60))</f>
        <v>0</v>
      </c>
      <c r="AD755" s="78" t="e">
        <f>IF(Monitoring!D763=0,AA=0,TEXT(Monitoring!D763,"TTTT"))</f>
        <v>#NAME?</v>
      </c>
      <c r="AE755" s="78" t="e">
        <f>IF(Monitoring!D763=0,AA=0,TEXT(Monitoring!D763,"MMMM"))</f>
        <v>#NAME?</v>
      </c>
      <c r="AF755" s="78">
        <f>Monitoring!L763</f>
        <v>0</v>
      </c>
      <c r="BE755" s="78" t="e">
        <f>IF(Exposition!$J762="Januar",Exposition!$G762)</f>
        <v>#NAME?</v>
      </c>
      <c r="BF755" s="78" t="e">
        <f>IF(Exposition!$J762="Februar",Exposition!$G762)</f>
        <v>#NAME?</v>
      </c>
      <c r="BG755" s="78" t="e">
        <f>IF(Exposition!$J762="März",Exposition!$G762)</f>
        <v>#NAME?</v>
      </c>
      <c r="BH755" s="78" t="e">
        <f>IF(Exposition!$J762="April",Exposition!$G762)</f>
        <v>#NAME?</v>
      </c>
      <c r="BI755" s="78" t="e">
        <f>IF(Exposition!$J762="Mai",Exposition!$G762)</f>
        <v>#NAME?</v>
      </c>
      <c r="BJ755" s="78" t="e">
        <f>IF(Exposition!$J762="Juni",Exposition!$G762)</f>
        <v>#NAME?</v>
      </c>
      <c r="BK755" s="78" t="e">
        <f>IF(Exposition!$J762="Juli",Exposition!$G762)</f>
        <v>#NAME?</v>
      </c>
      <c r="BL755" s="78" t="e">
        <f>IF(Exposition!$J762="August",Exposition!$G762)</f>
        <v>#NAME?</v>
      </c>
      <c r="BM755" s="78" t="e">
        <f>IF(Exposition!$J762="September",Exposition!$G762)</f>
        <v>#NAME?</v>
      </c>
      <c r="BN755" s="78" t="e">
        <f>IF(Exposition!$J762="Oktober",Exposition!$G762)</f>
        <v>#NAME?</v>
      </c>
      <c r="BO755" s="78" t="e">
        <f>IF(Exposition!$J762="November",Exposition!$G762)</f>
        <v>#NAME?</v>
      </c>
      <c r="BP755" s="78" t="e">
        <f>IF(Exposition!$J762="Dezember",Exposition!$G762)</f>
        <v>#NAME?</v>
      </c>
    </row>
    <row r="756" spans="14:68" x14ac:dyDescent="0.2">
      <c r="N756" s="78" t="b">
        <f>IF(Exposition!$D764="Fußballspez. Training",Exposition!$C764*(Exposition!$E764/60))</f>
        <v>0</v>
      </c>
      <c r="O756" s="78" t="b">
        <f>IF(Exposition!$D764="Unspezifisches Training",Exposition!$C764*(Exposition!$E764/60))</f>
        <v>0</v>
      </c>
      <c r="AD756" s="78" t="e">
        <f>IF(Monitoring!D764=0,AA=0,TEXT(Monitoring!D764,"TTTT"))</f>
        <v>#NAME?</v>
      </c>
      <c r="AE756" s="78" t="e">
        <f>IF(Monitoring!D764=0,AA=0,TEXT(Monitoring!D764,"MMMM"))</f>
        <v>#NAME?</v>
      </c>
      <c r="AF756" s="78">
        <f>Monitoring!L764</f>
        <v>0</v>
      </c>
      <c r="BE756" s="78" t="e">
        <f>IF(Exposition!$J763="Januar",Exposition!$G763)</f>
        <v>#NAME?</v>
      </c>
      <c r="BF756" s="78" t="e">
        <f>IF(Exposition!$J763="Februar",Exposition!$G763)</f>
        <v>#NAME?</v>
      </c>
      <c r="BG756" s="78" t="e">
        <f>IF(Exposition!$J763="März",Exposition!$G763)</f>
        <v>#NAME?</v>
      </c>
      <c r="BH756" s="78" t="e">
        <f>IF(Exposition!$J763="April",Exposition!$G763)</f>
        <v>#NAME?</v>
      </c>
      <c r="BI756" s="78" t="e">
        <f>IF(Exposition!$J763="Mai",Exposition!$G763)</f>
        <v>#NAME?</v>
      </c>
      <c r="BJ756" s="78" t="e">
        <f>IF(Exposition!$J763="Juni",Exposition!$G763)</f>
        <v>#NAME?</v>
      </c>
      <c r="BK756" s="78" t="e">
        <f>IF(Exposition!$J763="Juli",Exposition!$G763)</f>
        <v>#NAME?</v>
      </c>
      <c r="BL756" s="78" t="e">
        <f>IF(Exposition!$J763="August",Exposition!$G763)</f>
        <v>#NAME?</v>
      </c>
      <c r="BM756" s="78" t="e">
        <f>IF(Exposition!$J763="September",Exposition!$G763)</f>
        <v>#NAME?</v>
      </c>
      <c r="BN756" s="78" t="e">
        <f>IF(Exposition!$J763="Oktober",Exposition!$G763)</f>
        <v>#NAME?</v>
      </c>
      <c r="BO756" s="78" t="e">
        <f>IF(Exposition!$J763="November",Exposition!$G763)</f>
        <v>#NAME?</v>
      </c>
      <c r="BP756" s="78" t="e">
        <f>IF(Exposition!$J763="Dezember",Exposition!$G763)</f>
        <v>#NAME?</v>
      </c>
    </row>
    <row r="757" spans="14:68" x14ac:dyDescent="0.2">
      <c r="N757" s="78" t="b">
        <f>IF(Exposition!$D765="Fußballspez. Training",Exposition!$C765*(Exposition!$E765/60))</f>
        <v>0</v>
      </c>
      <c r="O757" s="78" t="b">
        <f>IF(Exposition!$D765="Unspezifisches Training",Exposition!$C765*(Exposition!$E765/60))</f>
        <v>0</v>
      </c>
      <c r="AD757" s="78" t="e">
        <f>IF(Monitoring!D765=0,AA=0,TEXT(Monitoring!D765,"TTTT"))</f>
        <v>#NAME?</v>
      </c>
      <c r="AE757" s="78" t="e">
        <f>IF(Monitoring!D765=0,AA=0,TEXT(Monitoring!D765,"MMMM"))</f>
        <v>#NAME?</v>
      </c>
      <c r="AF757" s="78">
        <f>Monitoring!L765</f>
        <v>0</v>
      </c>
      <c r="BE757" s="78" t="e">
        <f>IF(Exposition!$J764="Januar",Exposition!$G764)</f>
        <v>#NAME?</v>
      </c>
      <c r="BF757" s="78" t="e">
        <f>IF(Exposition!$J764="Februar",Exposition!$G764)</f>
        <v>#NAME?</v>
      </c>
      <c r="BG757" s="78" t="e">
        <f>IF(Exposition!$J764="März",Exposition!$G764)</f>
        <v>#NAME?</v>
      </c>
      <c r="BH757" s="78" t="e">
        <f>IF(Exposition!$J764="April",Exposition!$G764)</f>
        <v>#NAME?</v>
      </c>
      <c r="BI757" s="78" t="e">
        <f>IF(Exposition!$J764="Mai",Exposition!$G764)</f>
        <v>#NAME?</v>
      </c>
      <c r="BJ757" s="78" t="e">
        <f>IF(Exposition!$J764="Juni",Exposition!$G764)</f>
        <v>#NAME?</v>
      </c>
      <c r="BK757" s="78" t="e">
        <f>IF(Exposition!$J764="Juli",Exposition!$G764)</f>
        <v>#NAME?</v>
      </c>
      <c r="BL757" s="78" t="e">
        <f>IF(Exposition!$J764="August",Exposition!$G764)</f>
        <v>#NAME?</v>
      </c>
      <c r="BM757" s="78" t="e">
        <f>IF(Exposition!$J764="September",Exposition!$G764)</f>
        <v>#NAME?</v>
      </c>
      <c r="BN757" s="78" t="e">
        <f>IF(Exposition!$J764="Oktober",Exposition!$G764)</f>
        <v>#NAME?</v>
      </c>
      <c r="BO757" s="78" t="e">
        <f>IF(Exposition!$J764="November",Exposition!$G764)</f>
        <v>#NAME?</v>
      </c>
      <c r="BP757" s="78" t="e">
        <f>IF(Exposition!$J764="Dezember",Exposition!$G764)</f>
        <v>#NAME?</v>
      </c>
    </row>
    <row r="758" spans="14:68" x14ac:dyDescent="0.2">
      <c r="N758" s="78" t="b">
        <f>IF(Exposition!$D766="Fußballspez. Training",Exposition!$C766*(Exposition!$E766/60))</f>
        <v>0</v>
      </c>
      <c r="O758" s="78" t="b">
        <f>IF(Exposition!$D766="Unspezifisches Training",Exposition!$C766*(Exposition!$E766/60))</f>
        <v>0</v>
      </c>
      <c r="AD758" s="78" t="e">
        <f>IF(Monitoring!D766=0,AA=0,TEXT(Monitoring!D766,"TTTT"))</f>
        <v>#NAME?</v>
      </c>
      <c r="AE758" s="78" t="e">
        <f>IF(Monitoring!D766=0,AA=0,TEXT(Monitoring!D766,"MMMM"))</f>
        <v>#NAME?</v>
      </c>
      <c r="AF758" s="78">
        <f>Monitoring!L766</f>
        <v>0</v>
      </c>
      <c r="BE758" s="78" t="e">
        <f>IF(Exposition!$J765="Januar",Exposition!$G765)</f>
        <v>#NAME?</v>
      </c>
      <c r="BF758" s="78" t="e">
        <f>IF(Exposition!$J765="Februar",Exposition!$G765)</f>
        <v>#NAME?</v>
      </c>
      <c r="BG758" s="78" t="e">
        <f>IF(Exposition!$J765="März",Exposition!$G765)</f>
        <v>#NAME?</v>
      </c>
      <c r="BH758" s="78" t="e">
        <f>IF(Exposition!$J765="April",Exposition!$G765)</f>
        <v>#NAME?</v>
      </c>
      <c r="BI758" s="78" t="e">
        <f>IF(Exposition!$J765="Mai",Exposition!$G765)</f>
        <v>#NAME?</v>
      </c>
      <c r="BJ758" s="78" t="e">
        <f>IF(Exposition!$J765="Juni",Exposition!$G765)</f>
        <v>#NAME?</v>
      </c>
      <c r="BK758" s="78" t="e">
        <f>IF(Exposition!$J765="Juli",Exposition!$G765)</f>
        <v>#NAME?</v>
      </c>
      <c r="BL758" s="78" t="e">
        <f>IF(Exposition!$J765="August",Exposition!$G765)</f>
        <v>#NAME?</v>
      </c>
      <c r="BM758" s="78" t="e">
        <f>IF(Exposition!$J765="September",Exposition!$G765)</f>
        <v>#NAME?</v>
      </c>
      <c r="BN758" s="78" t="e">
        <f>IF(Exposition!$J765="Oktober",Exposition!$G765)</f>
        <v>#NAME?</v>
      </c>
      <c r="BO758" s="78" t="e">
        <f>IF(Exposition!$J765="November",Exposition!$G765)</f>
        <v>#NAME?</v>
      </c>
      <c r="BP758" s="78" t="e">
        <f>IF(Exposition!$J765="Dezember",Exposition!$G765)</f>
        <v>#NAME?</v>
      </c>
    </row>
    <row r="759" spans="14:68" x14ac:dyDescent="0.2">
      <c r="N759" s="78" t="b">
        <f>IF(Exposition!$D767="Fußballspez. Training",Exposition!$C767*(Exposition!$E767/60))</f>
        <v>0</v>
      </c>
      <c r="O759" s="78" t="b">
        <f>IF(Exposition!$D767="Unspezifisches Training",Exposition!$C767*(Exposition!$E767/60))</f>
        <v>0</v>
      </c>
      <c r="AD759" s="78" t="e">
        <f>IF(Monitoring!D767=0,AA=0,TEXT(Monitoring!D767,"TTTT"))</f>
        <v>#NAME?</v>
      </c>
      <c r="AE759" s="78" t="e">
        <f>IF(Monitoring!D767=0,AA=0,TEXT(Monitoring!D767,"MMMM"))</f>
        <v>#NAME?</v>
      </c>
      <c r="AF759" s="78">
        <f>Monitoring!L767</f>
        <v>0</v>
      </c>
      <c r="BE759" s="78" t="e">
        <f>IF(Exposition!$J766="Januar",Exposition!$G766)</f>
        <v>#NAME?</v>
      </c>
      <c r="BF759" s="78" t="e">
        <f>IF(Exposition!$J766="Februar",Exposition!$G766)</f>
        <v>#NAME?</v>
      </c>
      <c r="BG759" s="78" t="e">
        <f>IF(Exposition!$J766="März",Exposition!$G766)</f>
        <v>#NAME?</v>
      </c>
      <c r="BH759" s="78" t="e">
        <f>IF(Exposition!$J766="April",Exposition!$G766)</f>
        <v>#NAME?</v>
      </c>
      <c r="BI759" s="78" t="e">
        <f>IF(Exposition!$J766="Mai",Exposition!$G766)</f>
        <v>#NAME?</v>
      </c>
      <c r="BJ759" s="78" t="e">
        <f>IF(Exposition!$J766="Juni",Exposition!$G766)</f>
        <v>#NAME?</v>
      </c>
      <c r="BK759" s="78" t="e">
        <f>IF(Exposition!$J766="Juli",Exposition!$G766)</f>
        <v>#NAME?</v>
      </c>
      <c r="BL759" s="78" t="e">
        <f>IF(Exposition!$J766="August",Exposition!$G766)</f>
        <v>#NAME?</v>
      </c>
      <c r="BM759" s="78" t="e">
        <f>IF(Exposition!$J766="September",Exposition!$G766)</f>
        <v>#NAME?</v>
      </c>
      <c r="BN759" s="78" t="e">
        <f>IF(Exposition!$J766="Oktober",Exposition!$G766)</f>
        <v>#NAME?</v>
      </c>
      <c r="BO759" s="78" t="e">
        <f>IF(Exposition!$J766="November",Exposition!$G766)</f>
        <v>#NAME?</v>
      </c>
      <c r="BP759" s="78" t="e">
        <f>IF(Exposition!$J766="Dezember",Exposition!$G766)</f>
        <v>#NAME?</v>
      </c>
    </row>
    <row r="760" spans="14:68" x14ac:dyDescent="0.2">
      <c r="N760" s="78" t="b">
        <f>IF(Exposition!$D768="Fußballspez. Training",Exposition!$C768*(Exposition!$E768/60))</f>
        <v>0</v>
      </c>
      <c r="O760" s="78" t="b">
        <f>IF(Exposition!$D768="Unspezifisches Training",Exposition!$C768*(Exposition!$E768/60))</f>
        <v>0</v>
      </c>
      <c r="AD760" s="78" t="e">
        <f>IF(Monitoring!D768=0,AA=0,TEXT(Monitoring!D768,"TTTT"))</f>
        <v>#NAME?</v>
      </c>
      <c r="AE760" s="78" t="e">
        <f>IF(Monitoring!D768=0,AA=0,TEXT(Monitoring!D768,"MMMM"))</f>
        <v>#NAME?</v>
      </c>
      <c r="AF760" s="78">
        <f>Monitoring!L768</f>
        <v>0</v>
      </c>
      <c r="BE760" s="78" t="e">
        <f>IF(Exposition!$J767="Januar",Exposition!$G767)</f>
        <v>#NAME?</v>
      </c>
      <c r="BF760" s="78" t="e">
        <f>IF(Exposition!$J767="Februar",Exposition!$G767)</f>
        <v>#NAME?</v>
      </c>
      <c r="BG760" s="78" t="e">
        <f>IF(Exposition!$J767="März",Exposition!$G767)</f>
        <v>#NAME?</v>
      </c>
      <c r="BH760" s="78" t="e">
        <f>IF(Exposition!$J767="April",Exposition!$G767)</f>
        <v>#NAME?</v>
      </c>
      <c r="BI760" s="78" t="e">
        <f>IF(Exposition!$J767="Mai",Exposition!$G767)</f>
        <v>#NAME?</v>
      </c>
      <c r="BJ760" s="78" t="e">
        <f>IF(Exposition!$J767="Juni",Exposition!$G767)</f>
        <v>#NAME?</v>
      </c>
      <c r="BK760" s="78" t="e">
        <f>IF(Exposition!$J767="Juli",Exposition!$G767)</f>
        <v>#NAME?</v>
      </c>
      <c r="BL760" s="78" t="e">
        <f>IF(Exposition!$J767="August",Exposition!$G767)</f>
        <v>#NAME?</v>
      </c>
      <c r="BM760" s="78" t="e">
        <f>IF(Exposition!$J767="September",Exposition!$G767)</f>
        <v>#NAME?</v>
      </c>
      <c r="BN760" s="78" t="e">
        <f>IF(Exposition!$J767="Oktober",Exposition!$G767)</f>
        <v>#NAME?</v>
      </c>
      <c r="BO760" s="78" t="e">
        <f>IF(Exposition!$J767="November",Exposition!$G767)</f>
        <v>#NAME?</v>
      </c>
      <c r="BP760" s="78" t="e">
        <f>IF(Exposition!$J767="Dezember",Exposition!$G767)</f>
        <v>#NAME?</v>
      </c>
    </row>
    <row r="761" spans="14:68" x14ac:dyDescent="0.2">
      <c r="N761" s="78" t="b">
        <f>IF(Exposition!$D769="Fußballspez. Training",Exposition!$C769*(Exposition!$E769/60))</f>
        <v>0</v>
      </c>
      <c r="O761" s="78" t="b">
        <f>IF(Exposition!$D769="Unspezifisches Training",Exposition!$C769*(Exposition!$E769/60))</f>
        <v>0</v>
      </c>
      <c r="AD761" s="78" t="e">
        <f>IF(Monitoring!D769=0,AA=0,TEXT(Monitoring!D769,"TTTT"))</f>
        <v>#NAME?</v>
      </c>
      <c r="AE761" s="78" t="e">
        <f>IF(Monitoring!D769=0,AA=0,TEXT(Monitoring!D769,"MMMM"))</f>
        <v>#NAME?</v>
      </c>
      <c r="AF761" s="78">
        <f>Monitoring!L769</f>
        <v>0</v>
      </c>
      <c r="BE761" s="78" t="e">
        <f>IF(Exposition!$J768="Januar",Exposition!$G768)</f>
        <v>#NAME?</v>
      </c>
      <c r="BF761" s="78" t="e">
        <f>IF(Exposition!$J768="Februar",Exposition!$G768)</f>
        <v>#NAME?</v>
      </c>
      <c r="BG761" s="78" t="e">
        <f>IF(Exposition!$J768="März",Exposition!$G768)</f>
        <v>#NAME?</v>
      </c>
      <c r="BH761" s="78" t="e">
        <f>IF(Exposition!$J768="April",Exposition!$G768)</f>
        <v>#NAME?</v>
      </c>
      <c r="BI761" s="78" t="e">
        <f>IF(Exposition!$J768="Mai",Exposition!$G768)</f>
        <v>#NAME?</v>
      </c>
      <c r="BJ761" s="78" t="e">
        <f>IF(Exposition!$J768="Juni",Exposition!$G768)</f>
        <v>#NAME?</v>
      </c>
      <c r="BK761" s="78" t="e">
        <f>IF(Exposition!$J768="Juli",Exposition!$G768)</f>
        <v>#NAME?</v>
      </c>
      <c r="BL761" s="78" t="e">
        <f>IF(Exposition!$J768="August",Exposition!$G768)</f>
        <v>#NAME?</v>
      </c>
      <c r="BM761" s="78" t="e">
        <f>IF(Exposition!$J768="September",Exposition!$G768)</f>
        <v>#NAME?</v>
      </c>
      <c r="BN761" s="78" t="e">
        <f>IF(Exposition!$J768="Oktober",Exposition!$G768)</f>
        <v>#NAME?</v>
      </c>
      <c r="BO761" s="78" t="e">
        <f>IF(Exposition!$J768="November",Exposition!$G768)</f>
        <v>#NAME?</v>
      </c>
      <c r="BP761" s="78" t="e">
        <f>IF(Exposition!$J768="Dezember",Exposition!$G768)</f>
        <v>#NAME?</v>
      </c>
    </row>
    <row r="762" spans="14:68" x14ac:dyDescent="0.2">
      <c r="N762" s="78" t="b">
        <f>IF(Exposition!$D770="Fußballspez. Training",Exposition!$C770*(Exposition!$E770/60))</f>
        <v>0</v>
      </c>
      <c r="O762" s="78" t="b">
        <f>IF(Exposition!$D770="Unspezifisches Training",Exposition!$C770*(Exposition!$E770/60))</f>
        <v>0</v>
      </c>
      <c r="AD762" s="78" t="e">
        <f>IF(Monitoring!D770=0,AA=0,TEXT(Monitoring!D770,"TTTT"))</f>
        <v>#NAME?</v>
      </c>
      <c r="AE762" s="78" t="e">
        <f>IF(Monitoring!D770=0,AA=0,TEXT(Monitoring!D770,"MMMM"))</f>
        <v>#NAME?</v>
      </c>
      <c r="AF762" s="78">
        <f>Monitoring!L770</f>
        <v>0</v>
      </c>
      <c r="BE762" s="78" t="e">
        <f>IF(Exposition!$J769="Januar",Exposition!$G769)</f>
        <v>#NAME?</v>
      </c>
      <c r="BF762" s="78" t="e">
        <f>IF(Exposition!$J769="Februar",Exposition!$G769)</f>
        <v>#NAME?</v>
      </c>
      <c r="BG762" s="78" t="e">
        <f>IF(Exposition!$J769="März",Exposition!$G769)</f>
        <v>#NAME?</v>
      </c>
      <c r="BH762" s="78" t="e">
        <f>IF(Exposition!$J769="April",Exposition!$G769)</f>
        <v>#NAME?</v>
      </c>
      <c r="BI762" s="78" t="e">
        <f>IF(Exposition!$J769="Mai",Exposition!$G769)</f>
        <v>#NAME?</v>
      </c>
      <c r="BJ762" s="78" t="e">
        <f>IF(Exposition!$J769="Juni",Exposition!$G769)</f>
        <v>#NAME?</v>
      </c>
      <c r="BK762" s="78" t="e">
        <f>IF(Exposition!$J769="Juli",Exposition!$G769)</f>
        <v>#NAME?</v>
      </c>
      <c r="BL762" s="78" t="e">
        <f>IF(Exposition!$J769="August",Exposition!$G769)</f>
        <v>#NAME?</v>
      </c>
      <c r="BM762" s="78" t="e">
        <f>IF(Exposition!$J769="September",Exposition!$G769)</f>
        <v>#NAME?</v>
      </c>
      <c r="BN762" s="78" t="e">
        <f>IF(Exposition!$J769="Oktober",Exposition!$G769)</f>
        <v>#NAME?</v>
      </c>
      <c r="BO762" s="78" t="e">
        <f>IF(Exposition!$J769="November",Exposition!$G769)</f>
        <v>#NAME?</v>
      </c>
      <c r="BP762" s="78" t="e">
        <f>IF(Exposition!$J769="Dezember",Exposition!$G769)</f>
        <v>#NAME?</v>
      </c>
    </row>
    <row r="763" spans="14:68" x14ac:dyDescent="0.2">
      <c r="N763" s="78" t="b">
        <f>IF(Exposition!$D771="Fußballspez. Training",Exposition!$C771*(Exposition!$E771/60))</f>
        <v>0</v>
      </c>
      <c r="O763" s="78" t="b">
        <f>IF(Exposition!$D771="Unspezifisches Training",Exposition!$C771*(Exposition!$E771/60))</f>
        <v>0</v>
      </c>
      <c r="AD763" s="78" t="e">
        <f>IF(Monitoring!D771=0,AA=0,TEXT(Monitoring!D771,"TTTT"))</f>
        <v>#NAME?</v>
      </c>
      <c r="AE763" s="78" t="e">
        <f>IF(Monitoring!D771=0,AA=0,TEXT(Monitoring!D771,"MMMM"))</f>
        <v>#NAME?</v>
      </c>
      <c r="AF763" s="78">
        <f>Monitoring!L771</f>
        <v>0</v>
      </c>
      <c r="BE763" s="78" t="e">
        <f>IF(Exposition!$J770="Januar",Exposition!$G770)</f>
        <v>#NAME?</v>
      </c>
      <c r="BF763" s="78" t="e">
        <f>IF(Exposition!$J770="Februar",Exposition!$G770)</f>
        <v>#NAME?</v>
      </c>
      <c r="BG763" s="78" t="e">
        <f>IF(Exposition!$J770="März",Exposition!$G770)</f>
        <v>#NAME?</v>
      </c>
      <c r="BH763" s="78" t="e">
        <f>IF(Exposition!$J770="April",Exposition!$G770)</f>
        <v>#NAME?</v>
      </c>
      <c r="BI763" s="78" t="e">
        <f>IF(Exposition!$J770="Mai",Exposition!$G770)</f>
        <v>#NAME?</v>
      </c>
      <c r="BJ763" s="78" t="e">
        <f>IF(Exposition!$J770="Juni",Exposition!$G770)</f>
        <v>#NAME?</v>
      </c>
      <c r="BK763" s="78" t="e">
        <f>IF(Exposition!$J770="Juli",Exposition!$G770)</f>
        <v>#NAME?</v>
      </c>
      <c r="BL763" s="78" t="e">
        <f>IF(Exposition!$J770="August",Exposition!$G770)</f>
        <v>#NAME?</v>
      </c>
      <c r="BM763" s="78" t="e">
        <f>IF(Exposition!$J770="September",Exposition!$G770)</f>
        <v>#NAME?</v>
      </c>
      <c r="BN763" s="78" t="e">
        <f>IF(Exposition!$J770="Oktober",Exposition!$G770)</f>
        <v>#NAME?</v>
      </c>
      <c r="BO763" s="78" t="e">
        <f>IF(Exposition!$J770="November",Exposition!$G770)</f>
        <v>#NAME?</v>
      </c>
      <c r="BP763" s="78" t="e">
        <f>IF(Exposition!$J770="Dezember",Exposition!$G770)</f>
        <v>#NAME?</v>
      </c>
    </row>
    <row r="764" spans="14:68" x14ac:dyDescent="0.2">
      <c r="N764" s="78" t="b">
        <f>IF(Exposition!$D772="Fußballspez. Training",Exposition!$C772*(Exposition!$E772/60))</f>
        <v>0</v>
      </c>
      <c r="O764" s="78" t="b">
        <f>IF(Exposition!$D772="Unspezifisches Training",Exposition!$C772*(Exposition!$E772/60))</f>
        <v>0</v>
      </c>
      <c r="AD764" s="78" t="e">
        <f>IF(Monitoring!D772=0,AA=0,TEXT(Monitoring!D772,"TTTT"))</f>
        <v>#NAME?</v>
      </c>
      <c r="AE764" s="78" t="e">
        <f>IF(Monitoring!D772=0,AA=0,TEXT(Monitoring!D772,"MMMM"))</f>
        <v>#NAME?</v>
      </c>
      <c r="AF764" s="78">
        <f>Monitoring!L772</f>
        <v>0</v>
      </c>
      <c r="BE764" s="78" t="e">
        <f>IF(Exposition!$J771="Januar",Exposition!$G771)</f>
        <v>#NAME?</v>
      </c>
      <c r="BF764" s="78" t="e">
        <f>IF(Exposition!$J771="Februar",Exposition!$G771)</f>
        <v>#NAME?</v>
      </c>
      <c r="BG764" s="78" t="e">
        <f>IF(Exposition!$J771="März",Exposition!$G771)</f>
        <v>#NAME?</v>
      </c>
      <c r="BH764" s="78" t="e">
        <f>IF(Exposition!$J771="April",Exposition!$G771)</f>
        <v>#NAME?</v>
      </c>
      <c r="BI764" s="78" t="e">
        <f>IF(Exposition!$J771="Mai",Exposition!$G771)</f>
        <v>#NAME?</v>
      </c>
      <c r="BJ764" s="78" t="e">
        <f>IF(Exposition!$J771="Juni",Exposition!$G771)</f>
        <v>#NAME?</v>
      </c>
      <c r="BK764" s="78" t="e">
        <f>IF(Exposition!$J771="Juli",Exposition!$G771)</f>
        <v>#NAME?</v>
      </c>
      <c r="BL764" s="78" t="e">
        <f>IF(Exposition!$J771="August",Exposition!$G771)</f>
        <v>#NAME?</v>
      </c>
      <c r="BM764" s="78" t="e">
        <f>IF(Exposition!$J771="September",Exposition!$G771)</f>
        <v>#NAME?</v>
      </c>
      <c r="BN764" s="78" t="e">
        <f>IF(Exposition!$J771="Oktober",Exposition!$G771)</f>
        <v>#NAME?</v>
      </c>
      <c r="BO764" s="78" t="e">
        <f>IF(Exposition!$J771="November",Exposition!$G771)</f>
        <v>#NAME?</v>
      </c>
      <c r="BP764" s="78" t="e">
        <f>IF(Exposition!$J771="Dezember",Exposition!$G771)</f>
        <v>#NAME?</v>
      </c>
    </row>
    <row r="765" spans="14:68" x14ac:dyDescent="0.2">
      <c r="N765" s="78" t="b">
        <f>IF(Exposition!$D773="Fußballspez. Training",Exposition!$C773*(Exposition!$E773/60))</f>
        <v>0</v>
      </c>
      <c r="O765" s="78" t="b">
        <f>IF(Exposition!$D773="Unspezifisches Training",Exposition!$C773*(Exposition!$E773/60))</f>
        <v>0</v>
      </c>
      <c r="AD765" s="78" t="e">
        <f>IF(Monitoring!D773=0,AA=0,TEXT(Monitoring!D773,"TTTT"))</f>
        <v>#NAME?</v>
      </c>
      <c r="AE765" s="78" t="e">
        <f>IF(Monitoring!D773=0,AA=0,TEXT(Monitoring!D773,"MMMM"))</f>
        <v>#NAME?</v>
      </c>
      <c r="AF765" s="78">
        <f>Monitoring!L773</f>
        <v>0</v>
      </c>
      <c r="BE765" s="78" t="e">
        <f>IF(Exposition!$J772="Januar",Exposition!$G772)</f>
        <v>#NAME?</v>
      </c>
      <c r="BF765" s="78" t="e">
        <f>IF(Exposition!$J772="Februar",Exposition!$G772)</f>
        <v>#NAME?</v>
      </c>
      <c r="BG765" s="78" t="e">
        <f>IF(Exposition!$J772="März",Exposition!$G772)</f>
        <v>#NAME?</v>
      </c>
      <c r="BH765" s="78" t="e">
        <f>IF(Exposition!$J772="April",Exposition!$G772)</f>
        <v>#NAME?</v>
      </c>
      <c r="BI765" s="78" t="e">
        <f>IF(Exposition!$J772="Mai",Exposition!$G772)</f>
        <v>#NAME?</v>
      </c>
      <c r="BJ765" s="78" t="e">
        <f>IF(Exposition!$J772="Juni",Exposition!$G772)</f>
        <v>#NAME?</v>
      </c>
      <c r="BK765" s="78" t="e">
        <f>IF(Exposition!$J772="Juli",Exposition!$G772)</f>
        <v>#NAME?</v>
      </c>
      <c r="BL765" s="78" t="e">
        <f>IF(Exposition!$J772="August",Exposition!$G772)</f>
        <v>#NAME?</v>
      </c>
      <c r="BM765" s="78" t="e">
        <f>IF(Exposition!$J772="September",Exposition!$G772)</f>
        <v>#NAME?</v>
      </c>
      <c r="BN765" s="78" t="e">
        <f>IF(Exposition!$J772="Oktober",Exposition!$G772)</f>
        <v>#NAME?</v>
      </c>
      <c r="BO765" s="78" t="e">
        <f>IF(Exposition!$J772="November",Exposition!$G772)</f>
        <v>#NAME?</v>
      </c>
      <c r="BP765" s="78" t="e">
        <f>IF(Exposition!$J772="Dezember",Exposition!$G772)</f>
        <v>#NAME?</v>
      </c>
    </row>
    <row r="766" spans="14:68" x14ac:dyDescent="0.2">
      <c r="N766" s="78" t="b">
        <f>IF(Exposition!$D774="Fußballspez. Training",Exposition!$C774*(Exposition!$E774/60))</f>
        <v>0</v>
      </c>
      <c r="O766" s="78" t="b">
        <f>IF(Exposition!$D774="Unspezifisches Training",Exposition!$C774*(Exposition!$E774/60))</f>
        <v>0</v>
      </c>
      <c r="AD766" s="78" t="e">
        <f>IF(Monitoring!D774=0,AA=0,TEXT(Monitoring!D774,"TTTT"))</f>
        <v>#NAME?</v>
      </c>
      <c r="AE766" s="78" t="e">
        <f>IF(Monitoring!D774=0,AA=0,TEXT(Monitoring!D774,"MMMM"))</f>
        <v>#NAME?</v>
      </c>
      <c r="AF766" s="78">
        <f>Monitoring!L774</f>
        <v>0</v>
      </c>
      <c r="BE766" s="78" t="e">
        <f>IF(Exposition!$J773="Januar",Exposition!$G773)</f>
        <v>#NAME?</v>
      </c>
      <c r="BF766" s="78" t="e">
        <f>IF(Exposition!$J773="Februar",Exposition!$G773)</f>
        <v>#NAME?</v>
      </c>
      <c r="BG766" s="78" t="e">
        <f>IF(Exposition!$J773="März",Exposition!$G773)</f>
        <v>#NAME?</v>
      </c>
      <c r="BH766" s="78" t="e">
        <f>IF(Exposition!$J773="April",Exposition!$G773)</f>
        <v>#NAME?</v>
      </c>
      <c r="BI766" s="78" t="e">
        <f>IF(Exposition!$J773="Mai",Exposition!$G773)</f>
        <v>#NAME?</v>
      </c>
      <c r="BJ766" s="78" t="e">
        <f>IF(Exposition!$J773="Juni",Exposition!$G773)</f>
        <v>#NAME?</v>
      </c>
      <c r="BK766" s="78" t="e">
        <f>IF(Exposition!$J773="Juli",Exposition!$G773)</f>
        <v>#NAME?</v>
      </c>
      <c r="BL766" s="78" t="e">
        <f>IF(Exposition!$J773="August",Exposition!$G773)</f>
        <v>#NAME?</v>
      </c>
      <c r="BM766" s="78" t="e">
        <f>IF(Exposition!$J773="September",Exposition!$G773)</f>
        <v>#NAME?</v>
      </c>
      <c r="BN766" s="78" t="e">
        <f>IF(Exposition!$J773="Oktober",Exposition!$G773)</f>
        <v>#NAME?</v>
      </c>
      <c r="BO766" s="78" t="e">
        <f>IF(Exposition!$J773="November",Exposition!$G773)</f>
        <v>#NAME?</v>
      </c>
      <c r="BP766" s="78" t="e">
        <f>IF(Exposition!$J773="Dezember",Exposition!$G773)</f>
        <v>#NAME?</v>
      </c>
    </row>
    <row r="767" spans="14:68" x14ac:dyDescent="0.2">
      <c r="N767" s="78" t="b">
        <f>IF(Exposition!$D775="Fußballspez. Training",Exposition!$C775*(Exposition!$E775/60))</f>
        <v>0</v>
      </c>
      <c r="O767" s="78" t="b">
        <f>IF(Exposition!$D775="Unspezifisches Training",Exposition!$C775*(Exposition!$E775/60))</f>
        <v>0</v>
      </c>
      <c r="AD767" s="78" t="e">
        <f>IF(Monitoring!D775=0,AA=0,TEXT(Monitoring!D775,"TTTT"))</f>
        <v>#NAME?</v>
      </c>
      <c r="AE767" s="78" t="e">
        <f>IF(Monitoring!D775=0,AA=0,TEXT(Monitoring!D775,"MMMM"))</f>
        <v>#NAME?</v>
      </c>
      <c r="AF767" s="78">
        <f>Monitoring!L775</f>
        <v>0</v>
      </c>
      <c r="BE767" s="78" t="e">
        <f>IF(Exposition!$J774="Januar",Exposition!$G774)</f>
        <v>#NAME?</v>
      </c>
      <c r="BF767" s="78" t="e">
        <f>IF(Exposition!$J774="Februar",Exposition!$G774)</f>
        <v>#NAME?</v>
      </c>
      <c r="BG767" s="78" t="e">
        <f>IF(Exposition!$J774="März",Exposition!$G774)</f>
        <v>#NAME?</v>
      </c>
      <c r="BH767" s="78" t="e">
        <f>IF(Exposition!$J774="April",Exposition!$G774)</f>
        <v>#NAME?</v>
      </c>
      <c r="BI767" s="78" t="e">
        <f>IF(Exposition!$J774="Mai",Exposition!$G774)</f>
        <v>#NAME?</v>
      </c>
      <c r="BJ767" s="78" t="e">
        <f>IF(Exposition!$J774="Juni",Exposition!$G774)</f>
        <v>#NAME?</v>
      </c>
      <c r="BK767" s="78" t="e">
        <f>IF(Exposition!$J774="Juli",Exposition!$G774)</f>
        <v>#NAME?</v>
      </c>
      <c r="BL767" s="78" t="e">
        <f>IF(Exposition!$J774="August",Exposition!$G774)</f>
        <v>#NAME?</v>
      </c>
      <c r="BM767" s="78" t="e">
        <f>IF(Exposition!$J774="September",Exposition!$G774)</f>
        <v>#NAME?</v>
      </c>
      <c r="BN767" s="78" t="e">
        <f>IF(Exposition!$J774="Oktober",Exposition!$G774)</f>
        <v>#NAME?</v>
      </c>
      <c r="BO767" s="78" t="e">
        <f>IF(Exposition!$J774="November",Exposition!$G774)</f>
        <v>#NAME?</v>
      </c>
      <c r="BP767" s="78" t="e">
        <f>IF(Exposition!$J774="Dezember",Exposition!$G774)</f>
        <v>#NAME?</v>
      </c>
    </row>
    <row r="768" spans="14:68" x14ac:dyDescent="0.2">
      <c r="N768" s="78" t="b">
        <f>IF(Exposition!$D776="Fußballspez. Training",Exposition!$C776*(Exposition!$E776/60))</f>
        <v>0</v>
      </c>
      <c r="O768" s="78" t="b">
        <f>IF(Exposition!$D776="Unspezifisches Training",Exposition!$C776*(Exposition!$E776/60))</f>
        <v>0</v>
      </c>
      <c r="AD768" s="78" t="e">
        <f>IF(Monitoring!D776=0,AA=0,TEXT(Monitoring!D776,"TTTT"))</f>
        <v>#NAME?</v>
      </c>
      <c r="AE768" s="78" t="e">
        <f>IF(Monitoring!D776=0,AA=0,TEXT(Monitoring!D776,"MMMM"))</f>
        <v>#NAME?</v>
      </c>
      <c r="AF768" s="78">
        <f>Monitoring!L776</f>
        <v>0</v>
      </c>
      <c r="BE768" s="78" t="e">
        <f>IF(Exposition!$J775="Januar",Exposition!$G775)</f>
        <v>#NAME?</v>
      </c>
      <c r="BF768" s="78" t="e">
        <f>IF(Exposition!$J775="Februar",Exposition!$G775)</f>
        <v>#NAME?</v>
      </c>
      <c r="BG768" s="78" t="e">
        <f>IF(Exposition!$J775="März",Exposition!$G775)</f>
        <v>#NAME?</v>
      </c>
      <c r="BH768" s="78" t="e">
        <f>IF(Exposition!$J775="April",Exposition!$G775)</f>
        <v>#NAME?</v>
      </c>
      <c r="BI768" s="78" t="e">
        <f>IF(Exposition!$J775="Mai",Exposition!$G775)</f>
        <v>#NAME?</v>
      </c>
      <c r="BJ768" s="78" t="e">
        <f>IF(Exposition!$J775="Juni",Exposition!$G775)</f>
        <v>#NAME?</v>
      </c>
      <c r="BK768" s="78" t="e">
        <f>IF(Exposition!$J775="Juli",Exposition!$G775)</f>
        <v>#NAME?</v>
      </c>
      <c r="BL768" s="78" t="e">
        <f>IF(Exposition!$J775="August",Exposition!$G775)</f>
        <v>#NAME?</v>
      </c>
      <c r="BM768" s="78" t="e">
        <f>IF(Exposition!$J775="September",Exposition!$G775)</f>
        <v>#NAME?</v>
      </c>
      <c r="BN768" s="78" t="e">
        <f>IF(Exposition!$J775="Oktober",Exposition!$G775)</f>
        <v>#NAME?</v>
      </c>
      <c r="BO768" s="78" t="e">
        <f>IF(Exposition!$J775="November",Exposition!$G775)</f>
        <v>#NAME?</v>
      </c>
      <c r="BP768" s="78" t="e">
        <f>IF(Exposition!$J775="Dezember",Exposition!$G775)</f>
        <v>#NAME?</v>
      </c>
    </row>
    <row r="769" spans="14:68" x14ac:dyDescent="0.2">
      <c r="N769" s="78" t="b">
        <f>IF(Exposition!$D777="Fußballspez. Training",Exposition!$C777*(Exposition!$E777/60))</f>
        <v>0</v>
      </c>
      <c r="O769" s="78" t="b">
        <f>IF(Exposition!$D777="Unspezifisches Training",Exposition!$C777*(Exposition!$E777/60))</f>
        <v>0</v>
      </c>
      <c r="AD769" s="78" t="e">
        <f>IF(Monitoring!D777=0,AA=0,TEXT(Monitoring!D777,"TTTT"))</f>
        <v>#NAME?</v>
      </c>
      <c r="AE769" s="78" t="e">
        <f>IF(Monitoring!D777=0,AA=0,TEXT(Monitoring!D777,"MMMM"))</f>
        <v>#NAME?</v>
      </c>
      <c r="AF769" s="78">
        <f>Monitoring!L777</f>
        <v>0</v>
      </c>
      <c r="BE769" s="78" t="e">
        <f>IF(Exposition!$J776="Januar",Exposition!$G776)</f>
        <v>#NAME?</v>
      </c>
      <c r="BF769" s="78" t="e">
        <f>IF(Exposition!$J776="Februar",Exposition!$G776)</f>
        <v>#NAME?</v>
      </c>
      <c r="BG769" s="78" t="e">
        <f>IF(Exposition!$J776="März",Exposition!$G776)</f>
        <v>#NAME?</v>
      </c>
      <c r="BH769" s="78" t="e">
        <f>IF(Exposition!$J776="April",Exposition!$G776)</f>
        <v>#NAME?</v>
      </c>
      <c r="BI769" s="78" t="e">
        <f>IF(Exposition!$J776="Mai",Exposition!$G776)</f>
        <v>#NAME?</v>
      </c>
      <c r="BJ769" s="78" t="e">
        <f>IF(Exposition!$J776="Juni",Exposition!$G776)</f>
        <v>#NAME?</v>
      </c>
      <c r="BK769" s="78" t="e">
        <f>IF(Exposition!$J776="Juli",Exposition!$G776)</f>
        <v>#NAME?</v>
      </c>
      <c r="BL769" s="78" t="e">
        <f>IF(Exposition!$J776="August",Exposition!$G776)</f>
        <v>#NAME?</v>
      </c>
      <c r="BM769" s="78" t="e">
        <f>IF(Exposition!$J776="September",Exposition!$G776)</f>
        <v>#NAME?</v>
      </c>
      <c r="BN769" s="78" t="e">
        <f>IF(Exposition!$J776="Oktober",Exposition!$G776)</f>
        <v>#NAME?</v>
      </c>
      <c r="BO769" s="78" t="e">
        <f>IF(Exposition!$J776="November",Exposition!$G776)</f>
        <v>#NAME?</v>
      </c>
      <c r="BP769" s="78" t="e">
        <f>IF(Exposition!$J776="Dezember",Exposition!$G776)</f>
        <v>#NAME?</v>
      </c>
    </row>
    <row r="770" spans="14:68" x14ac:dyDescent="0.2">
      <c r="N770" s="78" t="b">
        <f>IF(Exposition!$D778="Fußballspez. Training",Exposition!$C778*(Exposition!$E778/60))</f>
        <v>0</v>
      </c>
      <c r="O770" s="78" t="b">
        <f>IF(Exposition!$D778="Unspezifisches Training",Exposition!$C778*(Exposition!$E778/60))</f>
        <v>0</v>
      </c>
      <c r="AD770" s="78" t="e">
        <f>IF(Monitoring!D778=0,AA=0,TEXT(Monitoring!D778,"TTTT"))</f>
        <v>#NAME?</v>
      </c>
      <c r="AE770" s="78" t="e">
        <f>IF(Monitoring!D778=0,AA=0,TEXT(Monitoring!D778,"MMMM"))</f>
        <v>#NAME?</v>
      </c>
      <c r="AF770" s="78">
        <f>Monitoring!L778</f>
        <v>0</v>
      </c>
      <c r="BE770" s="78" t="e">
        <f>IF(Exposition!$J777="Januar",Exposition!$G777)</f>
        <v>#NAME?</v>
      </c>
      <c r="BF770" s="78" t="e">
        <f>IF(Exposition!$J777="Februar",Exposition!$G777)</f>
        <v>#NAME?</v>
      </c>
      <c r="BG770" s="78" t="e">
        <f>IF(Exposition!$J777="März",Exposition!$G777)</f>
        <v>#NAME?</v>
      </c>
      <c r="BH770" s="78" t="e">
        <f>IF(Exposition!$J777="April",Exposition!$G777)</f>
        <v>#NAME?</v>
      </c>
      <c r="BI770" s="78" t="e">
        <f>IF(Exposition!$J777="Mai",Exposition!$G777)</f>
        <v>#NAME?</v>
      </c>
      <c r="BJ770" s="78" t="e">
        <f>IF(Exposition!$J777="Juni",Exposition!$G777)</f>
        <v>#NAME?</v>
      </c>
      <c r="BK770" s="78" t="e">
        <f>IF(Exposition!$J777="Juli",Exposition!$G777)</f>
        <v>#NAME?</v>
      </c>
      <c r="BL770" s="78" t="e">
        <f>IF(Exposition!$J777="August",Exposition!$G777)</f>
        <v>#NAME?</v>
      </c>
      <c r="BM770" s="78" t="e">
        <f>IF(Exposition!$J777="September",Exposition!$G777)</f>
        <v>#NAME?</v>
      </c>
      <c r="BN770" s="78" t="e">
        <f>IF(Exposition!$J777="Oktober",Exposition!$G777)</f>
        <v>#NAME?</v>
      </c>
      <c r="BO770" s="78" t="e">
        <f>IF(Exposition!$J777="November",Exposition!$G777)</f>
        <v>#NAME?</v>
      </c>
      <c r="BP770" s="78" t="e">
        <f>IF(Exposition!$J777="Dezember",Exposition!$G777)</f>
        <v>#NAME?</v>
      </c>
    </row>
    <row r="771" spans="14:68" x14ac:dyDescent="0.2">
      <c r="N771" s="78" t="b">
        <f>IF(Exposition!$D779="Fußballspez. Training",Exposition!$C779*(Exposition!$E779/60))</f>
        <v>0</v>
      </c>
      <c r="O771" s="78" t="b">
        <f>IF(Exposition!$D779="Unspezifisches Training",Exposition!$C779*(Exposition!$E779/60))</f>
        <v>0</v>
      </c>
      <c r="AD771" s="78" t="e">
        <f>IF(Monitoring!D779=0,AA=0,TEXT(Monitoring!D779,"TTTT"))</f>
        <v>#NAME?</v>
      </c>
      <c r="AE771" s="78" t="e">
        <f>IF(Monitoring!D779=0,AA=0,TEXT(Monitoring!D779,"MMMM"))</f>
        <v>#NAME?</v>
      </c>
      <c r="AF771" s="78">
        <f>Monitoring!L779</f>
        <v>0</v>
      </c>
      <c r="BE771" s="78" t="e">
        <f>IF(Exposition!$J778="Januar",Exposition!$G778)</f>
        <v>#NAME?</v>
      </c>
      <c r="BF771" s="78" t="e">
        <f>IF(Exposition!$J778="Februar",Exposition!$G778)</f>
        <v>#NAME?</v>
      </c>
      <c r="BG771" s="78" t="e">
        <f>IF(Exposition!$J778="März",Exposition!$G778)</f>
        <v>#NAME?</v>
      </c>
      <c r="BH771" s="78" t="e">
        <f>IF(Exposition!$J778="April",Exposition!$G778)</f>
        <v>#NAME?</v>
      </c>
      <c r="BI771" s="78" t="e">
        <f>IF(Exposition!$J778="Mai",Exposition!$G778)</f>
        <v>#NAME?</v>
      </c>
      <c r="BJ771" s="78" t="e">
        <f>IF(Exposition!$J778="Juni",Exposition!$G778)</f>
        <v>#NAME?</v>
      </c>
      <c r="BK771" s="78" t="e">
        <f>IF(Exposition!$J778="Juli",Exposition!$G778)</f>
        <v>#NAME?</v>
      </c>
      <c r="BL771" s="78" t="e">
        <f>IF(Exposition!$J778="August",Exposition!$G778)</f>
        <v>#NAME?</v>
      </c>
      <c r="BM771" s="78" t="e">
        <f>IF(Exposition!$J778="September",Exposition!$G778)</f>
        <v>#NAME?</v>
      </c>
      <c r="BN771" s="78" t="e">
        <f>IF(Exposition!$J778="Oktober",Exposition!$G778)</f>
        <v>#NAME?</v>
      </c>
      <c r="BO771" s="78" t="e">
        <f>IF(Exposition!$J778="November",Exposition!$G778)</f>
        <v>#NAME?</v>
      </c>
      <c r="BP771" s="78" t="e">
        <f>IF(Exposition!$J778="Dezember",Exposition!$G778)</f>
        <v>#NAME?</v>
      </c>
    </row>
    <row r="772" spans="14:68" x14ac:dyDescent="0.2">
      <c r="N772" s="78" t="b">
        <f>IF(Exposition!$D780="Fußballspez. Training",Exposition!$C780*(Exposition!$E780/60))</f>
        <v>0</v>
      </c>
      <c r="O772" s="78" t="b">
        <f>IF(Exposition!$D780="Unspezifisches Training",Exposition!$C780*(Exposition!$E780/60))</f>
        <v>0</v>
      </c>
      <c r="AD772" s="78" t="e">
        <f>IF(Monitoring!D780=0,AA=0,TEXT(Monitoring!D780,"TTTT"))</f>
        <v>#NAME?</v>
      </c>
      <c r="AE772" s="78" t="e">
        <f>IF(Monitoring!D780=0,AA=0,TEXT(Monitoring!D780,"MMMM"))</f>
        <v>#NAME?</v>
      </c>
      <c r="AF772" s="78">
        <f>Monitoring!L780</f>
        <v>0</v>
      </c>
      <c r="BE772" s="78" t="e">
        <f>IF(Exposition!$J779="Januar",Exposition!$G779)</f>
        <v>#NAME?</v>
      </c>
      <c r="BF772" s="78" t="e">
        <f>IF(Exposition!$J779="Februar",Exposition!$G779)</f>
        <v>#NAME?</v>
      </c>
      <c r="BG772" s="78" t="e">
        <f>IF(Exposition!$J779="März",Exposition!$G779)</f>
        <v>#NAME?</v>
      </c>
      <c r="BH772" s="78" t="e">
        <f>IF(Exposition!$J779="April",Exposition!$G779)</f>
        <v>#NAME?</v>
      </c>
      <c r="BI772" s="78" t="e">
        <f>IF(Exposition!$J779="Mai",Exposition!$G779)</f>
        <v>#NAME?</v>
      </c>
      <c r="BJ772" s="78" t="e">
        <f>IF(Exposition!$J779="Juni",Exposition!$G779)</f>
        <v>#NAME?</v>
      </c>
      <c r="BK772" s="78" t="e">
        <f>IF(Exposition!$J779="Juli",Exposition!$G779)</f>
        <v>#NAME?</v>
      </c>
      <c r="BL772" s="78" t="e">
        <f>IF(Exposition!$J779="August",Exposition!$G779)</f>
        <v>#NAME?</v>
      </c>
      <c r="BM772" s="78" t="e">
        <f>IF(Exposition!$J779="September",Exposition!$G779)</f>
        <v>#NAME?</v>
      </c>
      <c r="BN772" s="78" t="e">
        <f>IF(Exposition!$J779="Oktober",Exposition!$G779)</f>
        <v>#NAME?</v>
      </c>
      <c r="BO772" s="78" t="e">
        <f>IF(Exposition!$J779="November",Exposition!$G779)</f>
        <v>#NAME?</v>
      </c>
      <c r="BP772" s="78" t="e">
        <f>IF(Exposition!$J779="Dezember",Exposition!$G779)</f>
        <v>#NAME?</v>
      </c>
    </row>
    <row r="773" spans="14:68" x14ac:dyDescent="0.2">
      <c r="N773" s="78" t="b">
        <f>IF(Exposition!$D781="Fußballspez. Training",Exposition!$C781*(Exposition!$E781/60))</f>
        <v>0</v>
      </c>
      <c r="O773" s="78" t="b">
        <f>IF(Exposition!$D781="Unspezifisches Training",Exposition!$C781*(Exposition!$E781/60))</f>
        <v>0</v>
      </c>
      <c r="AD773" s="78" t="e">
        <f>IF(Monitoring!D781=0,AA=0,TEXT(Monitoring!D781,"TTTT"))</f>
        <v>#NAME?</v>
      </c>
      <c r="AE773" s="78" t="e">
        <f>IF(Monitoring!D781=0,AA=0,TEXT(Monitoring!D781,"MMMM"))</f>
        <v>#NAME?</v>
      </c>
      <c r="AF773" s="78">
        <f>Monitoring!L781</f>
        <v>0</v>
      </c>
      <c r="BE773" s="78" t="e">
        <f>IF(Exposition!$J780="Januar",Exposition!$G780)</f>
        <v>#NAME?</v>
      </c>
      <c r="BF773" s="78" t="e">
        <f>IF(Exposition!$J780="Februar",Exposition!$G780)</f>
        <v>#NAME?</v>
      </c>
      <c r="BG773" s="78" t="e">
        <f>IF(Exposition!$J780="März",Exposition!$G780)</f>
        <v>#NAME?</v>
      </c>
      <c r="BH773" s="78" t="e">
        <f>IF(Exposition!$J780="April",Exposition!$G780)</f>
        <v>#NAME?</v>
      </c>
      <c r="BI773" s="78" t="e">
        <f>IF(Exposition!$J780="Mai",Exposition!$G780)</f>
        <v>#NAME?</v>
      </c>
      <c r="BJ773" s="78" t="e">
        <f>IF(Exposition!$J780="Juni",Exposition!$G780)</f>
        <v>#NAME?</v>
      </c>
      <c r="BK773" s="78" t="e">
        <f>IF(Exposition!$J780="Juli",Exposition!$G780)</f>
        <v>#NAME?</v>
      </c>
      <c r="BL773" s="78" t="e">
        <f>IF(Exposition!$J780="August",Exposition!$G780)</f>
        <v>#NAME?</v>
      </c>
      <c r="BM773" s="78" t="e">
        <f>IF(Exposition!$J780="September",Exposition!$G780)</f>
        <v>#NAME?</v>
      </c>
      <c r="BN773" s="78" t="e">
        <f>IF(Exposition!$J780="Oktober",Exposition!$G780)</f>
        <v>#NAME?</v>
      </c>
      <c r="BO773" s="78" t="e">
        <f>IF(Exposition!$J780="November",Exposition!$G780)</f>
        <v>#NAME?</v>
      </c>
      <c r="BP773" s="78" t="e">
        <f>IF(Exposition!$J780="Dezember",Exposition!$G780)</f>
        <v>#NAME?</v>
      </c>
    </row>
    <row r="774" spans="14:68" x14ac:dyDescent="0.2">
      <c r="N774" s="78" t="b">
        <f>IF(Exposition!$D782="Fußballspez. Training",Exposition!$C782*(Exposition!$E782/60))</f>
        <v>0</v>
      </c>
      <c r="O774" s="78" t="b">
        <f>IF(Exposition!$D782="Unspezifisches Training",Exposition!$C782*(Exposition!$E782/60))</f>
        <v>0</v>
      </c>
      <c r="AD774" s="78" t="e">
        <f>IF(Monitoring!D782=0,AA=0,TEXT(Monitoring!D782,"TTTT"))</f>
        <v>#NAME?</v>
      </c>
      <c r="AE774" s="78" t="e">
        <f>IF(Monitoring!D782=0,AA=0,TEXT(Monitoring!D782,"MMMM"))</f>
        <v>#NAME?</v>
      </c>
      <c r="AF774" s="78">
        <f>Monitoring!L782</f>
        <v>0</v>
      </c>
      <c r="BE774" s="78" t="e">
        <f>IF(Exposition!$J781="Januar",Exposition!$G781)</f>
        <v>#NAME?</v>
      </c>
      <c r="BF774" s="78" t="e">
        <f>IF(Exposition!$J781="Februar",Exposition!$G781)</f>
        <v>#NAME?</v>
      </c>
      <c r="BG774" s="78" t="e">
        <f>IF(Exposition!$J781="März",Exposition!$G781)</f>
        <v>#NAME?</v>
      </c>
      <c r="BH774" s="78" t="e">
        <f>IF(Exposition!$J781="April",Exposition!$G781)</f>
        <v>#NAME?</v>
      </c>
      <c r="BI774" s="78" t="e">
        <f>IF(Exposition!$J781="Mai",Exposition!$G781)</f>
        <v>#NAME?</v>
      </c>
      <c r="BJ774" s="78" t="e">
        <f>IF(Exposition!$J781="Juni",Exposition!$G781)</f>
        <v>#NAME?</v>
      </c>
      <c r="BK774" s="78" t="e">
        <f>IF(Exposition!$J781="Juli",Exposition!$G781)</f>
        <v>#NAME?</v>
      </c>
      <c r="BL774" s="78" t="e">
        <f>IF(Exposition!$J781="August",Exposition!$G781)</f>
        <v>#NAME?</v>
      </c>
      <c r="BM774" s="78" t="e">
        <f>IF(Exposition!$J781="September",Exposition!$G781)</f>
        <v>#NAME?</v>
      </c>
      <c r="BN774" s="78" t="e">
        <f>IF(Exposition!$J781="Oktober",Exposition!$G781)</f>
        <v>#NAME?</v>
      </c>
      <c r="BO774" s="78" t="e">
        <f>IF(Exposition!$J781="November",Exposition!$G781)</f>
        <v>#NAME?</v>
      </c>
      <c r="BP774" s="78" t="e">
        <f>IF(Exposition!$J781="Dezember",Exposition!$G781)</f>
        <v>#NAME?</v>
      </c>
    </row>
    <row r="775" spans="14:68" x14ac:dyDescent="0.2">
      <c r="N775" s="78" t="b">
        <f>IF(Exposition!$D783="Fußballspez. Training",Exposition!$C783*(Exposition!$E783/60))</f>
        <v>0</v>
      </c>
      <c r="O775" s="78" t="b">
        <f>IF(Exposition!$D783="Unspezifisches Training",Exposition!$C783*(Exposition!$E783/60))</f>
        <v>0</v>
      </c>
      <c r="AD775" s="78" t="e">
        <f>IF(Monitoring!D783=0,AA=0,TEXT(Monitoring!D783,"TTTT"))</f>
        <v>#NAME?</v>
      </c>
      <c r="AE775" s="78" t="e">
        <f>IF(Monitoring!D783=0,AA=0,TEXT(Monitoring!D783,"MMMM"))</f>
        <v>#NAME?</v>
      </c>
      <c r="AF775" s="78">
        <f>Monitoring!L783</f>
        <v>0</v>
      </c>
      <c r="BE775" s="78" t="e">
        <f>IF(Exposition!$J782="Januar",Exposition!$G782)</f>
        <v>#NAME?</v>
      </c>
      <c r="BF775" s="78" t="e">
        <f>IF(Exposition!$J782="Februar",Exposition!$G782)</f>
        <v>#NAME?</v>
      </c>
      <c r="BG775" s="78" t="e">
        <f>IF(Exposition!$J782="März",Exposition!$G782)</f>
        <v>#NAME?</v>
      </c>
      <c r="BH775" s="78" t="e">
        <f>IF(Exposition!$J782="April",Exposition!$G782)</f>
        <v>#NAME?</v>
      </c>
      <c r="BI775" s="78" t="e">
        <f>IF(Exposition!$J782="Mai",Exposition!$G782)</f>
        <v>#NAME?</v>
      </c>
      <c r="BJ775" s="78" t="e">
        <f>IF(Exposition!$J782="Juni",Exposition!$G782)</f>
        <v>#NAME?</v>
      </c>
      <c r="BK775" s="78" t="e">
        <f>IF(Exposition!$J782="Juli",Exposition!$G782)</f>
        <v>#NAME?</v>
      </c>
      <c r="BL775" s="78" t="e">
        <f>IF(Exposition!$J782="August",Exposition!$G782)</f>
        <v>#NAME?</v>
      </c>
      <c r="BM775" s="78" t="e">
        <f>IF(Exposition!$J782="September",Exposition!$G782)</f>
        <v>#NAME?</v>
      </c>
      <c r="BN775" s="78" t="e">
        <f>IF(Exposition!$J782="Oktober",Exposition!$G782)</f>
        <v>#NAME?</v>
      </c>
      <c r="BO775" s="78" t="e">
        <f>IF(Exposition!$J782="November",Exposition!$G782)</f>
        <v>#NAME?</v>
      </c>
      <c r="BP775" s="78" t="e">
        <f>IF(Exposition!$J782="Dezember",Exposition!$G782)</f>
        <v>#NAME?</v>
      </c>
    </row>
    <row r="776" spans="14:68" x14ac:dyDescent="0.2">
      <c r="N776" s="78" t="b">
        <f>IF(Exposition!$D784="Fußballspez. Training",Exposition!$C784*(Exposition!$E784/60))</f>
        <v>0</v>
      </c>
      <c r="O776" s="78" t="b">
        <f>IF(Exposition!$D784="Unspezifisches Training",Exposition!$C784*(Exposition!$E784/60))</f>
        <v>0</v>
      </c>
      <c r="AD776" s="78" t="e">
        <f>IF(Monitoring!D784=0,AA=0,TEXT(Monitoring!D784,"TTTT"))</f>
        <v>#NAME?</v>
      </c>
      <c r="AE776" s="78" t="e">
        <f>IF(Monitoring!D784=0,AA=0,TEXT(Monitoring!D784,"MMMM"))</f>
        <v>#NAME?</v>
      </c>
      <c r="AF776" s="78">
        <f>Monitoring!L784</f>
        <v>0</v>
      </c>
      <c r="BE776" s="78" t="e">
        <f>IF(Exposition!$J783="Januar",Exposition!$G783)</f>
        <v>#NAME?</v>
      </c>
      <c r="BF776" s="78" t="e">
        <f>IF(Exposition!$J783="Februar",Exposition!$G783)</f>
        <v>#NAME?</v>
      </c>
      <c r="BG776" s="78" t="e">
        <f>IF(Exposition!$J783="März",Exposition!$G783)</f>
        <v>#NAME?</v>
      </c>
      <c r="BH776" s="78" t="e">
        <f>IF(Exposition!$J783="April",Exposition!$G783)</f>
        <v>#NAME?</v>
      </c>
      <c r="BI776" s="78" t="e">
        <f>IF(Exposition!$J783="Mai",Exposition!$G783)</f>
        <v>#NAME?</v>
      </c>
      <c r="BJ776" s="78" t="e">
        <f>IF(Exposition!$J783="Juni",Exposition!$G783)</f>
        <v>#NAME?</v>
      </c>
      <c r="BK776" s="78" t="e">
        <f>IF(Exposition!$J783="Juli",Exposition!$G783)</f>
        <v>#NAME?</v>
      </c>
      <c r="BL776" s="78" t="e">
        <f>IF(Exposition!$J783="August",Exposition!$G783)</f>
        <v>#NAME?</v>
      </c>
      <c r="BM776" s="78" t="e">
        <f>IF(Exposition!$J783="September",Exposition!$G783)</f>
        <v>#NAME?</v>
      </c>
      <c r="BN776" s="78" t="e">
        <f>IF(Exposition!$J783="Oktober",Exposition!$G783)</f>
        <v>#NAME?</v>
      </c>
      <c r="BO776" s="78" t="e">
        <f>IF(Exposition!$J783="November",Exposition!$G783)</f>
        <v>#NAME?</v>
      </c>
      <c r="BP776" s="78" t="e">
        <f>IF(Exposition!$J783="Dezember",Exposition!$G783)</f>
        <v>#NAME?</v>
      </c>
    </row>
    <row r="777" spans="14:68" x14ac:dyDescent="0.2">
      <c r="N777" s="78" t="b">
        <f>IF(Exposition!$D785="Fußballspez. Training",Exposition!$C785*(Exposition!$E785/60))</f>
        <v>0</v>
      </c>
      <c r="O777" s="78" t="b">
        <f>IF(Exposition!$D785="Unspezifisches Training",Exposition!$C785*(Exposition!$E785/60))</f>
        <v>0</v>
      </c>
      <c r="AD777" s="78" t="e">
        <f>IF(Monitoring!D785=0,AA=0,TEXT(Monitoring!D785,"TTTT"))</f>
        <v>#NAME?</v>
      </c>
      <c r="AE777" s="78" t="e">
        <f>IF(Monitoring!D785=0,AA=0,TEXT(Monitoring!D785,"MMMM"))</f>
        <v>#NAME?</v>
      </c>
      <c r="AF777" s="78">
        <f>Monitoring!L785</f>
        <v>0</v>
      </c>
      <c r="BE777" s="78" t="e">
        <f>IF(Exposition!$J784="Januar",Exposition!$G784)</f>
        <v>#NAME?</v>
      </c>
      <c r="BF777" s="78" t="e">
        <f>IF(Exposition!$J784="Februar",Exposition!$G784)</f>
        <v>#NAME?</v>
      </c>
      <c r="BG777" s="78" t="e">
        <f>IF(Exposition!$J784="März",Exposition!$G784)</f>
        <v>#NAME?</v>
      </c>
      <c r="BH777" s="78" t="e">
        <f>IF(Exposition!$J784="April",Exposition!$G784)</f>
        <v>#NAME?</v>
      </c>
      <c r="BI777" s="78" t="e">
        <f>IF(Exposition!$J784="Mai",Exposition!$G784)</f>
        <v>#NAME?</v>
      </c>
      <c r="BJ777" s="78" t="e">
        <f>IF(Exposition!$J784="Juni",Exposition!$G784)</f>
        <v>#NAME?</v>
      </c>
      <c r="BK777" s="78" t="e">
        <f>IF(Exposition!$J784="Juli",Exposition!$G784)</f>
        <v>#NAME?</v>
      </c>
      <c r="BL777" s="78" t="e">
        <f>IF(Exposition!$J784="August",Exposition!$G784)</f>
        <v>#NAME?</v>
      </c>
      <c r="BM777" s="78" t="e">
        <f>IF(Exposition!$J784="September",Exposition!$G784)</f>
        <v>#NAME?</v>
      </c>
      <c r="BN777" s="78" t="e">
        <f>IF(Exposition!$J784="Oktober",Exposition!$G784)</f>
        <v>#NAME?</v>
      </c>
      <c r="BO777" s="78" t="e">
        <f>IF(Exposition!$J784="November",Exposition!$G784)</f>
        <v>#NAME?</v>
      </c>
      <c r="BP777" s="78" t="e">
        <f>IF(Exposition!$J784="Dezember",Exposition!$G784)</f>
        <v>#NAME?</v>
      </c>
    </row>
    <row r="778" spans="14:68" x14ac:dyDescent="0.2">
      <c r="N778" s="78" t="b">
        <f>IF(Exposition!$D786="Fußballspez. Training",Exposition!$C786*(Exposition!$E786/60))</f>
        <v>0</v>
      </c>
      <c r="O778" s="78" t="b">
        <f>IF(Exposition!$D786="Unspezifisches Training",Exposition!$C786*(Exposition!$E786/60))</f>
        <v>0</v>
      </c>
      <c r="AD778" s="78" t="e">
        <f>IF(Monitoring!D786=0,AA=0,TEXT(Monitoring!D786,"TTTT"))</f>
        <v>#NAME?</v>
      </c>
      <c r="AE778" s="78" t="e">
        <f>IF(Monitoring!D786=0,AA=0,TEXT(Monitoring!D786,"MMMM"))</f>
        <v>#NAME?</v>
      </c>
      <c r="AF778" s="78">
        <f>Monitoring!L786</f>
        <v>0</v>
      </c>
      <c r="BE778" s="78" t="e">
        <f>IF(Exposition!$J785="Januar",Exposition!$G785)</f>
        <v>#NAME?</v>
      </c>
      <c r="BF778" s="78" t="e">
        <f>IF(Exposition!$J785="Februar",Exposition!$G785)</f>
        <v>#NAME?</v>
      </c>
      <c r="BG778" s="78" t="e">
        <f>IF(Exposition!$J785="März",Exposition!$G785)</f>
        <v>#NAME?</v>
      </c>
      <c r="BH778" s="78" t="e">
        <f>IF(Exposition!$J785="April",Exposition!$G785)</f>
        <v>#NAME?</v>
      </c>
      <c r="BI778" s="78" t="e">
        <f>IF(Exposition!$J785="Mai",Exposition!$G785)</f>
        <v>#NAME?</v>
      </c>
      <c r="BJ778" s="78" t="e">
        <f>IF(Exposition!$J785="Juni",Exposition!$G785)</f>
        <v>#NAME?</v>
      </c>
      <c r="BK778" s="78" t="e">
        <f>IF(Exposition!$J785="Juli",Exposition!$G785)</f>
        <v>#NAME?</v>
      </c>
      <c r="BL778" s="78" t="e">
        <f>IF(Exposition!$J785="August",Exposition!$G785)</f>
        <v>#NAME?</v>
      </c>
      <c r="BM778" s="78" t="e">
        <f>IF(Exposition!$J785="September",Exposition!$G785)</f>
        <v>#NAME?</v>
      </c>
      <c r="BN778" s="78" t="e">
        <f>IF(Exposition!$J785="Oktober",Exposition!$G785)</f>
        <v>#NAME?</v>
      </c>
      <c r="BO778" s="78" t="e">
        <f>IF(Exposition!$J785="November",Exposition!$G785)</f>
        <v>#NAME?</v>
      </c>
      <c r="BP778" s="78" t="e">
        <f>IF(Exposition!$J785="Dezember",Exposition!$G785)</f>
        <v>#NAME?</v>
      </c>
    </row>
    <row r="779" spans="14:68" x14ac:dyDescent="0.2">
      <c r="N779" s="78" t="b">
        <f>IF(Exposition!$D787="Fußballspez. Training",Exposition!$C787*(Exposition!$E787/60))</f>
        <v>0</v>
      </c>
      <c r="O779" s="78" t="b">
        <f>IF(Exposition!$D787="Unspezifisches Training",Exposition!$C787*(Exposition!$E787/60))</f>
        <v>0</v>
      </c>
      <c r="AD779" s="78" t="e">
        <f>IF(Monitoring!D787=0,AA=0,TEXT(Monitoring!D787,"TTTT"))</f>
        <v>#NAME?</v>
      </c>
      <c r="AE779" s="78" t="e">
        <f>IF(Monitoring!D787=0,AA=0,TEXT(Monitoring!D787,"MMMM"))</f>
        <v>#NAME?</v>
      </c>
      <c r="AF779" s="78">
        <f>Monitoring!L787</f>
        <v>0</v>
      </c>
      <c r="BE779" s="78" t="e">
        <f>IF(Exposition!$J786="Januar",Exposition!$G786)</f>
        <v>#NAME?</v>
      </c>
      <c r="BF779" s="78" t="e">
        <f>IF(Exposition!$J786="Februar",Exposition!$G786)</f>
        <v>#NAME?</v>
      </c>
      <c r="BG779" s="78" t="e">
        <f>IF(Exposition!$J786="März",Exposition!$G786)</f>
        <v>#NAME?</v>
      </c>
      <c r="BH779" s="78" t="e">
        <f>IF(Exposition!$J786="April",Exposition!$G786)</f>
        <v>#NAME?</v>
      </c>
      <c r="BI779" s="78" t="e">
        <f>IF(Exposition!$J786="Mai",Exposition!$G786)</f>
        <v>#NAME?</v>
      </c>
      <c r="BJ779" s="78" t="e">
        <f>IF(Exposition!$J786="Juni",Exposition!$G786)</f>
        <v>#NAME?</v>
      </c>
      <c r="BK779" s="78" t="e">
        <f>IF(Exposition!$J786="Juli",Exposition!$G786)</f>
        <v>#NAME?</v>
      </c>
      <c r="BL779" s="78" t="e">
        <f>IF(Exposition!$J786="August",Exposition!$G786)</f>
        <v>#NAME?</v>
      </c>
      <c r="BM779" s="78" t="e">
        <f>IF(Exposition!$J786="September",Exposition!$G786)</f>
        <v>#NAME?</v>
      </c>
      <c r="BN779" s="78" t="e">
        <f>IF(Exposition!$J786="Oktober",Exposition!$G786)</f>
        <v>#NAME?</v>
      </c>
      <c r="BO779" s="78" t="e">
        <f>IF(Exposition!$J786="November",Exposition!$G786)</f>
        <v>#NAME?</v>
      </c>
      <c r="BP779" s="78" t="e">
        <f>IF(Exposition!$J786="Dezember",Exposition!$G786)</f>
        <v>#NAME?</v>
      </c>
    </row>
    <row r="780" spans="14:68" x14ac:dyDescent="0.2">
      <c r="N780" s="78" t="b">
        <f>IF(Exposition!$D788="Fußballspez. Training",Exposition!$C788*(Exposition!$E788/60))</f>
        <v>0</v>
      </c>
      <c r="O780" s="78" t="b">
        <f>IF(Exposition!$D788="Unspezifisches Training",Exposition!$C788*(Exposition!$E788/60))</f>
        <v>0</v>
      </c>
      <c r="AD780" s="78" t="e">
        <f>IF(Monitoring!D788=0,AA=0,TEXT(Monitoring!D788,"TTTT"))</f>
        <v>#NAME?</v>
      </c>
      <c r="AE780" s="78" t="e">
        <f>IF(Monitoring!D788=0,AA=0,TEXT(Monitoring!D788,"MMMM"))</f>
        <v>#NAME?</v>
      </c>
      <c r="AF780" s="78">
        <f>Monitoring!L788</f>
        <v>0</v>
      </c>
      <c r="BE780" s="78" t="e">
        <f>IF(Exposition!$J787="Januar",Exposition!$G787)</f>
        <v>#NAME?</v>
      </c>
      <c r="BF780" s="78" t="e">
        <f>IF(Exposition!$J787="Februar",Exposition!$G787)</f>
        <v>#NAME?</v>
      </c>
      <c r="BG780" s="78" t="e">
        <f>IF(Exposition!$J787="März",Exposition!$G787)</f>
        <v>#NAME?</v>
      </c>
      <c r="BH780" s="78" t="e">
        <f>IF(Exposition!$J787="April",Exposition!$G787)</f>
        <v>#NAME?</v>
      </c>
      <c r="BI780" s="78" t="e">
        <f>IF(Exposition!$J787="Mai",Exposition!$G787)</f>
        <v>#NAME?</v>
      </c>
      <c r="BJ780" s="78" t="e">
        <f>IF(Exposition!$J787="Juni",Exposition!$G787)</f>
        <v>#NAME?</v>
      </c>
      <c r="BK780" s="78" t="e">
        <f>IF(Exposition!$J787="Juli",Exposition!$G787)</f>
        <v>#NAME?</v>
      </c>
      <c r="BL780" s="78" t="e">
        <f>IF(Exposition!$J787="August",Exposition!$G787)</f>
        <v>#NAME?</v>
      </c>
      <c r="BM780" s="78" t="e">
        <f>IF(Exposition!$J787="September",Exposition!$G787)</f>
        <v>#NAME?</v>
      </c>
      <c r="BN780" s="78" t="e">
        <f>IF(Exposition!$J787="Oktober",Exposition!$G787)</f>
        <v>#NAME?</v>
      </c>
      <c r="BO780" s="78" t="e">
        <f>IF(Exposition!$J787="November",Exposition!$G787)</f>
        <v>#NAME?</v>
      </c>
      <c r="BP780" s="78" t="e">
        <f>IF(Exposition!$J787="Dezember",Exposition!$G787)</f>
        <v>#NAME?</v>
      </c>
    </row>
    <row r="781" spans="14:68" x14ac:dyDescent="0.2">
      <c r="N781" s="78" t="b">
        <f>IF(Exposition!$D789="Fußballspez. Training",Exposition!$C789*(Exposition!$E789/60))</f>
        <v>0</v>
      </c>
      <c r="O781" s="78" t="b">
        <f>IF(Exposition!$D789="Unspezifisches Training",Exposition!$C789*(Exposition!$E789/60))</f>
        <v>0</v>
      </c>
      <c r="AD781" s="78" t="e">
        <f>IF(Monitoring!D789=0,AA=0,TEXT(Monitoring!D789,"TTTT"))</f>
        <v>#NAME?</v>
      </c>
      <c r="AE781" s="78" t="e">
        <f>IF(Monitoring!D789=0,AA=0,TEXT(Monitoring!D789,"MMMM"))</f>
        <v>#NAME?</v>
      </c>
      <c r="AF781" s="78">
        <f>Monitoring!L789</f>
        <v>0</v>
      </c>
      <c r="BE781" s="78" t="e">
        <f>IF(Exposition!$J788="Januar",Exposition!$G788)</f>
        <v>#NAME?</v>
      </c>
      <c r="BF781" s="78" t="e">
        <f>IF(Exposition!$J788="Februar",Exposition!$G788)</f>
        <v>#NAME?</v>
      </c>
      <c r="BG781" s="78" t="e">
        <f>IF(Exposition!$J788="März",Exposition!$G788)</f>
        <v>#NAME?</v>
      </c>
      <c r="BH781" s="78" t="e">
        <f>IF(Exposition!$J788="April",Exposition!$G788)</f>
        <v>#NAME?</v>
      </c>
      <c r="BI781" s="78" t="e">
        <f>IF(Exposition!$J788="Mai",Exposition!$G788)</f>
        <v>#NAME?</v>
      </c>
      <c r="BJ781" s="78" t="e">
        <f>IF(Exposition!$J788="Juni",Exposition!$G788)</f>
        <v>#NAME?</v>
      </c>
      <c r="BK781" s="78" t="e">
        <f>IF(Exposition!$J788="Juli",Exposition!$G788)</f>
        <v>#NAME?</v>
      </c>
      <c r="BL781" s="78" t="e">
        <f>IF(Exposition!$J788="August",Exposition!$G788)</f>
        <v>#NAME?</v>
      </c>
      <c r="BM781" s="78" t="e">
        <f>IF(Exposition!$J788="September",Exposition!$G788)</f>
        <v>#NAME?</v>
      </c>
      <c r="BN781" s="78" t="e">
        <f>IF(Exposition!$J788="Oktober",Exposition!$G788)</f>
        <v>#NAME?</v>
      </c>
      <c r="BO781" s="78" t="e">
        <f>IF(Exposition!$J788="November",Exposition!$G788)</f>
        <v>#NAME?</v>
      </c>
      <c r="BP781" s="78" t="e">
        <f>IF(Exposition!$J788="Dezember",Exposition!$G788)</f>
        <v>#NAME?</v>
      </c>
    </row>
    <row r="782" spans="14:68" x14ac:dyDescent="0.2">
      <c r="N782" s="78" t="b">
        <f>IF(Exposition!$D790="Fußballspez. Training",Exposition!$C790*(Exposition!$E790/60))</f>
        <v>0</v>
      </c>
      <c r="O782" s="78" t="b">
        <f>IF(Exposition!$D790="Unspezifisches Training",Exposition!$C790*(Exposition!$E790/60))</f>
        <v>0</v>
      </c>
      <c r="AD782" s="78" t="e">
        <f>IF(Monitoring!D790=0,AA=0,TEXT(Monitoring!D790,"TTTT"))</f>
        <v>#NAME?</v>
      </c>
      <c r="AE782" s="78" t="e">
        <f>IF(Monitoring!D790=0,AA=0,TEXT(Monitoring!D790,"MMMM"))</f>
        <v>#NAME?</v>
      </c>
      <c r="AF782" s="78">
        <f>Monitoring!L790</f>
        <v>0</v>
      </c>
      <c r="BE782" s="78" t="e">
        <f>IF(Exposition!$J789="Januar",Exposition!$G789)</f>
        <v>#NAME?</v>
      </c>
      <c r="BF782" s="78" t="e">
        <f>IF(Exposition!$J789="Februar",Exposition!$G789)</f>
        <v>#NAME?</v>
      </c>
      <c r="BG782" s="78" t="e">
        <f>IF(Exposition!$J789="März",Exposition!$G789)</f>
        <v>#NAME?</v>
      </c>
      <c r="BH782" s="78" t="e">
        <f>IF(Exposition!$J789="April",Exposition!$G789)</f>
        <v>#NAME?</v>
      </c>
      <c r="BI782" s="78" t="e">
        <f>IF(Exposition!$J789="Mai",Exposition!$G789)</f>
        <v>#NAME?</v>
      </c>
      <c r="BJ782" s="78" t="e">
        <f>IF(Exposition!$J789="Juni",Exposition!$G789)</f>
        <v>#NAME?</v>
      </c>
      <c r="BK782" s="78" t="e">
        <f>IF(Exposition!$J789="Juli",Exposition!$G789)</f>
        <v>#NAME?</v>
      </c>
      <c r="BL782" s="78" t="e">
        <f>IF(Exposition!$J789="August",Exposition!$G789)</f>
        <v>#NAME?</v>
      </c>
      <c r="BM782" s="78" t="e">
        <f>IF(Exposition!$J789="September",Exposition!$G789)</f>
        <v>#NAME?</v>
      </c>
      <c r="BN782" s="78" t="e">
        <f>IF(Exposition!$J789="Oktober",Exposition!$G789)</f>
        <v>#NAME?</v>
      </c>
      <c r="BO782" s="78" t="e">
        <f>IF(Exposition!$J789="November",Exposition!$G789)</f>
        <v>#NAME?</v>
      </c>
      <c r="BP782" s="78" t="e">
        <f>IF(Exposition!$J789="Dezember",Exposition!$G789)</f>
        <v>#NAME?</v>
      </c>
    </row>
    <row r="783" spans="14:68" x14ac:dyDescent="0.2">
      <c r="N783" s="78" t="b">
        <f>IF(Exposition!$D791="Fußballspez. Training",Exposition!$C791*(Exposition!$E791/60))</f>
        <v>0</v>
      </c>
      <c r="O783" s="78" t="b">
        <f>IF(Exposition!$D791="Unspezifisches Training",Exposition!$C791*(Exposition!$E791/60))</f>
        <v>0</v>
      </c>
      <c r="AD783" s="78" t="e">
        <f>IF(Monitoring!D791=0,AA=0,TEXT(Monitoring!D791,"TTTT"))</f>
        <v>#NAME?</v>
      </c>
      <c r="AE783" s="78" t="e">
        <f>IF(Monitoring!D791=0,AA=0,TEXT(Monitoring!D791,"MMMM"))</f>
        <v>#NAME?</v>
      </c>
      <c r="AF783" s="78">
        <f>Monitoring!L791</f>
        <v>0</v>
      </c>
      <c r="BE783" s="78" t="e">
        <f>IF(Exposition!$J790="Januar",Exposition!$G790)</f>
        <v>#NAME?</v>
      </c>
      <c r="BF783" s="78" t="e">
        <f>IF(Exposition!$J790="Februar",Exposition!$G790)</f>
        <v>#NAME?</v>
      </c>
      <c r="BG783" s="78" t="e">
        <f>IF(Exposition!$J790="März",Exposition!$G790)</f>
        <v>#NAME?</v>
      </c>
      <c r="BH783" s="78" t="e">
        <f>IF(Exposition!$J790="April",Exposition!$G790)</f>
        <v>#NAME?</v>
      </c>
      <c r="BI783" s="78" t="e">
        <f>IF(Exposition!$J790="Mai",Exposition!$G790)</f>
        <v>#NAME?</v>
      </c>
      <c r="BJ783" s="78" t="e">
        <f>IF(Exposition!$J790="Juni",Exposition!$G790)</f>
        <v>#NAME?</v>
      </c>
      <c r="BK783" s="78" t="e">
        <f>IF(Exposition!$J790="Juli",Exposition!$G790)</f>
        <v>#NAME?</v>
      </c>
      <c r="BL783" s="78" t="e">
        <f>IF(Exposition!$J790="August",Exposition!$G790)</f>
        <v>#NAME?</v>
      </c>
      <c r="BM783" s="78" t="e">
        <f>IF(Exposition!$J790="September",Exposition!$G790)</f>
        <v>#NAME?</v>
      </c>
      <c r="BN783" s="78" t="e">
        <f>IF(Exposition!$J790="Oktober",Exposition!$G790)</f>
        <v>#NAME?</v>
      </c>
      <c r="BO783" s="78" t="e">
        <f>IF(Exposition!$J790="November",Exposition!$G790)</f>
        <v>#NAME?</v>
      </c>
      <c r="BP783" s="78" t="e">
        <f>IF(Exposition!$J790="Dezember",Exposition!$G790)</f>
        <v>#NAME?</v>
      </c>
    </row>
    <row r="784" spans="14:68" x14ac:dyDescent="0.2">
      <c r="N784" s="78" t="b">
        <f>IF(Exposition!$D792="Fußballspez. Training",Exposition!$C792*(Exposition!$E792/60))</f>
        <v>0</v>
      </c>
      <c r="O784" s="78" t="b">
        <f>IF(Exposition!$D792="Unspezifisches Training",Exposition!$C792*(Exposition!$E792/60))</f>
        <v>0</v>
      </c>
      <c r="AD784" s="78" t="e">
        <f>IF(Monitoring!D792=0,AA=0,TEXT(Monitoring!D792,"TTTT"))</f>
        <v>#NAME?</v>
      </c>
      <c r="AE784" s="78" t="e">
        <f>IF(Monitoring!D792=0,AA=0,TEXT(Monitoring!D792,"MMMM"))</f>
        <v>#NAME?</v>
      </c>
      <c r="AF784" s="78">
        <f>Monitoring!L792</f>
        <v>0</v>
      </c>
      <c r="BE784" s="78" t="e">
        <f>IF(Exposition!$J791="Januar",Exposition!$G791)</f>
        <v>#NAME?</v>
      </c>
      <c r="BF784" s="78" t="e">
        <f>IF(Exposition!$J791="Februar",Exposition!$G791)</f>
        <v>#NAME?</v>
      </c>
      <c r="BG784" s="78" t="e">
        <f>IF(Exposition!$J791="März",Exposition!$G791)</f>
        <v>#NAME?</v>
      </c>
      <c r="BH784" s="78" t="e">
        <f>IF(Exposition!$J791="April",Exposition!$G791)</f>
        <v>#NAME?</v>
      </c>
      <c r="BI784" s="78" t="e">
        <f>IF(Exposition!$J791="Mai",Exposition!$G791)</f>
        <v>#NAME?</v>
      </c>
      <c r="BJ784" s="78" t="e">
        <f>IF(Exposition!$J791="Juni",Exposition!$G791)</f>
        <v>#NAME?</v>
      </c>
      <c r="BK784" s="78" t="e">
        <f>IF(Exposition!$J791="Juli",Exposition!$G791)</f>
        <v>#NAME?</v>
      </c>
      <c r="BL784" s="78" t="e">
        <f>IF(Exposition!$J791="August",Exposition!$G791)</f>
        <v>#NAME?</v>
      </c>
      <c r="BM784" s="78" t="e">
        <f>IF(Exposition!$J791="September",Exposition!$G791)</f>
        <v>#NAME?</v>
      </c>
      <c r="BN784" s="78" t="e">
        <f>IF(Exposition!$J791="Oktober",Exposition!$G791)</f>
        <v>#NAME?</v>
      </c>
      <c r="BO784" s="78" t="e">
        <f>IF(Exposition!$J791="November",Exposition!$G791)</f>
        <v>#NAME?</v>
      </c>
      <c r="BP784" s="78" t="e">
        <f>IF(Exposition!$J791="Dezember",Exposition!$G791)</f>
        <v>#NAME?</v>
      </c>
    </row>
    <row r="785" spans="14:68" x14ac:dyDescent="0.2">
      <c r="N785" s="78" t="b">
        <f>IF(Exposition!$D793="Fußballspez. Training",Exposition!$C793*(Exposition!$E793/60))</f>
        <v>0</v>
      </c>
      <c r="O785" s="78" t="b">
        <f>IF(Exposition!$D793="Unspezifisches Training",Exposition!$C793*(Exposition!$E793/60))</f>
        <v>0</v>
      </c>
      <c r="AD785" s="78" t="e">
        <f>IF(Monitoring!D793=0,AA=0,TEXT(Monitoring!D793,"TTTT"))</f>
        <v>#NAME?</v>
      </c>
      <c r="AE785" s="78" t="e">
        <f>IF(Monitoring!D793=0,AA=0,TEXT(Monitoring!D793,"MMMM"))</f>
        <v>#NAME?</v>
      </c>
      <c r="AF785" s="78">
        <f>Monitoring!L793</f>
        <v>0</v>
      </c>
      <c r="BE785" s="78" t="e">
        <f>IF(Exposition!$J792="Januar",Exposition!$G792)</f>
        <v>#NAME?</v>
      </c>
      <c r="BF785" s="78" t="e">
        <f>IF(Exposition!$J792="Februar",Exposition!$G792)</f>
        <v>#NAME?</v>
      </c>
      <c r="BG785" s="78" t="e">
        <f>IF(Exposition!$J792="März",Exposition!$G792)</f>
        <v>#NAME?</v>
      </c>
      <c r="BH785" s="78" t="e">
        <f>IF(Exposition!$J792="April",Exposition!$G792)</f>
        <v>#NAME?</v>
      </c>
      <c r="BI785" s="78" t="e">
        <f>IF(Exposition!$J792="Mai",Exposition!$G792)</f>
        <v>#NAME?</v>
      </c>
      <c r="BJ785" s="78" t="e">
        <f>IF(Exposition!$J792="Juni",Exposition!$G792)</f>
        <v>#NAME?</v>
      </c>
      <c r="BK785" s="78" t="e">
        <f>IF(Exposition!$J792="Juli",Exposition!$G792)</f>
        <v>#NAME?</v>
      </c>
      <c r="BL785" s="78" t="e">
        <f>IF(Exposition!$J792="August",Exposition!$G792)</f>
        <v>#NAME?</v>
      </c>
      <c r="BM785" s="78" t="e">
        <f>IF(Exposition!$J792="September",Exposition!$G792)</f>
        <v>#NAME?</v>
      </c>
      <c r="BN785" s="78" t="e">
        <f>IF(Exposition!$J792="Oktober",Exposition!$G792)</f>
        <v>#NAME?</v>
      </c>
      <c r="BO785" s="78" t="e">
        <f>IF(Exposition!$J792="November",Exposition!$G792)</f>
        <v>#NAME?</v>
      </c>
      <c r="BP785" s="78" t="e">
        <f>IF(Exposition!$J792="Dezember",Exposition!$G792)</f>
        <v>#NAME?</v>
      </c>
    </row>
    <row r="786" spans="14:68" x14ac:dyDescent="0.2">
      <c r="N786" s="78" t="b">
        <f>IF(Exposition!$D794="Fußballspez. Training",Exposition!$C794*(Exposition!$E794/60))</f>
        <v>0</v>
      </c>
      <c r="O786" s="78" t="b">
        <f>IF(Exposition!$D794="Unspezifisches Training",Exposition!$C794*(Exposition!$E794/60))</f>
        <v>0</v>
      </c>
      <c r="AD786" s="78" t="e">
        <f>IF(Monitoring!D794=0,AA=0,TEXT(Monitoring!D794,"TTTT"))</f>
        <v>#NAME?</v>
      </c>
      <c r="AE786" s="78" t="e">
        <f>IF(Monitoring!D794=0,AA=0,TEXT(Monitoring!D794,"MMMM"))</f>
        <v>#NAME?</v>
      </c>
      <c r="AF786" s="78">
        <f>Monitoring!L794</f>
        <v>0</v>
      </c>
      <c r="BE786" s="78" t="e">
        <f>IF(Exposition!$J793="Januar",Exposition!$G793)</f>
        <v>#NAME?</v>
      </c>
      <c r="BF786" s="78" t="e">
        <f>IF(Exposition!$J793="Februar",Exposition!$G793)</f>
        <v>#NAME?</v>
      </c>
      <c r="BG786" s="78" t="e">
        <f>IF(Exposition!$J793="März",Exposition!$G793)</f>
        <v>#NAME?</v>
      </c>
      <c r="BH786" s="78" t="e">
        <f>IF(Exposition!$J793="April",Exposition!$G793)</f>
        <v>#NAME?</v>
      </c>
      <c r="BI786" s="78" t="e">
        <f>IF(Exposition!$J793="Mai",Exposition!$G793)</f>
        <v>#NAME?</v>
      </c>
      <c r="BJ786" s="78" t="e">
        <f>IF(Exposition!$J793="Juni",Exposition!$G793)</f>
        <v>#NAME?</v>
      </c>
      <c r="BK786" s="78" t="e">
        <f>IF(Exposition!$J793="Juli",Exposition!$G793)</f>
        <v>#NAME?</v>
      </c>
      <c r="BL786" s="78" t="e">
        <f>IF(Exposition!$J793="August",Exposition!$G793)</f>
        <v>#NAME?</v>
      </c>
      <c r="BM786" s="78" t="e">
        <f>IF(Exposition!$J793="September",Exposition!$G793)</f>
        <v>#NAME?</v>
      </c>
      <c r="BN786" s="78" t="e">
        <f>IF(Exposition!$J793="Oktober",Exposition!$G793)</f>
        <v>#NAME?</v>
      </c>
      <c r="BO786" s="78" t="e">
        <f>IF(Exposition!$J793="November",Exposition!$G793)</f>
        <v>#NAME?</v>
      </c>
      <c r="BP786" s="78" t="e">
        <f>IF(Exposition!$J793="Dezember",Exposition!$G793)</f>
        <v>#NAME?</v>
      </c>
    </row>
    <row r="787" spans="14:68" x14ac:dyDescent="0.2">
      <c r="N787" s="78" t="b">
        <f>IF(Exposition!$D795="Fußballspez. Training",Exposition!$C795*(Exposition!$E795/60))</f>
        <v>0</v>
      </c>
      <c r="O787" s="78" t="b">
        <f>IF(Exposition!$D795="Unspezifisches Training",Exposition!$C795*(Exposition!$E795/60))</f>
        <v>0</v>
      </c>
      <c r="AD787" s="78" t="e">
        <f>IF(Monitoring!D795=0,AA=0,TEXT(Monitoring!D795,"TTTT"))</f>
        <v>#NAME?</v>
      </c>
      <c r="AE787" s="78" t="e">
        <f>IF(Monitoring!D795=0,AA=0,TEXT(Monitoring!D795,"MMMM"))</f>
        <v>#NAME?</v>
      </c>
      <c r="AF787" s="78">
        <f>Monitoring!L795</f>
        <v>0</v>
      </c>
      <c r="BE787" s="78" t="e">
        <f>IF(Exposition!$J794="Januar",Exposition!$G794)</f>
        <v>#NAME?</v>
      </c>
      <c r="BF787" s="78" t="e">
        <f>IF(Exposition!$J794="Februar",Exposition!$G794)</f>
        <v>#NAME?</v>
      </c>
      <c r="BG787" s="78" t="e">
        <f>IF(Exposition!$J794="März",Exposition!$G794)</f>
        <v>#NAME?</v>
      </c>
      <c r="BH787" s="78" t="e">
        <f>IF(Exposition!$J794="April",Exposition!$G794)</f>
        <v>#NAME?</v>
      </c>
      <c r="BI787" s="78" t="e">
        <f>IF(Exposition!$J794="Mai",Exposition!$G794)</f>
        <v>#NAME?</v>
      </c>
      <c r="BJ787" s="78" t="e">
        <f>IF(Exposition!$J794="Juni",Exposition!$G794)</f>
        <v>#NAME?</v>
      </c>
      <c r="BK787" s="78" t="e">
        <f>IF(Exposition!$J794="Juli",Exposition!$G794)</f>
        <v>#NAME?</v>
      </c>
      <c r="BL787" s="78" t="e">
        <f>IF(Exposition!$J794="August",Exposition!$G794)</f>
        <v>#NAME?</v>
      </c>
      <c r="BM787" s="78" t="e">
        <f>IF(Exposition!$J794="September",Exposition!$G794)</f>
        <v>#NAME?</v>
      </c>
      <c r="BN787" s="78" t="e">
        <f>IF(Exposition!$J794="Oktober",Exposition!$G794)</f>
        <v>#NAME?</v>
      </c>
      <c r="BO787" s="78" t="e">
        <f>IF(Exposition!$J794="November",Exposition!$G794)</f>
        <v>#NAME?</v>
      </c>
      <c r="BP787" s="78" t="e">
        <f>IF(Exposition!$J794="Dezember",Exposition!$G794)</f>
        <v>#NAME?</v>
      </c>
    </row>
    <row r="788" spans="14:68" x14ac:dyDescent="0.2">
      <c r="N788" s="78" t="b">
        <f>IF(Exposition!$D796="Fußballspez. Training",Exposition!$C796*(Exposition!$E796/60))</f>
        <v>0</v>
      </c>
      <c r="O788" s="78" t="b">
        <f>IF(Exposition!$D796="Unspezifisches Training",Exposition!$C796*(Exposition!$E796/60))</f>
        <v>0</v>
      </c>
      <c r="AD788" s="78" t="e">
        <f>IF(Monitoring!D796=0,AA=0,TEXT(Monitoring!D796,"TTTT"))</f>
        <v>#NAME?</v>
      </c>
      <c r="AE788" s="78" t="e">
        <f>IF(Monitoring!D796=0,AA=0,TEXT(Monitoring!D796,"MMMM"))</f>
        <v>#NAME?</v>
      </c>
      <c r="AF788" s="78">
        <f>Monitoring!L796</f>
        <v>0</v>
      </c>
      <c r="BE788" s="78" t="e">
        <f>IF(Exposition!$J795="Januar",Exposition!$G795)</f>
        <v>#NAME?</v>
      </c>
      <c r="BF788" s="78" t="e">
        <f>IF(Exposition!$J795="Februar",Exposition!$G795)</f>
        <v>#NAME?</v>
      </c>
      <c r="BG788" s="78" t="e">
        <f>IF(Exposition!$J795="März",Exposition!$G795)</f>
        <v>#NAME?</v>
      </c>
      <c r="BH788" s="78" t="e">
        <f>IF(Exposition!$J795="April",Exposition!$G795)</f>
        <v>#NAME?</v>
      </c>
      <c r="BI788" s="78" t="e">
        <f>IF(Exposition!$J795="Mai",Exposition!$G795)</f>
        <v>#NAME?</v>
      </c>
      <c r="BJ788" s="78" t="e">
        <f>IF(Exposition!$J795="Juni",Exposition!$G795)</f>
        <v>#NAME?</v>
      </c>
      <c r="BK788" s="78" t="e">
        <f>IF(Exposition!$J795="Juli",Exposition!$G795)</f>
        <v>#NAME?</v>
      </c>
      <c r="BL788" s="78" t="e">
        <f>IF(Exposition!$J795="August",Exposition!$G795)</f>
        <v>#NAME?</v>
      </c>
      <c r="BM788" s="78" t="e">
        <f>IF(Exposition!$J795="September",Exposition!$G795)</f>
        <v>#NAME?</v>
      </c>
      <c r="BN788" s="78" t="e">
        <f>IF(Exposition!$J795="Oktober",Exposition!$G795)</f>
        <v>#NAME?</v>
      </c>
      <c r="BO788" s="78" t="e">
        <f>IF(Exposition!$J795="November",Exposition!$G795)</f>
        <v>#NAME?</v>
      </c>
      <c r="BP788" s="78" t="e">
        <f>IF(Exposition!$J795="Dezember",Exposition!$G795)</f>
        <v>#NAME?</v>
      </c>
    </row>
    <row r="789" spans="14:68" x14ac:dyDescent="0.2">
      <c r="N789" s="78" t="b">
        <f>IF(Exposition!$D797="Fußballspez. Training",Exposition!$C797*(Exposition!$E797/60))</f>
        <v>0</v>
      </c>
      <c r="O789" s="78" t="b">
        <f>IF(Exposition!$D797="Unspezifisches Training",Exposition!$C797*(Exposition!$E797/60))</f>
        <v>0</v>
      </c>
      <c r="AD789" s="78" t="e">
        <f>IF(Monitoring!D797=0,AA=0,TEXT(Monitoring!D797,"TTTT"))</f>
        <v>#NAME?</v>
      </c>
      <c r="AE789" s="78" t="e">
        <f>IF(Monitoring!D797=0,AA=0,TEXT(Monitoring!D797,"MMMM"))</f>
        <v>#NAME?</v>
      </c>
      <c r="AF789" s="78">
        <f>Monitoring!L797</f>
        <v>0</v>
      </c>
      <c r="BE789" s="78" t="e">
        <f>IF(Exposition!$J796="Januar",Exposition!$G796)</f>
        <v>#NAME?</v>
      </c>
      <c r="BF789" s="78" t="e">
        <f>IF(Exposition!$J796="Februar",Exposition!$G796)</f>
        <v>#NAME?</v>
      </c>
      <c r="BG789" s="78" t="e">
        <f>IF(Exposition!$J796="März",Exposition!$G796)</f>
        <v>#NAME?</v>
      </c>
      <c r="BH789" s="78" t="e">
        <f>IF(Exposition!$J796="April",Exposition!$G796)</f>
        <v>#NAME?</v>
      </c>
      <c r="BI789" s="78" t="e">
        <f>IF(Exposition!$J796="Mai",Exposition!$G796)</f>
        <v>#NAME?</v>
      </c>
      <c r="BJ789" s="78" t="e">
        <f>IF(Exposition!$J796="Juni",Exposition!$G796)</f>
        <v>#NAME?</v>
      </c>
      <c r="BK789" s="78" t="e">
        <f>IF(Exposition!$J796="Juli",Exposition!$G796)</f>
        <v>#NAME?</v>
      </c>
      <c r="BL789" s="78" t="e">
        <f>IF(Exposition!$J796="August",Exposition!$G796)</f>
        <v>#NAME?</v>
      </c>
      <c r="BM789" s="78" t="e">
        <f>IF(Exposition!$J796="September",Exposition!$G796)</f>
        <v>#NAME?</v>
      </c>
      <c r="BN789" s="78" t="e">
        <f>IF(Exposition!$J796="Oktober",Exposition!$G796)</f>
        <v>#NAME?</v>
      </c>
      <c r="BO789" s="78" t="e">
        <f>IF(Exposition!$J796="November",Exposition!$G796)</f>
        <v>#NAME?</v>
      </c>
      <c r="BP789" s="78" t="e">
        <f>IF(Exposition!$J796="Dezember",Exposition!$G796)</f>
        <v>#NAME?</v>
      </c>
    </row>
    <row r="790" spans="14:68" x14ac:dyDescent="0.2">
      <c r="N790" s="78" t="b">
        <f>IF(Exposition!$D798="Fußballspez. Training",Exposition!$C798*(Exposition!$E798/60))</f>
        <v>0</v>
      </c>
      <c r="O790" s="78" t="b">
        <f>IF(Exposition!$D798="Unspezifisches Training",Exposition!$C798*(Exposition!$E798/60))</f>
        <v>0</v>
      </c>
      <c r="AD790" s="78" t="e">
        <f>IF(Monitoring!D798=0,AA=0,TEXT(Monitoring!D798,"TTTT"))</f>
        <v>#NAME?</v>
      </c>
      <c r="AE790" s="78" t="e">
        <f>IF(Monitoring!D798=0,AA=0,TEXT(Monitoring!D798,"MMMM"))</f>
        <v>#NAME?</v>
      </c>
      <c r="AF790" s="78">
        <f>Monitoring!L798</f>
        <v>0</v>
      </c>
      <c r="BE790" s="78" t="e">
        <f>IF(Exposition!$J797="Januar",Exposition!$G797)</f>
        <v>#NAME?</v>
      </c>
      <c r="BF790" s="78" t="e">
        <f>IF(Exposition!$J797="Februar",Exposition!$G797)</f>
        <v>#NAME?</v>
      </c>
      <c r="BG790" s="78" t="e">
        <f>IF(Exposition!$J797="März",Exposition!$G797)</f>
        <v>#NAME?</v>
      </c>
      <c r="BH790" s="78" t="e">
        <f>IF(Exposition!$J797="April",Exposition!$G797)</f>
        <v>#NAME?</v>
      </c>
      <c r="BI790" s="78" t="e">
        <f>IF(Exposition!$J797="Mai",Exposition!$G797)</f>
        <v>#NAME?</v>
      </c>
      <c r="BJ790" s="78" t="e">
        <f>IF(Exposition!$J797="Juni",Exposition!$G797)</f>
        <v>#NAME?</v>
      </c>
      <c r="BK790" s="78" t="e">
        <f>IF(Exposition!$J797="Juli",Exposition!$G797)</f>
        <v>#NAME?</v>
      </c>
      <c r="BL790" s="78" t="e">
        <f>IF(Exposition!$J797="August",Exposition!$G797)</f>
        <v>#NAME?</v>
      </c>
      <c r="BM790" s="78" t="e">
        <f>IF(Exposition!$J797="September",Exposition!$G797)</f>
        <v>#NAME?</v>
      </c>
      <c r="BN790" s="78" t="e">
        <f>IF(Exposition!$J797="Oktober",Exposition!$G797)</f>
        <v>#NAME?</v>
      </c>
      <c r="BO790" s="78" t="e">
        <f>IF(Exposition!$J797="November",Exposition!$G797)</f>
        <v>#NAME?</v>
      </c>
      <c r="BP790" s="78" t="e">
        <f>IF(Exposition!$J797="Dezember",Exposition!$G797)</f>
        <v>#NAME?</v>
      </c>
    </row>
    <row r="791" spans="14:68" x14ac:dyDescent="0.2">
      <c r="N791" s="78" t="b">
        <f>IF(Exposition!$D799="Fußballspez. Training",Exposition!$C799*(Exposition!$E799/60))</f>
        <v>0</v>
      </c>
      <c r="O791" s="78" t="b">
        <f>IF(Exposition!$D799="Unspezifisches Training",Exposition!$C799*(Exposition!$E799/60))</f>
        <v>0</v>
      </c>
      <c r="AD791" s="78" t="e">
        <f>IF(Monitoring!D799=0,AA=0,TEXT(Monitoring!D799,"TTTT"))</f>
        <v>#NAME?</v>
      </c>
      <c r="AE791" s="78" t="e">
        <f>IF(Monitoring!D799=0,AA=0,TEXT(Monitoring!D799,"MMMM"))</f>
        <v>#NAME?</v>
      </c>
      <c r="AF791" s="78">
        <f>Monitoring!L799</f>
        <v>0</v>
      </c>
      <c r="BE791" s="78" t="e">
        <f>IF(Exposition!$J798="Januar",Exposition!$G798)</f>
        <v>#NAME?</v>
      </c>
      <c r="BF791" s="78" t="e">
        <f>IF(Exposition!$J798="Februar",Exposition!$G798)</f>
        <v>#NAME?</v>
      </c>
      <c r="BG791" s="78" t="e">
        <f>IF(Exposition!$J798="März",Exposition!$G798)</f>
        <v>#NAME?</v>
      </c>
      <c r="BH791" s="78" t="e">
        <f>IF(Exposition!$J798="April",Exposition!$G798)</f>
        <v>#NAME?</v>
      </c>
      <c r="BI791" s="78" t="e">
        <f>IF(Exposition!$J798="Mai",Exposition!$G798)</f>
        <v>#NAME?</v>
      </c>
      <c r="BJ791" s="78" t="e">
        <f>IF(Exposition!$J798="Juni",Exposition!$G798)</f>
        <v>#NAME?</v>
      </c>
      <c r="BK791" s="78" t="e">
        <f>IF(Exposition!$J798="Juli",Exposition!$G798)</f>
        <v>#NAME?</v>
      </c>
      <c r="BL791" s="78" t="e">
        <f>IF(Exposition!$J798="August",Exposition!$G798)</f>
        <v>#NAME?</v>
      </c>
      <c r="BM791" s="78" t="e">
        <f>IF(Exposition!$J798="September",Exposition!$G798)</f>
        <v>#NAME?</v>
      </c>
      <c r="BN791" s="78" t="e">
        <f>IF(Exposition!$J798="Oktober",Exposition!$G798)</f>
        <v>#NAME?</v>
      </c>
      <c r="BO791" s="78" t="e">
        <f>IF(Exposition!$J798="November",Exposition!$G798)</f>
        <v>#NAME?</v>
      </c>
      <c r="BP791" s="78" t="e">
        <f>IF(Exposition!$J798="Dezember",Exposition!$G798)</f>
        <v>#NAME?</v>
      </c>
    </row>
    <row r="792" spans="14:68" x14ac:dyDescent="0.2">
      <c r="N792" s="78" t="b">
        <f>IF(Exposition!$D800="Fußballspez. Training",Exposition!$C800*(Exposition!$E800/60))</f>
        <v>0</v>
      </c>
      <c r="O792" s="78" t="b">
        <f>IF(Exposition!$D800="Unspezifisches Training",Exposition!$C800*(Exposition!$E800/60))</f>
        <v>0</v>
      </c>
      <c r="AD792" s="78" t="e">
        <f>IF(Monitoring!D800=0,AA=0,TEXT(Monitoring!D800,"TTTT"))</f>
        <v>#NAME?</v>
      </c>
      <c r="AE792" s="78" t="e">
        <f>IF(Monitoring!D800=0,AA=0,TEXT(Monitoring!D800,"MMMM"))</f>
        <v>#NAME?</v>
      </c>
      <c r="AF792" s="78">
        <f>Monitoring!L800</f>
        <v>0</v>
      </c>
      <c r="BE792" s="78" t="e">
        <f>IF(Exposition!$J799="Januar",Exposition!$G799)</f>
        <v>#NAME?</v>
      </c>
      <c r="BF792" s="78" t="e">
        <f>IF(Exposition!$J799="Februar",Exposition!$G799)</f>
        <v>#NAME?</v>
      </c>
      <c r="BG792" s="78" t="e">
        <f>IF(Exposition!$J799="März",Exposition!$G799)</f>
        <v>#NAME?</v>
      </c>
      <c r="BH792" s="78" t="e">
        <f>IF(Exposition!$J799="April",Exposition!$G799)</f>
        <v>#NAME?</v>
      </c>
      <c r="BI792" s="78" t="e">
        <f>IF(Exposition!$J799="Mai",Exposition!$G799)</f>
        <v>#NAME?</v>
      </c>
      <c r="BJ792" s="78" t="e">
        <f>IF(Exposition!$J799="Juni",Exposition!$G799)</f>
        <v>#NAME?</v>
      </c>
      <c r="BK792" s="78" t="e">
        <f>IF(Exposition!$J799="Juli",Exposition!$G799)</f>
        <v>#NAME?</v>
      </c>
      <c r="BL792" s="78" t="e">
        <f>IF(Exposition!$J799="August",Exposition!$G799)</f>
        <v>#NAME?</v>
      </c>
      <c r="BM792" s="78" t="e">
        <f>IF(Exposition!$J799="September",Exposition!$G799)</f>
        <v>#NAME?</v>
      </c>
      <c r="BN792" s="78" t="e">
        <f>IF(Exposition!$J799="Oktober",Exposition!$G799)</f>
        <v>#NAME?</v>
      </c>
      <c r="BO792" s="78" t="e">
        <f>IF(Exposition!$J799="November",Exposition!$G799)</f>
        <v>#NAME?</v>
      </c>
      <c r="BP792" s="78" t="e">
        <f>IF(Exposition!$J799="Dezember",Exposition!$G799)</f>
        <v>#NAME?</v>
      </c>
    </row>
    <row r="793" spans="14:68" x14ac:dyDescent="0.2">
      <c r="N793" s="78" t="b">
        <f>IF(Exposition!$D801="Fußballspez. Training",Exposition!$C801*(Exposition!$E801/60))</f>
        <v>0</v>
      </c>
      <c r="O793" s="78" t="b">
        <f>IF(Exposition!$D801="Unspezifisches Training",Exposition!$C801*(Exposition!$E801/60))</f>
        <v>0</v>
      </c>
      <c r="AD793" s="78" t="e">
        <f>IF(Monitoring!D801=0,AA=0,TEXT(Monitoring!D801,"TTTT"))</f>
        <v>#NAME?</v>
      </c>
      <c r="AE793" s="78" t="e">
        <f>IF(Monitoring!D801=0,AA=0,TEXT(Monitoring!D801,"MMMM"))</f>
        <v>#NAME?</v>
      </c>
      <c r="AF793" s="78">
        <f>Monitoring!L801</f>
        <v>0</v>
      </c>
      <c r="BE793" s="78" t="e">
        <f>IF(Exposition!$J800="Januar",Exposition!$G800)</f>
        <v>#NAME?</v>
      </c>
      <c r="BF793" s="78" t="e">
        <f>IF(Exposition!$J800="Februar",Exposition!$G800)</f>
        <v>#NAME?</v>
      </c>
      <c r="BG793" s="78" t="e">
        <f>IF(Exposition!$J800="März",Exposition!$G800)</f>
        <v>#NAME?</v>
      </c>
      <c r="BH793" s="78" t="e">
        <f>IF(Exposition!$J800="April",Exposition!$G800)</f>
        <v>#NAME?</v>
      </c>
      <c r="BI793" s="78" t="e">
        <f>IF(Exposition!$J800="Mai",Exposition!$G800)</f>
        <v>#NAME?</v>
      </c>
      <c r="BJ793" s="78" t="e">
        <f>IF(Exposition!$J800="Juni",Exposition!$G800)</f>
        <v>#NAME?</v>
      </c>
      <c r="BK793" s="78" t="e">
        <f>IF(Exposition!$J800="Juli",Exposition!$G800)</f>
        <v>#NAME?</v>
      </c>
      <c r="BL793" s="78" t="e">
        <f>IF(Exposition!$J800="August",Exposition!$G800)</f>
        <v>#NAME?</v>
      </c>
      <c r="BM793" s="78" t="e">
        <f>IF(Exposition!$J800="September",Exposition!$G800)</f>
        <v>#NAME?</v>
      </c>
      <c r="BN793" s="78" t="e">
        <f>IF(Exposition!$J800="Oktober",Exposition!$G800)</f>
        <v>#NAME?</v>
      </c>
      <c r="BO793" s="78" t="e">
        <f>IF(Exposition!$J800="November",Exposition!$G800)</f>
        <v>#NAME?</v>
      </c>
      <c r="BP793" s="78" t="e">
        <f>IF(Exposition!$J800="Dezember",Exposition!$G800)</f>
        <v>#NAME?</v>
      </c>
    </row>
    <row r="794" spans="14:68" x14ac:dyDescent="0.2">
      <c r="N794" s="78" t="b">
        <f>IF(Exposition!$D802="Fußballspez. Training",Exposition!$C802*(Exposition!$E802/60))</f>
        <v>0</v>
      </c>
      <c r="O794" s="78" t="b">
        <f>IF(Exposition!$D802="Unspezifisches Training",Exposition!$C802*(Exposition!$E802/60))</f>
        <v>0</v>
      </c>
      <c r="AD794" s="78" t="e">
        <f>IF(Monitoring!D802=0,AA=0,TEXT(Monitoring!D802,"TTTT"))</f>
        <v>#NAME?</v>
      </c>
      <c r="AE794" s="78" t="e">
        <f>IF(Monitoring!D802=0,AA=0,TEXT(Monitoring!D802,"MMMM"))</f>
        <v>#NAME?</v>
      </c>
      <c r="AF794" s="78">
        <f>Monitoring!L802</f>
        <v>0</v>
      </c>
      <c r="BE794" s="78" t="e">
        <f>IF(Exposition!$J801="Januar",Exposition!$G801)</f>
        <v>#NAME?</v>
      </c>
      <c r="BF794" s="78" t="e">
        <f>IF(Exposition!$J801="Februar",Exposition!$G801)</f>
        <v>#NAME?</v>
      </c>
      <c r="BG794" s="78" t="e">
        <f>IF(Exposition!$J801="März",Exposition!$G801)</f>
        <v>#NAME?</v>
      </c>
      <c r="BH794" s="78" t="e">
        <f>IF(Exposition!$J801="April",Exposition!$G801)</f>
        <v>#NAME?</v>
      </c>
      <c r="BI794" s="78" t="e">
        <f>IF(Exposition!$J801="Mai",Exposition!$G801)</f>
        <v>#NAME?</v>
      </c>
      <c r="BJ794" s="78" t="e">
        <f>IF(Exposition!$J801="Juni",Exposition!$G801)</f>
        <v>#NAME?</v>
      </c>
      <c r="BK794" s="78" t="e">
        <f>IF(Exposition!$J801="Juli",Exposition!$G801)</f>
        <v>#NAME?</v>
      </c>
      <c r="BL794" s="78" t="e">
        <f>IF(Exposition!$J801="August",Exposition!$G801)</f>
        <v>#NAME?</v>
      </c>
      <c r="BM794" s="78" t="e">
        <f>IF(Exposition!$J801="September",Exposition!$G801)</f>
        <v>#NAME?</v>
      </c>
      <c r="BN794" s="78" t="e">
        <f>IF(Exposition!$J801="Oktober",Exposition!$G801)</f>
        <v>#NAME?</v>
      </c>
      <c r="BO794" s="78" t="e">
        <f>IF(Exposition!$J801="November",Exposition!$G801)</f>
        <v>#NAME?</v>
      </c>
      <c r="BP794" s="78" t="e">
        <f>IF(Exposition!$J801="Dezember",Exposition!$G801)</f>
        <v>#NAME?</v>
      </c>
    </row>
    <row r="795" spans="14:68" x14ac:dyDescent="0.2">
      <c r="N795" s="78" t="b">
        <f>IF(Exposition!$D803="Fußballspez. Training",Exposition!$C803*(Exposition!$E803/60))</f>
        <v>0</v>
      </c>
      <c r="O795" s="78" t="b">
        <f>IF(Exposition!$D803="Unspezifisches Training",Exposition!$C803*(Exposition!$E803/60))</f>
        <v>0</v>
      </c>
      <c r="AD795" s="78" t="e">
        <f>IF(Monitoring!D803=0,AA=0,TEXT(Monitoring!D803,"TTTT"))</f>
        <v>#NAME?</v>
      </c>
      <c r="AE795" s="78" t="e">
        <f>IF(Monitoring!D803=0,AA=0,TEXT(Monitoring!D803,"MMMM"))</f>
        <v>#NAME?</v>
      </c>
      <c r="AF795" s="78">
        <f>Monitoring!L803</f>
        <v>0</v>
      </c>
      <c r="BE795" s="78" t="e">
        <f>IF(Exposition!$J802="Januar",Exposition!$G802)</f>
        <v>#NAME?</v>
      </c>
      <c r="BF795" s="78" t="e">
        <f>IF(Exposition!$J802="Februar",Exposition!$G802)</f>
        <v>#NAME?</v>
      </c>
      <c r="BG795" s="78" t="e">
        <f>IF(Exposition!$J802="März",Exposition!$G802)</f>
        <v>#NAME?</v>
      </c>
      <c r="BH795" s="78" t="e">
        <f>IF(Exposition!$J802="April",Exposition!$G802)</f>
        <v>#NAME?</v>
      </c>
      <c r="BI795" s="78" t="e">
        <f>IF(Exposition!$J802="Mai",Exposition!$G802)</f>
        <v>#NAME?</v>
      </c>
      <c r="BJ795" s="78" t="e">
        <f>IF(Exposition!$J802="Juni",Exposition!$G802)</f>
        <v>#NAME?</v>
      </c>
      <c r="BK795" s="78" t="e">
        <f>IF(Exposition!$J802="Juli",Exposition!$G802)</f>
        <v>#NAME?</v>
      </c>
      <c r="BL795" s="78" t="e">
        <f>IF(Exposition!$J802="August",Exposition!$G802)</f>
        <v>#NAME?</v>
      </c>
      <c r="BM795" s="78" t="e">
        <f>IF(Exposition!$J802="September",Exposition!$G802)</f>
        <v>#NAME?</v>
      </c>
      <c r="BN795" s="78" t="e">
        <f>IF(Exposition!$J802="Oktober",Exposition!$G802)</f>
        <v>#NAME?</v>
      </c>
      <c r="BO795" s="78" t="e">
        <f>IF(Exposition!$J802="November",Exposition!$G802)</f>
        <v>#NAME?</v>
      </c>
      <c r="BP795" s="78" t="e">
        <f>IF(Exposition!$J802="Dezember",Exposition!$G802)</f>
        <v>#NAME?</v>
      </c>
    </row>
    <row r="796" spans="14:68" x14ac:dyDescent="0.2">
      <c r="N796" s="78" t="b">
        <f>IF(Exposition!$D804="Fußballspez. Training",Exposition!$C804*(Exposition!$E804/60))</f>
        <v>0</v>
      </c>
      <c r="O796" s="78" t="b">
        <f>IF(Exposition!$D804="Unspezifisches Training",Exposition!$C804*(Exposition!$E804/60))</f>
        <v>0</v>
      </c>
      <c r="AD796" s="78" t="e">
        <f>IF(Monitoring!D804=0,AA=0,TEXT(Monitoring!D804,"TTTT"))</f>
        <v>#NAME?</v>
      </c>
      <c r="AE796" s="78" t="e">
        <f>IF(Monitoring!D804=0,AA=0,TEXT(Monitoring!D804,"MMMM"))</f>
        <v>#NAME?</v>
      </c>
      <c r="AF796" s="78">
        <f>Monitoring!L804</f>
        <v>0</v>
      </c>
      <c r="BE796" s="78" t="e">
        <f>IF(Exposition!$J803="Januar",Exposition!$G803)</f>
        <v>#NAME?</v>
      </c>
      <c r="BF796" s="78" t="e">
        <f>IF(Exposition!$J803="Februar",Exposition!$G803)</f>
        <v>#NAME?</v>
      </c>
      <c r="BG796" s="78" t="e">
        <f>IF(Exposition!$J803="März",Exposition!$G803)</f>
        <v>#NAME?</v>
      </c>
      <c r="BH796" s="78" t="e">
        <f>IF(Exposition!$J803="April",Exposition!$G803)</f>
        <v>#NAME?</v>
      </c>
      <c r="BI796" s="78" t="e">
        <f>IF(Exposition!$J803="Mai",Exposition!$G803)</f>
        <v>#NAME?</v>
      </c>
      <c r="BJ796" s="78" t="e">
        <f>IF(Exposition!$J803="Juni",Exposition!$G803)</f>
        <v>#NAME?</v>
      </c>
      <c r="BK796" s="78" t="e">
        <f>IF(Exposition!$J803="Juli",Exposition!$G803)</f>
        <v>#NAME?</v>
      </c>
      <c r="BL796" s="78" t="e">
        <f>IF(Exposition!$J803="August",Exposition!$G803)</f>
        <v>#NAME?</v>
      </c>
      <c r="BM796" s="78" t="e">
        <f>IF(Exposition!$J803="September",Exposition!$G803)</f>
        <v>#NAME?</v>
      </c>
      <c r="BN796" s="78" t="e">
        <f>IF(Exposition!$J803="Oktober",Exposition!$G803)</f>
        <v>#NAME?</v>
      </c>
      <c r="BO796" s="78" t="e">
        <f>IF(Exposition!$J803="November",Exposition!$G803)</f>
        <v>#NAME?</v>
      </c>
      <c r="BP796" s="78" t="e">
        <f>IF(Exposition!$J803="Dezember",Exposition!$G803)</f>
        <v>#NAME?</v>
      </c>
    </row>
    <row r="797" spans="14:68" x14ac:dyDescent="0.2">
      <c r="N797" s="78" t="b">
        <f>IF(Exposition!$D805="Fußballspez. Training",Exposition!$C805*(Exposition!$E805/60))</f>
        <v>0</v>
      </c>
      <c r="O797" s="78" t="b">
        <f>IF(Exposition!$D805="Unspezifisches Training",Exposition!$C805*(Exposition!$E805/60))</f>
        <v>0</v>
      </c>
      <c r="AD797" s="78" t="e">
        <f>IF(Monitoring!D805=0,AA=0,TEXT(Monitoring!D805,"TTTT"))</f>
        <v>#NAME?</v>
      </c>
      <c r="AE797" s="78" t="e">
        <f>IF(Monitoring!D805=0,AA=0,TEXT(Monitoring!D805,"MMMM"))</f>
        <v>#NAME?</v>
      </c>
      <c r="AF797" s="78">
        <f>Monitoring!L805</f>
        <v>0</v>
      </c>
      <c r="BE797" s="78" t="e">
        <f>IF(Exposition!$J804="Januar",Exposition!$G804)</f>
        <v>#NAME?</v>
      </c>
      <c r="BF797" s="78" t="e">
        <f>IF(Exposition!$J804="Februar",Exposition!$G804)</f>
        <v>#NAME?</v>
      </c>
      <c r="BG797" s="78" t="e">
        <f>IF(Exposition!$J804="März",Exposition!$G804)</f>
        <v>#NAME?</v>
      </c>
      <c r="BH797" s="78" t="e">
        <f>IF(Exposition!$J804="April",Exposition!$G804)</f>
        <v>#NAME?</v>
      </c>
      <c r="BI797" s="78" t="e">
        <f>IF(Exposition!$J804="Mai",Exposition!$G804)</f>
        <v>#NAME?</v>
      </c>
      <c r="BJ797" s="78" t="e">
        <f>IF(Exposition!$J804="Juni",Exposition!$G804)</f>
        <v>#NAME?</v>
      </c>
      <c r="BK797" s="78" t="e">
        <f>IF(Exposition!$J804="Juli",Exposition!$G804)</f>
        <v>#NAME?</v>
      </c>
      <c r="BL797" s="78" t="e">
        <f>IF(Exposition!$J804="August",Exposition!$G804)</f>
        <v>#NAME?</v>
      </c>
      <c r="BM797" s="78" t="e">
        <f>IF(Exposition!$J804="September",Exposition!$G804)</f>
        <v>#NAME?</v>
      </c>
      <c r="BN797" s="78" t="e">
        <f>IF(Exposition!$J804="Oktober",Exposition!$G804)</f>
        <v>#NAME?</v>
      </c>
      <c r="BO797" s="78" t="e">
        <f>IF(Exposition!$J804="November",Exposition!$G804)</f>
        <v>#NAME?</v>
      </c>
      <c r="BP797" s="78" t="e">
        <f>IF(Exposition!$J804="Dezember",Exposition!$G804)</f>
        <v>#NAME?</v>
      </c>
    </row>
    <row r="798" spans="14:68" x14ac:dyDescent="0.2">
      <c r="N798" s="78" t="b">
        <f>IF(Exposition!$D806="Fußballspez. Training",Exposition!$C806*(Exposition!$E806/60))</f>
        <v>0</v>
      </c>
      <c r="O798" s="78" t="b">
        <f>IF(Exposition!$D806="Unspezifisches Training",Exposition!$C806*(Exposition!$E806/60))</f>
        <v>0</v>
      </c>
      <c r="AD798" s="78" t="e">
        <f>IF(Monitoring!D806=0,AA=0,TEXT(Monitoring!D806,"TTTT"))</f>
        <v>#NAME?</v>
      </c>
      <c r="AE798" s="78" t="e">
        <f>IF(Monitoring!D806=0,AA=0,TEXT(Monitoring!D806,"MMMM"))</f>
        <v>#NAME?</v>
      </c>
      <c r="AF798" s="78">
        <f>Monitoring!L806</f>
        <v>0</v>
      </c>
      <c r="BE798" s="78" t="e">
        <f>IF(Exposition!$J805="Januar",Exposition!$G805)</f>
        <v>#NAME?</v>
      </c>
      <c r="BF798" s="78" t="e">
        <f>IF(Exposition!$J805="Februar",Exposition!$G805)</f>
        <v>#NAME?</v>
      </c>
      <c r="BG798" s="78" t="e">
        <f>IF(Exposition!$J805="März",Exposition!$G805)</f>
        <v>#NAME?</v>
      </c>
      <c r="BH798" s="78" t="e">
        <f>IF(Exposition!$J805="April",Exposition!$G805)</f>
        <v>#NAME?</v>
      </c>
      <c r="BI798" s="78" t="e">
        <f>IF(Exposition!$J805="Mai",Exposition!$G805)</f>
        <v>#NAME?</v>
      </c>
      <c r="BJ798" s="78" t="e">
        <f>IF(Exposition!$J805="Juni",Exposition!$G805)</f>
        <v>#NAME?</v>
      </c>
      <c r="BK798" s="78" t="e">
        <f>IF(Exposition!$J805="Juli",Exposition!$G805)</f>
        <v>#NAME?</v>
      </c>
      <c r="BL798" s="78" t="e">
        <f>IF(Exposition!$J805="August",Exposition!$G805)</f>
        <v>#NAME?</v>
      </c>
      <c r="BM798" s="78" t="e">
        <f>IF(Exposition!$J805="September",Exposition!$G805)</f>
        <v>#NAME?</v>
      </c>
      <c r="BN798" s="78" t="e">
        <f>IF(Exposition!$J805="Oktober",Exposition!$G805)</f>
        <v>#NAME?</v>
      </c>
      <c r="BO798" s="78" t="e">
        <f>IF(Exposition!$J805="November",Exposition!$G805)</f>
        <v>#NAME?</v>
      </c>
      <c r="BP798" s="78" t="e">
        <f>IF(Exposition!$J805="Dezember",Exposition!$G805)</f>
        <v>#NAME?</v>
      </c>
    </row>
    <row r="799" spans="14:68" x14ac:dyDescent="0.2">
      <c r="N799" s="78" t="b">
        <f>IF(Exposition!$D807="Fußballspez. Training",Exposition!$C807*(Exposition!$E807/60))</f>
        <v>0</v>
      </c>
      <c r="O799" s="78" t="b">
        <f>IF(Exposition!$D807="Unspezifisches Training",Exposition!$C807*(Exposition!$E807/60))</f>
        <v>0</v>
      </c>
      <c r="AD799" s="78" t="e">
        <f>IF(Monitoring!D807=0,AA=0,TEXT(Monitoring!D807,"TTTT"))</f>
        <v>#NAME?</v>
      </c>
      <c r="AE799" s="78" t="e">
        <f>IF(Monitoring!D807=0,AA=0,TEXT(Monitoring!D807,"MMMM"))</f>
        <v>#NAME?</v>
      </c>
      <c r="AF799" s="78">
        <f>Monitoring!L807</f>
        <v>0</v>
      </c>
      <c r="BE799" s="78" t="e">
        <f>IF(Exposition!$J806="Januar",Exposition!$G806)</f>
        <v>#NAME?</v>
      </c>
      <c r="BF799" s="78" t="e">
        <f>IF(Exposition!$J806="Februar",Exposition!$G806)</f>
        <v>#NAME?</v>
      </c>
      <c r="BG799" s="78" t="e">
        <f>IF(Exposition!$J806="März",Exposition!$G806)</f>
        <v>#NAME?</v>
      </c>
      <c r="BH799" s="78" t="e">
        <f>IF(Exposition!$J806="April",Exposition!$G806)</f>
        <v>#NAME?</v>
      </c>
      <c r="BI799" s="78" t="e">
        <f>IF(Exposition!$J806="Mai",Exposition!$G806)</f>
        <v>#NAME?</v>
      </c>
      <c r="BJ799" s="78" t="e">
        <f>IF(Exposition!$J806="Juni",Exposition!$G806)</f>
        <v>#NAME?</v>
      </c>
      <c r="BK799" s="78" t="e">
        <f>IF(Exposition!$J806="Juli",Exposition!$G806)</f>
        <v>#NAME?</v>
      </c>
      <c r="BL799" s="78" t="e">
        <f>IF(Exposition!$J806="August",Exposition!$G806)</f>
        <v>#NAME?</v>
      </c>
      <c r="BM799" s="78" t="e">
        <f>IF(Exposition!$J806="September",Exposition!$G806)</f>
        <v>#NAME?</v>
      </c>
      <c r="BN799" s="78" t="e">
        <f>IF(Exposition!$J806="Oktober",Exposition!$G806)</f>
        <v>#NAME?</v>
      </c>
      <c r="BO799" s="78" t="e">
        <f>IF(Exposition!$J806="November",Exposition!$G806)</f>
        <v>#NAME?</v>
      </c>
      <c r="BP799" s="78" t="e">
        <f>IF(Exposition!$J806="Dezember",Exposition!$G806)</f>
        <v>#NAME?</v>
      </c>
    </row>
    <row r="800" spans="14:68" x14ac:dyDescent="0.2">
      <c r="N800" s="78" t="b">
        <f>IF(Exposition!$D808="Fußballspez. Training",Exposition!$C808*(Exposition!$E808/60))</f>
        <v>0</v>
      </c>
      <c r="O800" s="78" t="b">
        <f>IF(Exposition!$D808="Unspezifisches Training",Exposition!$C808*(Exposition!$E808/60))</f>
        <v>0</v>
      </c>
      <c r="AD800" s="78" t="e">
        <f>IF(Monitoring!D808=0,AA=0,TEXT(Monitoring!D808,"TTTT"))</f>
        <v>#NAME?</v>
      </c>
      <c r="AE800" s="78" t="e">
        <f>IF(Monitoring!D808=0,AA=0,TEXT(Monitoring!D808,"MMMM"))</f>
        <v>#NAME?</v>
      </c>
      <c r="AF800" s="78">
        <f>Monitoring!L808</f>
        <v>0</v>
      </c>
      <c r="BE800" s="78" t="e">
        <f>IF(Exposition!$J807="Januar",Exposition!$G807)</f>
        <v>#NAME?</v>
      </c>
      <c r="BF800" s="78" t="e">
        <f>IF(Exposition!$J807="Februar",Exposition!$G807)</f>
        <v>#NAME?</v>
      </c>
      <c r="BG800" s="78" t="e">
        <f>IF(Exposition!$J807="März",Exposition!$G807)</f>
        <v>#NAME?</v>
      </c>
      <c r="BH800" s="78" t="e">
        <f>IF(Exposition!$J807="April",Exposition!$G807)</f>
        <v>#NAME?</v>
      </c>
      <c r="BI800" s="78" t="e">
        <f>IF(Exposition!$J807="Mai",Exposition!$G807)</f>
        <v>#NAME?</v>
      </c>
      <c r="BJ800" s="78" t="e">
        <f>IF(Exposition!$J807="Juni",Exposition!$G807)</f>
        <v>#NAME?</v>
      </c>
      <c r="BK800" s="78" t="e">
        <f>IF(Exposition!$J807="Juli",Exposition!$G807)</f>
        <v>#NAME?</v>
      </c>
      <c r="BL800" s="78" t="e">
        <f>IF(Exposition!$J807="August",Exposition!$G807)</f>
        <v>#NAME?</v>
      </c>
      <c r="BM800" s="78" t="e">
        <f>IF(Exposition!$J807="September",Exposition!$G807)</f>
        <v>#NAME?</v>
      </c>
      <c r="BN800" s="78" t="e">
        <f>IF(Exposition!$J807="Oktober",Exposition!$G807)</f>
        <v>#NAME?</v>
      </c>
      <c r="BO800" s="78" t="e">
        <f>IF(Exposition!$J807="November",Exposition!$G807)</f>
        <v>#NAME?</v>
      </c>
      <c r="BP800" s="78" t="e">
        <f>IF(Exposition!$J807="Dezember",Exposition!$G807)</f>
        <v>#NAME?</v>
      </c>
    </row>
    <row r="801" spans="14:68" x14ac:dyDescent="0.2">
      <c r="N801" s="78" t="b">
        <f>IF(Exposition!$D809="Fußballspez. Training",Exposition!$C809*(Exposition!$E809/60))</f>
        <v>0</v>
      </c>
      <c r="O801" s="78" t="b">
        <f>IF(Exposition!$D809="Unspezifisches Training",Exposition!$C809*(Exposition!$E809/60))</f>
        <v>0</v>
      </c>
      <c r="AD801" s="78" t="e">
        <f>IF(Monitoring!D809=0,AA=0,TEXT(Monitoring!D809,"TTTT"))</f>
        <v>#NAME?</v>
      </c>
      <c r="AE801" s="78" t="e">
        <f>IF(Monitoring!D809=0,AA=0,TEXT(Monitoring!D809,"MMMM"))</f>
        <v>#NAME?</v>
      </c>
      <c r="AF801" s="78">
        <f>Monitoring!L809</f>
        <v>0</v>
      </c>
      <c r="BE801" s="78" t="e">
        <f>IF(Exposition!$J808="Januar",Exposition!$G808)</f>
        <v>#NAME?</v>
      </c>
      <c r="BF801" s="78" t="e">
        <f>IF(Exposition!$J808="Februar",Exposition!$G808)</f>
        <v>#NAME?</v>
      </c>
      <c r="BG801" s="78" t="e">
        <f>IF(Exposition!$J808="März",Exposition!$G808)</f>
        <v>#NAME?</v>
      </c>
      <c r="BH801" s="78" t="e">
        <f>IF(Exposition!$J808="April",Exposition!$G808)</f>
        <v>#NAME?</v>
      </c>
      <c r="BI801" s="78" t="e">
        <f>IF(Exposition!$J808="Mai",Exposition!$G808)</f>
        <v>#NAME?</v>
      </c>
      <c r="BJ801" s="78" t="e">
        <f>IF(Exposition!$J808="Juni",Exposition!$G808)</f>
        <v>#NAME?</v>
      </c>
      <c r="BK801" s="78" t="e">
        <f>IF(Exposition!$J808="Juli",Exposition!$G808)</f>
        <v>#NAME?</v>
      </c>
      <c r="BL801" s="78" t="e">
        <f>IF(Exposition!$J808="August",Exposition!$G808)</f>
        <v>#NAME?</v>
      </c>
      <c r="BM801" s="78" t="e">
        <f>IF(Exposition!$J808="September",Exposition!$G808)</f>
        <v>#NAME?</v>
      </c>
      <c r="BN801" s="78" t="e">
        <f>IF(Exposition!$J808="Oktober",Exposition!$G808)</f>
        <v>#NAME?</v>
      </c>
      <c r="BO801" s="78" t="e">
        <f>IF(Exposition!$J808="November",Exposition!$G808)</f>
        <v>#NAME?</v>
      </c>
      <c r="BP801" s="78" t="e">
        <f>IF(Exposition!$J808="Dezember",Exposition!$G808)</f>
        <v>#NAME?</v>
      </c>
    </row>
    <row r="802" spans="14:68" x14ac:dyDescent="0.2">
      <c r="N802" s="78" t="b">
        <f>IF(Exposition!$D810="Fußballspez. Training",Exposition!$C810*(Exposition!$E810/60))</f>
        <v>0</v>
      </c>
      <c r="O802" s="78" t="b">
        <f>IF(Exposition!$D810="Unspezifisches Training",Exposition!$C810*(Exposition!$E810/60))</f>
        <v>0</v>
      </c>
      <c r="AD802" s="78" t="e">
        <f>IF(Monitoring!D810=0,AA=0,TEXT(Monitoring!D810,"TTTT"))</f>
        <v>#NAME?</v>
      </c>
      <c r="AE802" s="78" t="e">
        <f>IF(Monitoring!D810=0,AA=0,TEXT(Monitoring!D810,"MMMM"))</f>
        <v>#NAME?</v>
      </c>
      <c r="AF802" s="78">
        <f>Monitoring!L810</f>
        <v>0</v>
      </c>
      <c r="BE802" s="78" t="e">
        <f>IF(Exposition!$J809="Januar",Exposition!$G809)</f>
        <v>#NAME?</v>
      </c>
      <c r="BF802" s="78" t="e">
        <f>IF(Exposition!$J809="Februar",Exposition!$G809)</f>
        <v>#NAME?</v>
      </c>
      <c r="BG802" s="78" t="e">
        <f>IF(Exposition!$J809="März",Exposition!$G809)</f>
        <v>#NAME?</v>
      </c>
      <c r="BH802" s="78" t="e">
        <f>IF(Exposition!$J809="April",Exposition!$G809)</f>
        <v>#NAME?</v>
      </c>
      <c r="BI802" s="78" t="e">
        <f>IF(Exposition!$J809="Mai",Exposition!$G809)</f>
        <v>#NAME?</v>
      </c>
      <c r="BJ802" s="78" t="e">
        <f>IF(Exposition!$J809="Juni",Exposition!$G809)</f>
        <v>#NAME?</v>
      </c>
      <c r="BK802" s="78" t="e">
        <f>IF(Exposition!$J809="Juli",Exposition!$G809)</f>
        <v>#NAME?</v>
      </c>
      <c r="BL802" s="78" t="e">
        <f>IF(Exposition!$J809="August",Exposition!$G809)</f>
        <v>#NAME?</v>
      </c>
      <c r="BM802" s="78" t="e">
        <f>IF(Exposition!$J809="September",Exposition!$G809)</f>
        <v>#NAME?</v>
      </c>
      <c r="BN802" s="78" t="e">
        <f>IF(Exposition!$J809="Oktober",Exposition!$G809)</f>
        <v>#NAME?</v>
      </c>
      <c r="BO802" s="78" t="e">
        <f>IF(Exposition!$J809="November",Exposition!$G809)</f>
        <v>#NAME?</v>
      </c>
      <c r="BP802" s="78" t="e">
        <f>IF(Exposition!$J809="Dezember",Exposition!$G809)</f>
        <v>#NAME?</v>
      </c>
    </row>
    <row r="803" spans="14:68" x14ac:dyDescent="0.2">
      <c r="N803" s="78" t="b">
        <f>IF(Exposition!$D811="Fußballspez. Training",Exposition!$C811*(Exposition!$E811/60))</f>
        <v>0</v>
      </c>
      <c r="O803" s="78" t="b">
        <f>IF(Exposition!$D811="Unspezifisches Training",Exposition!$C811*(Exposition!$E811/60))</f>
        <v>0</v>
      </c>
      <c r="AD803" s="78" t="e">
        <f>IF(Monitoring!D811=0,AA=0,TEXT(Monitoring!D811,"TTTT"))</f>
        <v>#NAME?</v>
      </c>
      <c r="AE803" s="78" t="e">
        <f>IF(Monitoring!D811=0,AA=0,TEXT(Monitoring!D811,"MMMM"))</f>
        <v>#NAME?</v>
      </c>
      <c r="AF803" s="78">
        <f>Monitoring!L811</f>
        <v>0</v>
      </c>
      <c r="BE803" s="78" t="e">
        <f>IF(Exposition!$J810="Januar",Exposition!$G810)</f>
        <v>#NAME?</v>
      </c>
      <c r="BF803" s="78" t="e">
        <f>IF(Exposition!$J810="Februar",Exposition!$G810)</f>
        <v>#NAME?</v>
      </c>
      <c r="BG803" s="78" t="e">
        <f>IF(Exposition!$J810="März",Exposition!$G810)</f>
        <v>#NAME?</v>
      </c>
      <c r="BH803" s="78" t="e">
        <f>IF(Exposition!$J810="April",Exposition!$G810)</f>
        <v>#NAME?</v>
      </c>
      <c r="BI803" s="78" t="e">
        <f>IF(Exposition!$J810="Mai",Exposition!$G810)</f>
        <v>#NAME?</v>
      </c>
      <c r="BJ803" s="78" t="e">
        <f>IF(Exposition!$J810="Juni",Exposition!$G810)</f>
        <v>#NAME?</v>
      </c>
      <c r="BK803" s="78" t="e">
        <f>IF(Exposition!$J810="Juli",Exposition!$G810)</f>
        <v>#NAME?</v>
      </c>
      <c r="BL803" s="78" t="e">
        <f>IF(Exposition!$J810="August",Exposition!$G810)</f>
        <v>#NAME?</v>
      </c>
      <c r="BM803" s="78" t="e">
        <f>IF(Exposition!$J810="September",Exposition!$G810)</f>
        <v>#NAME?</v>
      </c>
      <c r="BN803" s="78" t="e">
        <f>IF(Exposition!$J810="Oktober",Exposition!$G810)</f>
        <v>#NAME?</v>
      </c>
      <c r="BO803" s="78" t="e">
        <f>IF(Exposition!$J810="November",Exposition!$G810)</f>
        <v>#NAME?</v>
      </c>
      <c r="BP803" s="78" t="e">
        <f>IF(Exposition!$J810="Dezember",Exposition!$G810)</f>
        <v>#NAME?</v>
      </c>
    </row>
    <row r="804" spans="14:68" x14ac:dyDescent="0.2">
      <c r="N804" s="78" t="b">
        <f>IF(Exposition!$D812="Fußballspez. Training",Exposition!$C812*(Exposition!$E812/60))</f>
        <v>0</v>
      </c>
      <c r="O804" s="78" t="b">
        <f>IF(Exposition!$D812="Unspezifisches Training",Exposition!$C812*(Exposition!$E812/60))</f>
        <v>0</v>
      </c>
      <c r="AD804" s="78" t="e">
        <f>IF(Monitoring!D812=0,AA=0,TEXT(Monitoring!D812,"TTTT"))</f>
        <v>#NAME?</v>
      </c>
      <c r="AE804" s="78" t="e">
        <f>IF(Monitoring!D812=0,AA=0,TEXT(Monitoring!D812,"MMMM"))</f>
        <v>#NAME?</v>
      </c>
      <c r="AF804" s="78">
        <f>Monitoring!L812</f>
        <v>0</v>
      </c>
      <c r="BE804" s="78" t="e">
        <f>IF(Exposition!$J811="Januar",Exposition!$G811)</f>
        <v>#NAME?</v>
      </c>
      <c r="BF804" s="78" t="e">
        <f>IF(Exposition!$J811="Februar",Exposition!$G811)</f>
        <v>#NAME?</v>
      </c>
      <c r="BG804" s="78" t="e">
        <f>IF(Exposition!$J811="März",Exposition!$G811)</f>
        <v>#NAME?</v>
      </c>
      <c r="BH804" s="78" t="e">
        <f>IF(Exposition!$J811="April",Exposition!$G811)</f>
        <v>#NAME?</v>
      </c>
      <c r="BI804" s="78" t="e">
        <f>IF(Exposition!$J811="Mai",Exposition!$G811)</f>
        <v>#NAME?</v>
      </c>
      <c r="BJ804" s="78" t="e">
        <f>IF(Exposition!$J811="Juni",Exposition!$G811)</f>
        <v>#NAME?</v>
      </c>
      <c r="BK804" s="78" t="e">
        <f>IF(Exposition!$J811="Juli",Exposition!$G811)</f>
        <v>#NAME?</v>
      </c>
      <c r="BL804" s="78" t="e">
        <f>IF(Exposition!$J811="August",Exposition!$G811)</f>
        <v>#NAME?</v>
      </c>
      <c r="BM804" s="78" t="e">
        <f>IF(Exposition!$J811="September",Exposition!$G811)</f>
        <v>#NAME?</v>
      </c>
      <c r="BN804" s="78" t="e">
        <f>IF(Exposition!$J811="Oktober",Exposition!$G811)</f>
        <v>#NAME?</v>
      </c>
      <c r="BO804" s="78" t="e">
        <f>IF(Exposition!$J811="November",Exposition!$G811)</f>
        <v>#NAME?</v>
      </c>
      <c r="BP804" s="78" t="e">
        <f>IF(Exposition!$J811="Dezember",Exposition!$G811)</f>
        <v>#NAME?</v>
      </c>
    </row>
    <row r="805" spans="14:68" x14ac:dyDescent="0.2">
      <c r="N805" s="78" t="b">
        <f>IF(Exposition!$D813="Fußballspez. Training",Exposition!$C813*(Exposition!$E813/60))</f>
        <v>0</v>
      </c>
      <c r="O805" s="78" t="b">
        <f>IF(Exposition!$D813="Unspezifisches Training",Exposition!$C813*(Exposition!$E813/60))</f>
        <v>0</v>
      </c>
      <c r="AD805" s="78" t="e">
        <f>IF(Monitoring!D813=0,AA=0,TEXT(Monitoring!D813,"TTTT"))</f>
        <v>#NAME?</v>
      </c>
      <c r="AE805" s="78" t="e">
        <f>IF(Monitoring!D813=0,AA=0,TEXT(Monitoring!D813,"MMMM"))</f>
        <v>#NAME?</v>
      </c>
      <c r="AF805" s="78">
        <f>Monitoring!L813</f>
        <v>0</v>
      </c>
      <c r="BE805" s="78" t="e">
        <f>IF(Exposition!$J812="Januar",Exposition!$G812)</f>
        <v>#NAME?</v>
      </c>
      <c r="BF805" s="78" t="e">
        <f>IF(Exposition!$J812="Februar",Exposition!$G812)</f>
        <v>#NAME?</v>
      </c>
      <c r="BG805" s="78" t="e">
        <f>IF(Exposition!$J812="März",Exposition!$G812)</f>
        <v>#NAME?</v>
      </c>
      <c r="BH805" s="78" t="e">
        <f>IF(Exposition!$J812="April",Exposition!$G812)</f>
        <v>#NAME?</v>
      </c>
      <c r="BI805" s="78" t="e">
        <f>IF(Exposition!$J812="Mai",Exposition!$G812)</f>
        <v>#NAME?</v>
      </c>
      <c r="BJ805" s="78" t="e">
        <f>IF(Exposition!$J812="Juni",Exposition!$G812)</f>
        <v>#NAME?</v>
      </c>
      <c r="BK805" s="78" t="e">
        <f>IF(Exposition!$J812="Juli",Exposition!$G812)</f>
        <v>#NAME?</v>
      </c>
      <c r="BL805" s="78" t="e">
        <f>IF(Exposition!$J812="August",Exposition!$G812)</f>
        <v>#NAME?</v>
      </c>
      <c r="BM805" s="78" t="e">
        <f>IF(Exposition!$J812="September",Exposition!$G812)</f>
        <v>#NAME?</v>
      </c>
      <c r="BN805" s="78" t="e">
        <f>IF(Exposition!$J812="Oktober",Exposition!$G812)</f>
        <v>#NAME?</v>
      </c>
      <c r="BO805" s="78" t="e">
        <f>IF(Exposition!$J812="November",Exposition!$G812)</f>
        <v>#NAME?</v>
      </c>
      <c r="BP805" s="78" t="e">
        <f>IF(Exposition!$J812="Dezember",Exposition!$G812)</f>
        <v>#NAME?</v>
      </c>
    </row>
    <row r="806" spans="14:68" x14ac:dyDescent="0.2">
      <c r="N806" s="78" t="b">
        <f>IF(Exposition!$D814="Fußballspez. Training",Exposition!$C814*(Exposition!$E814/60))</f>
        <v>0</v>
      </c>
      <c r="O806" s="78" t="b">
        <f>IF(Exposition!$D814="Unspezifisches Training",Exposition!$C814*(Exposition!$E814/60))</f>
        <v>0</v>
      </c>
      <c r="AD806" s="78" t="e">
        <f>IF(Monitoring!D814=0,AA=0,TEXT(Monitoring!D814,"TTTT"))</f>
        <v>#NAME?</v>
      </c>
      <c r="AE806" s="78" t="e">
        <f>IF(Monitoring!D814=0,AA=0,TEXT(Monitoring!D814,"MMMM"))</f>
        <v>#NAME?</v>
      </c>
      <c r="AF806" s="78">
        <f>Monitoring!L814</f>
        <v>0</v>
      </c>
      <c r="BE806" s="78" t="e">
        <f>IF(Exposition!$J813="Januar",Exposition!$G813)</f>
        <v>#NAME?</v>
      </c>
      <c r="BF806" s="78" t="e">
        <f>IF(Exposition!$J813="Februar",Exposition!$G813)</f>
        <v>#NAME?</v>
      </c>
      <c r="BG806" s="78" t="e">
        <f>IF(Exposition!$J813="März",Exposition!$G813)</f>
        <v>#NAME?</v>
      </c>
      <c r="BH806" s="78" t="e">
        <f>IF(Exposition!$J813="April",Exposition!$G813)</f>
        <v>#NAME?</v>
      </c>
      <c r="BI806" s="78" t="e">
        <f>IF(Exposition!$J813="Mai",Exposition!$G813)</f>
        <v>#NAME?</v>
      </c>
      <c r="BJ806" s="78" t="e">
        <f>IF(Exposition!$J813="Juni",Exposition!$G813)</f>
        <v>#NAME?</v>
      </c>
      <c r="BK806" s="78" t="e">
        <f>IF(Exposition!$J813="Juli",Exposition!$G813)</f>
        <v>#NAME?</v>
      </c>
      <c r="BL806" s="78" t="e">
        <f>IF(Exposition!$J813="August",Exposition!$G813)</f>
        <v>#NAME?</v>
      </c>
      <c r="BM806" s="78" t="e">
        <f>IF(Exposition!$J813="September",Exposition!$G813)</f>
        <v>#NAME?</v>
      </c>
      <c r="BN806" s="78" t="e">
        <f>IF(Exposition!$J813="Oktober",Exposition!$G813)</f>
        <v>#NAME?</v>
      </c>
      <c r="BO806" s="78" t="e">
        <f>IF(Exposition!$J813="November",Exposition!$G813)</f>
        <v>#NAME?</v>
      </c>
      <c r="BP806" s="78" t="e">
        <f>IF(Exposition!$J813="Dezember",Exposition!$G813)</f>
        <v>#NAME?</v>
      </c>
    </row>
    <row r="807" spans="14:68" x14ac:dyDescent="0.2">
      <c r="N807" s="78" t="b">
        <f>IF(Exposition!$D815="Fußballspez. Training",Exposition!$C815*(Exposition!$E815/60))</f>
        <v>0</v>
      </c>
      <c r="O807" s="78" t="b">
        <f>IF(Exposition!$D815="Unspezifisches Training",Exposition!$C815*(Exposition!$E815/60))</f>
        <v>0</v>
      </c>
      <c r="AD807" s="78" t="e">
        <f>IF(Monitoring!D815=0,AA=0,TEXT(Monitoring!D815,"TTTT"))</f>
        <v>#NAME?</v>
      </c>
      <c r="AE807" s="78" t="e">
        <f>IF(Monitoring!D815=0,AA=0,TEXT(Monitoring!D815,"MMMM"))</f>
        <v>#NAME?</v>
      </c>
      <c r="AF807" s="78">
        <f>Monitoring!L815</f>
        <v>0</v>
      </c>
      <c r="BE807" s="78" t="e">
        <f>IF(Exposition!$J814="Januar",Exposition!$G814)</f>
        <v>#NAME?</v>
      </c>
      <c r="BF807" s="78" t="e">
        <f>IF(Exposition!$J814="Februar",Exposition!$G814)</f>
        <v>#NAME?</v>
      </c>
      <c r="BG807" s="78" t="e">
        <f>IF(Exposition!$J814="März",Exposition!$G814)</f>
        <v>#NAME?</v>
      </c>
      <c r="BH807" s="78" t="e">
        <f>IF(Exposition!$J814="April",Exposition!$G814)</f>
        <v>#NAME?</v>
      </c>
      <c r="BI807" s="78" t="e">
        <f>IF(Exposition!$J814="Mai",Exposition!$G814)</f>
        <v>#NAME?</v>
      </c>
      <c r="BJ807" s="78" t="e">
        <f>IF(Exposition!$J814="Juni",Exposition!$G814)</f>
        <v>#NAME?</v>
      </c>
      <c r="BK807" s="78" t="e">
        <f>IF(Exposition!$J814="Juli",Exposition!$G814)</f>
        <v>#NAME?</v>
      </c>
      <c r="BL807" s="78" t="e">
        <f>IF(Exposition!$J814="August",Exposition!$G814)</f>
        <v>#NAME?</v>
      </c>
      <c r="BM807" s="78" t="e">
        <f>IF(Exposition!$J814="September",Exposition!$G814)</f>
        <v>#NAME?</v>
      </c>
      <c r="BN807" s="78" t="e">
        <f>IF(Exposition!$J814="Oktober",Exposition!$G814)</f>
        <v>#NAME?</v>
      </c>
      <c r="BO807" s="78" t="e">
        <f>IF(Exposition!$J814="November",Exposition!$G814)</f>
        <v>#NAME?</v>
      </c>
      <c r="BP807" s="78" t="e">
        <f>IF(Exposition!$J814="Dezember",Exposition!$G814)</f>
        <v>#NAME?</v>
      </c>
    </row>
    <row r="808" spans="14:68" x14ac:dyDescent="0.2">
      <c r="N808" s="78" t="b">
        <f>IF(Exposition!$D816="Fußballspez. Training",Exposition!$C816*(Exposition!$E816/60))</f>
        <v>0</v>
      </c>
      <c r="O808" s="78" t="b">
        <f>IF(Exposition!$D816="Unspezifisches Training",Exposition!$C816*(Exposition!$E816/60))</f>
        <v>0</v>
      </c>
      <c r="AD808" s="78" t="e">
        <f>IF(Monitoring!D816=0,AA=0,TEXT(Monitoring!D816,"TTTT"))</f>
        <v>#NAME?</v>
      </c>
      <c r="AE808" s="78" t="e">
        <f>IF(Monitoring!D816=0,AA=0,TEXT(Monitoring!D816,"MMMM"))</f>
        <v>#NAME?</v>
      </c>
      <c r="AF808" s="78">
        <f>Monitoring!L816</f>
        <v>0</v>
      </c>
      <c r="BE808" s="78" t="e">
        <f>IF(Exposition!$J815="Januar",Exposition!$G815)</f>
        <v>#NAME?</v>
      </c>
      <c r="BF808" s="78" t="e">
        <f>IF(Exposition!$J815="Februar",Exposition!$G815)</f>
        <v>#NAME?</v>
      </c>
      <c r="BG808" s="78" t="e">
        <f>IF(Exposition!$J815="März",Exposition!$G815)</f>
        <v>#NAME?</v>
      </c>
      <c r="BH808" s="78" t="e">
        <f>IF(Exposition!$J815="April",Exposition!$G815)</f>
        <v>#NAME?</v>
      </c>
      <c r="BI808" s="78" t="e">
        <f>IF(Exposition!$J815="Mai",Exposition!$G815)</f>
        <v>#NAME?</v>
      </c>
      <c r="BJ808" s="78" t="e">
        <f>IF(Exposition!$J815="Juni",Exposition!$G815)</f>
        <v>#NAME?</v>
      </c>
      <c r="BK808" s="78" t="e">
        <f>IF(Exposition!$J815="Juli",Exposition!$G815)</f>
        <v>#NAME?</v>
      </c>
      <c r="BL808" s="78" t="e">
        <f>IF(Exposition!$J815="August",Exposition!$G815)</f>
        <v>#NAME?</v>
      </c>
      <c r="BM808" s="78" t="e">
        <f>IF(Exposition!$J815="September",Exposition!$G815)</f>
        <v>#NAME?</v>
      </c>
      <c r="BN808" s="78" t="e">
        <f>IF(Exposition!$J815="Oktober",Exposition!$G815)</f>
        <v>#NAME?</v>
      </c>
      <c r="BO808" s="78" t="e">
        <f>IF(Exposition!$J815="November",Exposition!$G815)</f>
        <v>#NAME?</v>
      </c>
      <c r="BP808" s="78" t="e">
        <f>IF(Exposition!$J815="Dezember",Exposition!$G815)</f>
        <v>#NAME?</v>
      </c>
    </row>
    <row r="809" spans="14:68" x14ac:dyDescent="0.2">
      <c r="N809" s="78" t="b">
        <f>IF(Exposition!$D817="Fußballspez. Training",Exposition!$C817*(Exposition!$E817/60))</f>
        <v>0</v>
      </c>
      <c r="O809" s="78" t="b">
        <f>IF(Exposition!$D817="Unspezifisches Training",Exposition!$C817*(Exposition!$E817/60))</f>
        <v>0</v>
      </c>
      <c r="AD809" s="78" t="e">
        <f>IF(Monitoring!D817=0,AA=0,TEXT(Monitoring!D817,"TTTT"))</f>
        <v>#NAME?</v>
      </c>
      <c r="AE809" s="78" t="e">
        <f>IF(Monitoring!D817=0,AA=0,TEXT(Monitoring!D817,"MMMM"))</f>
        <v>#NAME?</v>
      </c>
      <c r="AF809" s="78">
        <f>Monitoring!L817</f>
        <v>0</v>
      </c>
      <c r="BE809" s="78" t="e">
        <f>IF(Exposition!$J816="Januar",Exposition!$G816)</f>
        <v>#NAME?</v>
      </c>
      <c r="BF809" s="78" t="e">
        <f>IF(Exposition!$J816="Februar",Exposition!$G816)</f>
        <v>#NAME?</v>
      </c>
      <c r="BG809" s="78" t="e">
        <f>IF(Exposition!$J816="März",Exposition!$G816)</f>
        <v>#NAME?</v>
      </c>
      <c r="BH809" s="78" t="e">
        <f>IF(Exposition!$J816="April",Exposition!$G816)</f>
        <v>#NAME?</v>
      </c>
      <c r="BI809" s="78" t="e">
        <f>IF(Exposition!$J816="Mai",Exposition!$G816)</f>
        <v>#NAME?</v>
      </c>
      <c r="BJ809" s="78" t="e">
        <f>IF(Exposition!$J816="Juni",Exposition!$G816)</f>
        <v>#NAME?</v>
      </c>
      <c r="BK809" s="78" t="e">
        <f>IF(Exposition!$J816="Juli",Exposition!$G816)</f>
        <v>#NAME?</v>
      </c>
      <c r="BL809" s="78" t="e">
        <f>IF(Exposition!$J816="August",Exposition!$G816)</f>
        <v>#NAME?</v>
      </c>
      <c r="BM809" s="78" t="e">
        <f>IF(Exposition!$J816="September",Exposition!$G816)</f>
        <v>#NAME?</v>
      </c>
      <c r="BN809" s="78" t="e">
        <f>IF(Exposition!$J816="Oktober",Exposition!$G816)</f>
        <v>#NAME?</v>
      </c>
      <c r="BO809" s="78" t="e">
        <f>IF(Exposition!$J816="November",Exposition!$G816)</f>
        <v>#NAME?</v>
      </c>
      <c r="BP809" s="78" t="e">
        <f>IF(Exposition!$J816="Dezember",Exposition!$G816)</f>
        <v>#NAME?</v>
      </c>
    </row>
    <row r="810" spans="14:68" x14ac:dyDescent="0.2">
      <c r="N810" s="78" t="b">
        <f>IF(Exposition!$D818="Fußballspez. Training",Exposition!$C818*(Exposition!$E818/60))</f>
        <v>0</v>
      </c>
      <c r="O810" s="78" t="b">
        <f>IF(Exposition!$D818="Unspezifisches Training",Exposition!$C818*(Exposition!$E818/60))</f>
        <v>0</v>
      </c>
      <c r="AD810" s="78" t="e">
        <f>IF(Monitoring!D818=0,AA=0,TEXT(Monitoring!D818,"TTTT"))</f>
        <v>#NAME?</v>
      </c>
      <c r="AE810" s="78" t="e">
        <f>IF(Monitoring!D818=0,AA=0,TEXT(Monitoring!D818,"MMMM"))</f>
        <v>#NAME?</v>
      </c>
      <c r="AF810" s="78">
        <f>Monitoring!L818</f>
        <v>0</v>
      </c>
      <c r="BE810" s="78" t="e">
        <f>IF(Exposition!$J817="Januar",Exposition!$G817)</f>
        <v>#NAME?</v>
      </c>
      <c r="BF810" s="78" t="e">
        <f>IF(Exposition!$J817="Februar",Exposition!$G817)</f>
        <v>#NAME?</v>
      </c>
      <c r="BG810" s="78" t="e">
        <f>IF(Exposition!$J817="März",Exposition!$G817)</f>
        <v>#NAME?</v>
      </c>
      <c r="BH810" s="78" t="e">
        <f>IF(Exposition!$J817="April",Exposition!$G817)</f>
        <v>#NAME?</v>
      </c>
      <c r="BI810" s="78" t="e">
        <f>IF(Exposition!$J817="Mai",Exposition!$G817)</f>
        <v>#NAME?</v>
      </c>
      <c r="BJ810" s="78" t="e">
        <f>IF(Exposition!$J817="Juni",Exposition!$G817)</f>
        <v>#NAME?</v>
      </c>
      <c r="BK810" s="78" t="e">
        <f>IF(Exposition!$J817="Juli",Exposition!$G817)</f>
        <v>#NAME?</v>
      </c>
      <c r="BL810" s="78" t="e">
        <f>IF(Exposition!$J817="August",Exposition!$G817)</f>
        <v>#NAME?</v>
      </c>
      <c r="BM810" s="78" t="e">
        <f>IF(Exposition!$J817="September",Exposition!$G817)</f>
        <v>#NAME?</v>
      </c>
      <c r="BN810" s="78" t="e">
        <f>IF(Exposition!$J817="Oktober",Exposition!$G817)</f>
        <v>#NAME?</v>
      </c>
      <c r="BO810" s="78" t="e">
        <f>IF(Exposition!$J817="November",Exposition!$G817)</f>
        <v>#NAME?</v>
      </c>
      <c r="BP810" s="78" t="e">
        <f>IF(Exposition!$J817="Dezember",Exposition!$G817)</f>
        <v>#NAME?</v>
      </c>
    </row>
    <row r="811" spans="14:68" x14ac:dyDescent="0.2">
      <c r="N811" s="78" t="b">
        <f>IF(Exposition!$D819="Fußballspez. Training",Exposition!$C819*(Exposition!$E819/60))</f>
        <v>0</v>
      </c>
      <c r="O811" s="78" t="b">
        <f>IF(Exposition!$D819="Unspezifisches Training",Exposition!$C819*(Exposition!$E819/60))</f>
        <v>0</v>
      </c>
      <c r="AD811" s="78" t="e">
        <f>IF(Monitoring!D819=0,AA=0,TEXT(Monitoring!D819,"TTTT"))</f>
        <v>#NAME?</v>
      </c>
      <c r="AE811" s="78" t="e">
        <f>IF(Monitoring!D819=0,AA=0,TEXT(Monitoring!D819,"MMMM"))</f>
        <v>#NAME?</v>
      </c>
      <c r="AF811" s="78">
        <f>Monitoring!L819</f>
        <v>0</v>
      </c>
      <c r="BE811" s="78" t="e">
        <f>IF(Exposition!$J818="Januar",Exposition!$G818)</f>
        <v>#NAME?</v>
      </c>
      <c r="BF811" s="78" t="e">
        <f>IF(Exposition!$J818="Februar",Exposition!$G818)</f>
        <v>#NAME?</v>
      </c>
      <c r="BG811" s="78" t="e">
        <f>IF(Exposition!$J818="März",Exposition!$G818)</f>
        <v>#NAME?</v>
      </c>
      <c r="BH811" s="78" t="e">
        <f>IF(Exposition!$J818="April",Exposition!$G818)</f>
        <v>#NAME?</v>
      </c>
      <c r="BI811" s="78" t="e">
        <f>IF(Exposition!$J818="Mai",Exposition!$G818)</f>
        <v>#NAME?</v>
      </c>
      <c r="BJ811" s="78" t="e">
        <f>IF(Exposition!$J818="Juni",Exposition!$G818)</f>
        <v>#NAME?</v>
      </c>
      <c r="BK811" s="78" t="e">
        <f>IF(Exposition!$J818="Juli",Exposition!$G818)</f>
        <v>#NAME?</v>
      </c>
      <c r="BL811" s="78" t="e">
        <f>IF(Exposition!$J818="August",Exposition!$G818)</f>
        <v>#NAME?</v>
      </c>
      <c r="BM811" s="78" t="e">
        <f>IF(Exposition!$J818="September",Exposition!$G818)</f>
        <v>#NAME?</v>
      </c>
      <c r="BN811" s="78" t="e">
        <f>IF(Exposition!$J818="Oktober",Exposition!$G818)</f>
        <v>#NAME?</v>
      </c>
      <c r="BO811" s="78" t="e">
        <f>IF(Exposition!$J818="November",Exposition!$G818)</f>
        <v>#NAME?</v>
      </c>
      <c r="BP811" s="78" t="e">
        <f>IF(Exposition!$J818="Dezember",Exposition!$G818)</f>
        <v>#NAME?</v>
      </c>
    </row>
    <row r="812" spans="14:68" x14ac:dyDescent="0.2">
      <c r="N812" s="78" t="b">
        <f>IF(Exposition!$D820="Fußballspez. Training",Exposition!$C820*(Exposition!$E820/60))</f>
        <v>0</v>
      </c>
      <c r="O812" s="78" t="b">
        <f>IF(Exposition!$D820="Unspezifisches Training",Exposition!$C820*(Exposition!$E820/60))</f>
        <v>0</v>
      </c>
      <c r="AD812" s="78" t="e">
        <f>IF(Monitoring!D820=0,AA=0,TEXT(Monitoring!D820,"TTTT"))</f>
        <v>#NAME?</v>
      </c>
      <c r="AE812" s="78" t="e">
        <f>IF(Monitoring!D820=0,AA=0,TEXT(Monitoring!D820,"MMMM"))</f>
        <v>#NAME?</v>
      </c>
      <c r="AF812" s="78">
        <f>Monitoring!L820</f>
        <v>0</v>
      </c>
      <c r="BE812" s="78" t="e">
        <f>IF(Exposition!$J819="Januar",Exposition!$G819)</f>
        <v>#NAME?</v>
      </c>
      <c r="BF812" s="78" t="e">
        <f>IF(Exposition!$J819="Februar",Exposition!$G819)</f>
        <v>#NAME?</v>
      </c>
      <c r="BG812" s="78" t="e">
        <f>IF(Exposition!$J819="März",Exposition!$G819)</f>
        <v>#NAME?</v>
      </c>
      <c r="BH812" s="78" t="e">
        <f>IF(Exposition!$J819="April",Exposition!$G819)</f>
        <v>#NAME?</v>
      </c>
      <c r="BI812" s="78" t="e">
        <f>IF(Exposition!$J819="Mai",Exposition!$G819)</f>
        <v>#NAME?</v>
      </c>
      <c r="BJ812" s="78" t="e">
        <f>IF(Exposition!$J819="Juni",Exposition!$G819)</f>
        <v>#NAME?</v>
      </c>
      <c r="BK812" s="78" t="e">
        <f>IF(Exposition!$J819="Juli",Exposition!$G819)</f>
        <v>#NAME?</v>
      </c>
      <c r="BL812" s="78" t="e">
        <f>IF(Exposition!$J819="August",Exposition!$G819)</f>
        <v>#NAME?</v>
      </c>
      <c r="BM812" s="78" t="e">
        <f>IF(Exposition!$J819="September",Exposition!$G819)</f>
        <v>#NAME?</v>
      </c>
      <c r="BN812" s="78" t="e">
        <f>IF(Exposition!$J819="Oktober",Exposition!$G819)</f>
        <v>#NAME?</v>
      </c>
      <c r="BO812" s="78" t="e">
        <f>IF(Exposition!$J819="November",Exposition!$G819)</f>
        <v>#NAME?</v>
      </c>
      <c r="BP812" s="78" t="e">
        <f>IF(Exposition!$J819="Dezember",Exposition!$G819)</f>
        <v>#NAME?</v>
      </c>
    </row>
    <row r="813" spans="14:68" x14ac:dyDescent="0.2">
      <c r="N813" s="78" t="b">
        <f>IF(Exposition!$D821="Fußballspez. Training",Exposition!$C821*(Exposition!$E821/60))</f>
        <v>0</v>
      </c>
      <c r="O813" s="78" t="b">
        <f>IF(Exposition!$D821="Unspezifisches Training",Exposition!$C821*(Exposition!$E821/60))</f>
        <v>0</v>
      </c>
      <c r="AD813" s="78" t="e">
        <f>IF(Monitoring!D821=0,AA=0,TEXT(Monitoring!D821,"TTTT"))</f>
        <v>#NAME?</v>
      </c>
      <c r="AE813" s="78" t="e">
        <f>IF(Monitoring!D821=0,AA=0,TEXT(Monitoring!D821,"MMMM"))</f>
        <v>#NAME?</v>
      </c>
      <c r="AF813" s="78">
        <f>Monitoring!L821</f>
        <v>0</v>
      </c>
      <c r="BE813" s="78" t="e">
        <f>IF(Exposition!$J820="Januar",Exposition!$G820)</f>
        <v>#NAME?</v>
      </c>
      <c r="BF813" s="78" t="e">
        <f>IF(Exposition!$J820="Februar",Exposition!$G820)</f>
        <v>#NAME?</v>
      </c>
      <c r="BG813" s="78" t="e">
        <f>IF(Exposition!$J820="März",Exposition!$G820)</f>
        <v>#NAME?</v>
      </c>
      <c r="BH813" s="78" t="e">
        <f>IF(Exposition!$J820="April",Exposition!$G820)</f>
        <v>#NAME?</v>
      </c>
      <c r="BI813" s="78" t="e">
        <f>IF(Exposition!$J820="Mai",Exposition!$G820)</f>
        <v>#NAME?</v>
      </c>
      <c r="BJ813" s="78" t="e">
        <f>IF(Exposition!$J820="Juni",Exposition!$G820)</f>
        <v>#NAME?</v>
      </c>
      <c r="BK813" s="78" t="e">
        <f>IF(Exposition!$J820="Juli",Exposition!$G820)</f>
        <v>#NAME?</v>
      </c>
      <c r="BL813" s="78" t="e">
        <f>IF(Exposition!$J820="August",Exposition!$G820)</f>
        <v>#NAME?</v>
      </c>
      <c r="BM813" s="78" t="e">
        <f>IF(Exposition!$J820="September",Exposition!$G820)</f>
        <v>#NAME?</v>
      </c>
      <c r="BN813" s="78" t="e">
        <f>IF(Exposition!$J820="Oktober",Exposition!$G820)</f>
        <v>#NAME?</v>
      </c>
      <c r="BO813" s="78" t="e">
        <f>IF(Exposition!$J820="November",Exposition!$G820)</f>
        <v>#NAME?</v>
      </c>
      <c r="BP813" s="78" t="e">
        <f>IF(Exposition!$J820="Dezember",Exposition!$G820)</f>
        <v>#NAME?</v>
      </c>
    </row>
    <row r="814" spans="14:68" x14ac:dyDescent="0.2">
      <c r="N814" s="78" t="b">
        <f>IF(Exposition!$D822="Fußballspez. Training",Exposition!$C822*(Exposition!$E822/60))</f>
        <v>0</v>
      </c>
      <c r="O814" s="78" t="b">
        <f>IF(Exposition!$D822="Unspezifisches Training",Exposition!$C822*(Exposition!$E822/60))</f>
        <v>0</v>
      </c>
      <c r="AD814" s="78" t="e">
        <f>IF(Monitoring!D822=0,AA=0,TEXT(Monitoring!D822,"TTTT"))</f>
        <v>#NAME?</v>
      </c>
      <c r="AE814" s="78" t="e">
        <f>IF(Monitoring!D822=0,AA=0,TEXT(Monitoring!D822,"MMMM"))</f>
        <v>#NAME?</v>
      </c>
      <c r="AF814" s="78">
        <f>Monitoring!L822</f>
        <v>0</v>
      </c>
      <c r="BE814" s="78" t="e">
        <f>IF(Exposition!$J821="Januar",Exposition!$G821)</f>
        <v>#NAME?</v>
      </c>
      <c r="BF814" s="78" t="e">
        <f>IF(Exposition!$J821="Februar",Exposition!$G821)</f>
        <v>#NAME?</v>
      </c>
      <c r="BG814" s="78" t="e">
        <f>IF(Exposition!$J821="März",Exposition!$G821)</f>
        <v>#NAME?</v>
      </c>
      <c r="BH814" s="78" t="e">
        <f>IF(Exposition!$J821="April",Exposition!$G821)</f>
        <v>#NAME?</v>
      </c>
      <c r="BI814" s="78" t="e">
        <f>IF(Exposition!$J821="Mai",Exposition!$G821)</f>
        <v>#NAME?</v>
      </c>
      <c r="BJ814" s="78" t="e">
        <f>IF(Exposition!$J821="Juni",Exposition!$G821)</f>
        <v>#NAME?</v>
      </c>
      <c r="BK814" s="78" t="e">
        <f>IF(Exposition!$J821="Juli",Exposition!$G821)</f>
        <v>#NAME?</v>
      </c>
      <c r="BL814" s="78" t="e">
        <f>IF(Exposition!$J821="August",Exposition!$G821)</f>
        <v>#NAME?</v>
      </c>
      <c r="BM814" s="78" t="e">
        <f>IF(Exposition!$J821="September",Exposition!$G821)</f>
        <v>#NAME?</v>
      </c>
      <c r="BN814" s="78" t="e">
        <f>IF(Exposition!$J821="Oktober",Exposition!$G821)</f>
        <v>#NAME?</v>
      </c>
      <c r="BO814" s="78" t="e">
        <f>IF(Exposition!$J821="November",Exposition!$G821)</f>
        <v>#NAME?</v>
      </c>
      <c r="BP814" s="78" t="e">
        <f>IF(Exposition!$J821="Dezember",Exposition!$G821)</f>
        <v>#NAME?</v>
      </c>
    </row>
    <row r="815" spans="14:68" x14ac:dyDescent="0.2">
      <c r="N815" s="78" t="b">
        <f>IF(Exposition!$D823="Fußballspez. Training",Exposition!$C823*(Exposition!$E823/60))</f>
        <v>0</v>
      </c>
      <c r="O815" s="78" t="b">
        <f>IF(Exposition!$D823="Unspezifisches Training",Exposition!$C823*(Exposition!$E823/60))</f>
        <v>0</v>
      </c>
      <c r="AD815" s="78" t="e">
        <f>IF(Monitoring!D823=0,AA=0,TEXT(Monitoring!D823,"TTTT"))</f>
        <v>#NAME?</v>
      </c>
      <c r="AE815" s="78" t="e">
        <f>IF(Monitoring!D823=0,AA=0,TEXT(Monitoring!D823,"MMMM"))</f>
        <v>#NAME?</v>
      </c>
      <c r="AF815" s="78">
        <f>Monitoring!L823</f>
        <v>0</v>
      </c>
      <c r="BE815" s="78" t="e">
        <f>IF(Exposition!$J822="Januar",Exposition!$G822)</f>
        <v>#NAME?</v>
      </c>
      <c r="BF815" s="78" t="e">
        <f>IF(Exposition!$J822="Februar",Exposition!$G822)</f>
        <v>#NAME?</v>
      </c>
      <c r="BG815" s="78" t="e">
        <f>IF(Exposition!$J822="März",Exposition!$G822)</f>
        <v>#NAME?</v>
      </c>
      <c r="BH815" s="78" t="e">
        <f>IF(Exposition!$J822="April",Exposition!$G822)</f>
        <v>#NAME?</v>
      </c>
      <c r="BI815" s="78" t="e">
        <f>IF(Exposition!$J822="Mai",Exposition!$G822)</f>
        <v>#NAME?</v>
      </c>
      <c r="BJ815" s="78" t="e">
        <f>IF(Exposition!$J822="Juni",Exposition!$G822)</f>
        <v>#NAME?</v>
      </c>
      <c r="BK815" s="78" t="e">
        <f>IF(Exposition!$J822="Juli",Exposition!$G822)</f>
        <v>#NAME?</v>
      </c>
      <c r="BL815" s="78" t="e">
        <f>IF(Exposition!$J822="August",Exposition!$G822)</f>
        <v>#NAME?</v>
      </c>
      <c r="BM815" s="78" t="e">
        <f>IF(Exposition!$J822="September",Exposition!$G822)</f>
        <v>#NAME?</v>
      </c>
      <c r="BN815" s="78" t="e">
        <f>IF(Exposition!$J822="Oktober",Exposition!$G822)</f>
        <v>#NAME?</v>
      </c>
      <c r="BO815" s="78" t="e">
        <f>IF(Exposition!$J822="November",Exposition!$G822)</f>
        <v>#NAME?</v>
      </c>
      <c r="BP815" s="78" t="e">
        <f>IF(Exposition!$J822="Dezember",Exposition!$G822)</f>
        <v>#NAME?</v>
      </c>
    </row>
    <row r="816" spans="14:68" x14ac:dyDescent="0.2">
      <c r="N816" s="78" t="b">
        <f>IF(Exposition!$D824="Fußballspez. Training",Exposition!$C824*(Exposition!$E824/60))</f>
        <v>0</v>
      </c>
      <c r="O816" s="78" t="b">
        <f>IF(Exposition!$D824="Unspezifisches Training",Exposition!$C824*(Exposition!$E824/60))</f>
        <v>0</v>
      </c>
      <c r="AD816" s="78" t="e">
        <f>IF(Monitoring!D824=0,AA=0,TEXT(Monitoring!D824,"TTTT"))</f>
        <v>#NAME?</v>
      </c>
      <c r="AE816" s="78" t="e">
        <f>IF(Monitoring!D824=0,AA=0,TEXT(Monitoring!D824,"MMMM"))</f>
        <v>#NAME?</v>
      </c>
      <c r="AF816" s="78">
        <f>Monitoring!L824</f>
        <v>0</v>
      </c>
      <c r="BE816" s="78" t="e">
        <f>IF(Exposition!$J823="Januar",Exposition!$G823)</f>
        <v>#NAME?</v>
      </c>
      <c r="BF816" s="78" t="e">
        <f>IF(Exposition!$J823="Februar",Exposition!$G823)</f>
        <v>#NAME?</v>
      </c>
      <c r="BG816" s="78" t="e">
        <f>IF(Exposition!$J823="März",Exposition!$G823)</f>
        <v>#NAME?</v>
      </c>
      <c r="BH816" s="78" t="e">
        <f>IF(Exposition!$J823="April",Exposition!$G823)</f>
        <v>#NAME?</v>
      </c>
      <c r="BI816" s="78" t="e">
        <f>IF(Exposition!$J823="Mai",Exposition!$G823)</f>
        <v>#NAME?</v>
      </c>
      <c r="BJ816" s="78" t="e">
        <f>IF(Exposition!$J823="Juni",Exposition!$G823)</f>
        <v>#NAME?</v>
      </c>
      <c r="BK816" s="78" t="e">
        <f>IF(Exposition!$J823="Juli",Exposition!$G823)</f>
        <v>#NAME?</v>
      </c>
      <c r="BL816" s="78" t="e">
        <f>IF(Exposition!$J823="August",Exposition!$G823)</f>
        <v>#NAME?</v>
      </c>
      <c r="BM816" s="78" t="e">
        <f>IF(Exposition!$J823="September",Exposition!$G823)</f>
        <v>#NAME?</v>
      </c>
      <c r="BN816" s="78" t="e">
        <f>IF(Exposition!$J823="Oktober",Exposition!$G823)</f>
        <v>#NAME?</v>
      </c>
      <c r="BO816" s="78" t="e">
        <f>IF(Exposition!$J823="November",Exposition!$G823)</f>
        <v>#NAME?</v>
      </c>
      <c r="BP816" s="78" t="e">
        <f>IF(Exposition!$J823="Dezember",Exposition!$G823)</f>
        <v>#NAME?</v>
      </c>
    </row>
    <row r="817" spans="14:68" x14ac:dyDescent="0.2">
      <c r="N817" s="78" t="b">
        <f>IF(Exposition!$D825="Fußballspez. Training",Exposition!$C825*(Exposition!$E825/60))</f>
        <v>0</v>
      </c>
      <c r="O817" s="78" t="b">
        <f>IF(Exposition!$D825="Unspezifisches Training",Exposition!$C825*(Exposition!$E825/60))</f>
        <v>0</v>
      </c>
      <c r="AD817" s="78" t="e">
        <f>IF(Monitoring!D825=0,AA=0,TEXT(Monitoring!D825,"TTTT"))</f>
        <v>#NAME?</v>
      </c>
      <c r="AE817" s="78" t="e">
        <f>IF(Monitoring!D825=0,AA=0,TEXT(Monitoring!D825,"MMMM"))</f>
        <v>#NAME?</v>
      </c>
      <c r="AF817" s="78">
        <f>Monitoring!L825</f>
        <v>0</v>
      </c>
      <c r="BE817" s="78" t="e">
        <f>IF(Exposition!$J824="Januar",Exposition!$G824)</f>
        <v>#NAME?</v>
      </c>
      <c r="BF817" s="78" t="e">
        <f>IF(Exposition!$J824="Februar",Exposition!$G824)</f>
        <v>#NAME?</v>
      </c>
      <c r="BG817" s="78" t="e">
        <f>IF(Exposition!$J824="März",Exposition!$G824)</f>
        <v>#NAME?</v>
      </c>
      <c r="BH817" s="78" t="e">
        <f>IF(Exposition!$J824="April",Exposition!$G824)</f>
        <v>#NAME?</v>
      </c>
      <c r="BI817" s="78" t="e">
        <f>IF(Exposition!$J824="Mai",Exposition!$G824)</f>
        <v>#NAME?</v>
      </c>
      <c r="BJ817" s="78" t="e">
        <f>IF(Exposition!$J824="Juni",Exposition!$G824)</f>
        <v>#NAME?</v>
      </c>
      <c r="BK817" s="78" t="e">
        <f>IF(Exposition!$J824="Juli",Exposition!$G824)</f>
        <v>#NAME?</v>
      </c>
      <c r="BL817" s="78" t="e">
        <f>IF(Exposition!$J824="August",Exposition!$G824)</f>
        <v>#NAME?</v>
      </c>
      <c r="BM817" s="78" t="e">
        <f>IF(Exposition!$J824="September",Exposition!$G824)</f>
        <v>#NAME?</v>
      </c>
      <c r="BN817" s="78" t="e">
        <f>IF(Exposition!$J824="Oktober",Exposition!$G824)</f>
        <v>#NAME?</v>
      </c>
      <c r="BO817" s="78" t="e">
        <f>IF(Exposition!$J824="November",Exposition!$G824)</f>
        <v>#NAME?</v>
      </c>
      <c r="BP817" s="78" t="e">
        <f>IF(Exposition!$J824="Dezember",Exposition!$G824)</f>
        <v>#NAME?</v>
      </c>
    </row>
    <row r="818" spans="14:68" x14ac:dyDescent="0.2">
      <c r="N818" s="78" t="b">
        <f>IF(Exposition!$D826="Fußballspez. Training",Exposition!$C826*(Exposition!$E826/60))</f>
        <v>0</v>
      </c>
      <c r="O818" s="78" t="b">
        <f>IF(Exposition!$D826="Unspezifisches Training",Exposition!$C826*(Exposition!$E826/60))</f>
        <v>0</v>
      </c>
      <c r="AD818" s="78" t="e">
        <f>IF(Monitoring!D826=0,AA=0,TEXT(Monitoring!D826,"TTTT"))</f>
        <v>#NAME?</v>
      </c>
      <c r="AE818" s="78" t="e">
        <f>IF(Monitoring!D826=0,AA=0,TEXT(Monitoring!D826,"MMMM"))</f>
        <v>#NAME?</v>
      </c>
      <c r="AF818" s="78">
        <f>Monitoring!L826</f>
        <v>0</v>
      </c>
      <c r="BE818" s="78" t="e">
        <f>IF(Exposition!$J825="Januar",Exposition!$G825)</f>
        <v>#NAME?</v>
      </c>
      <c r="BF818" s="78" t="e">
        <f>IF(Exposition!$J825="Februar",Exposition!$G825)</f>
        <v>#NAME?</v>
      </c>
      <c r="BG818" s="78" t="e">
        <f>IF(Exposition!$J825="März",Exposition!$G825)</f>
        <v>#NAME?</v>
      </c>
      <c r="BH818" s="78" t="e">
        <f>IF(Exposition!$J825="April",Exposition!$G825)</f>
        <v>#NAME?</v>
      </c>
      <c r="BI818" s="78" t="e">
        <f>IF(Exposition!$J825="Mai",Exposition!$G825)</f>
        <v>#NAME?</v>
      </c>
      <c r="BJ818" s="78" t="e">
        <f>IF(Exposition!$J825="Juni",Exposition!$G825)</f>
        <v>#NAME?</v>
      </c>
      <c r="BK818" s="78" t="e">
        <f>IF(Exposition!$J825="Juli",Exposition!$G825)</f>
        <v>#NAME?</v>
      </c>
      <c r="BL818" s="78" t="e">
        <f>IF(Exposition!$J825="August",Exposition!$G825)</f>
        <v>#NAME?</v>
      </c>
      <c r="BM818" s="78" t="e">
        <f>IF(Exposition!$J825="September",Exposition!$G825)</f>
        <v>#NAME?</v>
      </c>
      <c r="BN818" s="78" t="e">
        <f>IF(Exposition!$J825="Oktober",Exposition!$G825)</f>
        <v>#NAME?</v>
      </c>
      <c r="BO818" s="78" t="e">
        <f>IF(Exposition!$J825="November",Exposition!$G825)</f>
        <v>#NAME?</v>
      </c>
      <c r="BP818" s="78" t="e">
        <f>IF(Exposition!$J825="Dezember",Exposition!$G825)</f>
        <v>#NAME?</v>
      </c>
    </row>
    <row r="819" spans="14:68" x14ac:dyDescent="0.2">
      <c r="N819" s="78" t="b">
        <f>IF(Exposition!$D827="Fußballspez. Training",Exposition!$C827*(Exposition!$E827/60))</f>
        <v>0</v>
      </c>
      <c r="O819" s="78" t="b">
        <f>IF(Exposition!$D827="Unspezifisches Training",Exposition!$C827*(Exposition!$E827/60))</f>
        <v>0</v>
      </c>
      <c r="AD819" s="78" t="e">
        <f>IF(Monitoring!D827=0,AA=0,TEXT(Monitoring!D827,"TTTT"))</f>
        <v>#NAME?</v>
      </c>
      <c r="AE819" s="78" t="e">
        <f>IF(Monitoring!D827=0,AA=0,TEXT(Monitoring!D827,"MMMM"))</f>
        <v>#NAME?</v>
      </c>
      <c r="AF819" s="78">
        <f>Monitoring!L827</f>
        <v>0</v>
      </c>
      <c r="BE819" s="78" t="e">
        <f>IF(Exposition!$J826="Januar",Exposition!$G826)</f>
        <v>#NAME?</v>
      </c>
      <c r="BF819" s="78" t="e">
        <f>IF(Exposition!$J826="Februar",Exposition!$G826)</f>
        <v>#NAME?</v>
      </c>
      <c r="BG819" s="78" t="e">
        <f>IF(Exposition!$J826="März",Exposition!$G826)</f>
        <v>#NAME?</v>
      </c>
      <c r="BH819" s="78" t="e">
        <f>IF(Exposition!$J826="April",Exposition!$G826)</f>
        <v>#NAME?</v>
      </c>
      <c r="BI819" s="78" t="e">
        <f>IF(Exposition!$J826="Mai",Exposition!$G826)</f>
        <v>#NAME?</v>
      </c>
      <c r="BJ819" s="78" t="e">
        <f>IF(Exposition!$J826="Juni",Exposition!$G826)</f>
        <v>#NAME?</v>
      </c>
      <c r="BK819" s="78" t="e">
        <f>IF(Exposition!$J826="Juli",Exposition!$G826)</f>
        <v>#NAME?</v>
      </c>
      <c r="BL819" s="78" t="e">
        <f>IF(Exposition!$J826="August",Exposition!$G826)</f>
        <v>#NAME?</v>
      </c>
      <c r="BM819" s="78" t="e">
        <f>IF(Exposition!$J826="September",Exposition!$G826)</f>
        <v>#NAME?</v>
      </c>
      <c r="BN819" s="78" t="e">
        <f>IF(Exposition!$J826="Oktober",Exposition!$G826)</f>
        <v>#NAME?</v>
      </c>
      <c r="BO819" s="78" t="e">
        <f>IF(Exposition!$J826="November",Exposition!$G826)</f>
        <v>#NAME?</v>
      </c>
      <c r="BP819" s="78" t="e">
        <f>IF(Exposition!$J826="Dezember",Exposition!$G826)</f>
        <v>#NAME?</v>
      </c>
    </row>
    <row r="820" spans="14:68" x14ac:dyDescent="0.2">
      <c r="N820" s="78" t="b">
        <f>IF(Exposition!$D828="Fußballspez. Training",Exposition!$C828*(Exposition!$E828/60))</f>
        <v>0</v>
      </c>
      <c r="O820" s="78" t="b">
        <f>IF(Exposition!$D828="Unspezifisches Training",Exposition!$C828*(Exposition!$E828/60))</f>
        <v>0</v>
      </c>
      <c r="AD820" s="78" t="e">
        <f>IF(Monitoring!D828=0,AA=0,TEXT(Monitoring!D828,"TTTT"))</f>
        <v>#NAME?</v>
      </c>
      <c r="AE820" s="78" t="e">
        <f>IF(Monitoring!D828=0,AA=0,TEXT(Monitoring!D828,"MMMM"))</f>
        <v>#NAME?</v>
      </c>
      <c r="AF820" s="78">
        <f>Monitoring!L828</f>
        <v>0</v>
      </c>
      <c r="BE820" s="78" t="e">
        <f>IF(Exposition!$J827="Januar",Exposition!$G827)</f>
        <v>#NAME?</v>
      </c>
      <c r="BF820" s="78" t="e">
        <f>IF(Exposition!$J827="Februar",Exposition!$G827)</f>
        <v>#NAME?</v>
      </c>
      <c r="BG820" s="78" t="e">
        <f>IF(Exposition!$J827="März",Exposition!$G827)</f>
        <v>#NAME?</v>
      </c>
      <c r="BH820" s="78" t="e">
        <f>IF(Exposition!$J827="April",Exposition!$G827)</f>
        <v>#NAME?</v>
      </c>
      <c r="BI820" s="78" t="e">
        <f>IF(Exposition!$J827="Mai",Exposition!$G827)</f>
        <v>#NAME?</v>
      </c>
      <c r="BJ820" s="78" t="e">
        <f>IF(Exposition!$J827="Juni",Exposition!$G827)</f>
        <v>#NAME?</v>
      </c>
      <c r="BK820" s="78" t="e">
        <f>IF(Exposition!$J827="Juli",Exposition!$G827)</f>
        <v>#NAME?</v>
      </c>
      <c r="BL820" s="78" t="e">
        <f>IF(Exposition!$J827="August",Exposition!$G827)</f>
        <v>#NAME?</v>
      </c>
      <c r="BM820" s="78" t="e">
        <f>IF(Exposition!$J827="September",Exposition!$G827)</f>
        <v>#NAME?</v>
      </c>
      <c r="BN820" s="78" t="e">
        <f>IF(Exposition!$J827="Oktober",Exposition!$G827)</f>
        <v>#NAME?</v>
      </c>
      <c r="BO820" s="78" t="e">
        <f>IF(Exposition!$J827="November",Exposition!$G827)</f>
        <v>#NAME?</v>
      </c>
      <c r="BP820" s="78" t="e">
        <f>IF(Exposition!$J827="Dezember",Exposition!$G827)</f>
        <v>#NAME?</v>
      </c>
    </row>
    <row r="821" spans="14:68" x14ac:dyDescent="0.2">
      <c r="N821" s="78" t="b">
        <f>IF(Exposition!$D829="Fußballspez. Training",Exposition!$C829*(Exposition!$E829/60))</f>
        <v>0</v>
      </c>
      <c r="O821" s="78" t="b">
        <f>IF(Exposition!$D829="Unspezifisches Training",Exposition!$C829*(Exposition!$E829/60))</f>
        <v>0</v>
      </c>
      <c r="AD821" s="78" t="e">
        <f>IF(Monitoring!D829=0,AA=0,TEXT(Monitoring!D829,"TTTT"))</f>
        <v>#NAME?</v>
      </c>
      <c r="AE821" s="78" t="e">
        <f>IF(Monitoring!D829=0,AA=0,TEXT(Monitoring!D829,"MMMM"))</f>
        <v>#NAME?</v>
      </c>
      <c r="AF821" s="78">
        <f>Monitoring!L829</f>
        <v>0</v>
      </c>
      <c r="BE821" s="78" t="e">
        <f>IF(Exposition!$J828="Januar",Exposition!$G828)</f>
        <v>#NAME?</v>
      </c>
      <c r="BF821" s="78" t="e">
        <f>IF(Exposition!$J828="Februar",Exposition!$G828)</f>
        <v>#NAME?</v>
      </c>
      <c r="BG821" s="78" t="e">
        <f>IF(Exposition!$J828="März",Exposition!$G828)</f>
        <v>#NAME?</v>
      </c>
      <c r="BH821" s="78" t="e">
        <f>IF(Exposition!$J828="April",Exposition!$G828)</f>
        <v>#NAME?</v>
      </c>
      <c r="BI821" s="78" t="e">
        <f>IF(Exposition!$J828="Mai",Exposition!$G828)</f>
        <v>#NAME?</v>
      </c>
      <c r="BJ821" s="78" t="e">
        <f>IF(Exposition!$J828="Juni",Exposition!$G828)</f>
        <v>#NAME?</v>
      </c>
      <c r="BK821" s="78" t="e">
        <f>IF(Exposition!$J828="Juli",Exposition!$G828)</f>
        <v>#NAME?</v>
      </c>
      <c r="BL821" s="78" t="e">
        <f>IF(Exposition!$J828="August",Exposition!$G828)</f>
        <v>#NAME?</v>
      </c>
      <c r="BM821" s="78" t="e">
        <f>IF(Exposition!$J828="September",Exposition!$G828)</f>
        <v>#NAME?</v>
      </c>
      <c r="BN821" s="78" t="e">
        <f>IF(Exposition!$J828="Oktober",Exposition!$G828)</f>
        <v>#NAME?</v>
      </c>
      <c r="BO821" s="78" t="e">
        <f>IF(Exposition!$J828="November",Exposition!$G828)</f>
        <v>#NAME?</v>
      </c>
      <c r="BP821" s="78" t="e">
        <f>IF(Exposition!$J828="Dezember",Exposition!$G828)</f>
        <v>#NAME?</v>
      </c>
    </row>
    <row r="822" spans="14:68" x14ac:dyDescent="0.2">
      <c r="N822" s="78" t="b">
        <f>IF(Exposition!$D830="Fußballspez. Training",Exposition!$C830*(Exposition!$E830/60))</f>
        <v>0</v>
      </c>
      <c r="O822" s="78" t="b">
        <f>IF(Exposition!$D830="Unspezifisches Training",Exposition!$C830*(Exposition!$E830/60))</f>
        <v>0</v>
      </c>
      <c r="AD822" s="78" t="e">
        <f>IF(Monitoring!D830=0,AA=0,TEXT(Monitoring!D830,"TTTT"))</f>
        <v>#NAME?</v>
      </c>
      <c r="AE822" s="78" t="e">
        <f>IF(Monitoring!D830=0,AA=0,TEXT(Monitoring!D830,"MMMM"))</f>
        <v>#NAME?</v>
      </c>
      <c r="AF822" s="78">
        <f>Monitoring!L830</f>
        <v>0</v>
      </c>
      <c r="BE822" s="78" t="e">
        <f>IF(Exposition!$J829="Januar",Exposition!$G829)</f>
        <v>#NAME?</v>
      </c>
      <c r="BF822" s="78" t="e">
        <f>IF(Exposition!$J829="Februar",Exposition!$G829)</f>
        <v>#NAME?</v>
      </c>
      <c r="BG822" s="78" t="e">
        <f>IF(Exposition!$J829="März",Exposition!$G829)</f>
        <v>#NAME?</v>
      </c>
      <c r="BH822" s="78" t="e">
        <f>IF(Exposition!$J829="April",Exposition!$G829)</f>
        <v>#NAME?</v>
      </c>
      <c r="BI822" s="78" t="e">
        <f>IF(Exposition!$J829="Mai",Exposition!$G829)</f>
        <v>#NAME?</v>
      </c>
      <c r="BJ822" s="78" t="e">
        <f>IF(Exposition!$J829="Juni",Exposition!$G829)</f>
        <v>#NAME?</v>
      </c>
      <c r="BK822" s="78" t="e">
        <f>IF(Exposition!$J829="Juli",Exposition!$G829)</f>
        <v>#NAME?</v>
      </c>
      <c r="BL822" s="78" t="e">
        <f>IF(Exposition!$J829="August",Exposition!$G829)</f>
        <v>#NAME?</v>
      </c>
      <c r="BM822" s="78" t="e">
        <f>IF(Exposition!$J829="September",Exposition!$G829)</f>
        <v>#NAME?</v>
      </c>
      <c r="BN822" s="78" t="e">
        <f>IF(Exposition!$J829="Oktober",Exposition!$G829)</f>
        <v>#NAME?</v>
      </c>
      <c r="BO822" s="78" t="e">
        <f>IF(Exposition!$J829="November",Exposition!$G829)</f>
        <v>#NAME?</v>
      </c>
      <c r="BP822" s="78" t="e">
        <f>IF(Exposition!$J829="Dezember",Exposition!$G829)</f>
        <v>#NAME?</v>
      </c>
    </row>
    <row r="823" spans="14:68" x14ac:dyDescent="0.2">
      <c r="N823" s="78" t="b">
        <f>IF(Exposition!$D831="Fußballspez. Training",Exposition!$C831*(Exposition!$E831/60))</f>
        <v>0</v>
      </c>
      <c r="O823" s="78" t="b">
        <f>IF(Exposition!$D831="Unspezifisches Training",Exposition!$C831*(Exposition!$E831/60))</f>
        <v>0</v>
      </c>
      <c r="AD823" s="78" t="e">
        <f>IF(Monitoring!D831=0,AA=0,TEXT(Monitoring!D831,"TTTT"))</f>
        <v>#NAME?</v>
      </c>
      <c r="AE823" s="78" t="e">
        <f>IF(Monitoring!D831=0,AA=0,TEXT(Monitoring!D831,"MMMM"))</f>
        <v>#NAME?</v>
      </c>
      <c r="AF823" s="78">
        <f>Monitoring!L831</f>
        <v>0</v>
      </c>
      <c r="BE823" s="78" t="e">
        <f>IF(Exposition!$J830="Januar",Exposition!$G830)</f>
        <v>#NAME?</v>
      </c>
      <c r="BF823" s="78" t="e">
        <f>IF(Exposition!$J830="Februar",Exposition!$G830)</f>
        <v>#NAME?</v>
      </c>
      <c r="BG823" s="78" t="e">
        <f>IF(Exposition!$J830="März",Exposition!$G830)</f>
        <v>#NAME?</v>
      </c>
      <c r="BH823" s="78" t="e">
        <f>IF(Exposition!$J830="April",Exposition!$G830)</f>
        <v>#NAME?</v>
      </c>
      <c r="BI823" s="78" t="e">
        <f>IF(Exposition!$J830="Mai",Exposition!$G830)</f>
        <v>#NAME?</v>
      </c>
      <c r="BJ823" s="78" t="e">
        <f>IF(Exposition!$J830="Juni",Exposition!$G830)</f>
        <v>#NAME?</v>
      </c>
      <c r="BK823" s="78" t="e">
        <f>IF(Exposition!$J830="Juli",Exposition!$G830)</f>
        <v>#NAME?</v>
      </c>
      <c r="BL823" s="78" t="e">
        <f>IF(Exposition!$J830="August",Exposition!$G830)</f>
        <v>#NAME?</v>
      </c>
      <c r="BM823" s="78" t="e">
        <f>IF(Exposition!$J830="September",Exposition!$G830)</f>
        <v>#NAME?</v>
      </c>
      <c r="BN823" s="78" t="e">
        <f>IF(Exposition!$J830="Oktober",Exposition!$G830)</f>
        <v>#NAME?</v>
      </c>
      <c r="BO823" s="78" t="e">
        <f>IF(Exposition!$J830="November",Exposition!$G830)</f>
        <v>#NAME?</v>
      </c>
      <c r="BP823" s="78" t="e">
        <f>IF(Exposition!$J830="Dezember",Exposition!$G830)</f>
        <v>#NAME?</v>
      </c>
    </row>
    <row r="824" spans="14:68" x14ac:dyDescent="0.2">
      <c r="N824" s="78" t="b">
        <f>IF(Exposition!$D832="Fußballspez. Training",Exposition!$C832*(Exposition!$E832/60))</f>
        <v>0</v>
      </c>
      <c r="O824" s="78" t="b">
        <f>IF(Exposition!$D832="Unspezifisches Training",Exposition!$C832*(Exposition!$E832/60))</f>
        <v>0</v>
      </c>
      <c r="AD824" s="78" t="e">
        <f>IF(Monitoring!D832=0,AA=0,TEXT(Monitoring!D832,"TTTT"))</f>
        <v>#NAME?</v>
      </c>
      <c r="AE824" s="78" t="e">
        <f>IF(Monitoring!D832=0,AA=0,TEXT(Monitoring!D832,"MMMM"))</f>
        <v>#NAME?</v>
      </c>
      <c r="AF824" s="78">
        <f>Monitoring!L832</f>
        <v>0</v>
      </c>
      <c r="BE824" s="78" t="e">
        <f>IF(Exposition!$J831="Januar",Exposition!$G831)</f>
        <v>#NAME?</v>
      </c>
      <c r="BF824" s="78" t="e">
        <f>IF(Exposition!$J831="Februar",Exposition!$G831)</f>
        <v>#NAME?</v>
      </c>
      <c r="BG824" s="78" t="e">
        <f>IF(Exposition!$J831="März",Exposition!$G831)</f>
        <v>#NAME?</v>
      </c>
      <c r="BH824" s="78" t="e">
        <f>IF(Exposition!$J831="April",Exposition!$G831)</f>
        <v>#NAME?</v>
      </c>
      <c r="BI824" s="78" t="e">
        <f>IF(Exposition!$J831="Mai",Exposition!$G831)</f>
        <v>#NAME?</v>
      </c>
      <c r="BJ824" s="78" t="e">
        <f>IF(Exposition!$J831="Juni",Exposition!$G831)</f>
        <v>#NAME?</v>
      </c>
      <c r="BK824" s="78" t="e">
        <f>IF(Exposition!$J831="Juli",Exposition!$G831)</f>
        <v>#NAME?</v>
      </c>
      <c r="BL824" s="78" t="e">
        <f>IF(Exposition!$J831="August",Exposition!$G831)</f>
        <v>#NAME?</v>
      </c>
      <c r="BM824" s="78" t="e">
        <f>IF(Exposition!$J831="September",Exposition!$G831)</f>
        <v>#NAME?</v>
      </c>
      <c r="BN824" s="78" t="e">
        <f>IF(Exposition!$J831="Oktober",Exposition!$G831)</f>
        <v>#NAME?</v>
      </c>
      <c r="BO824" s="78" t="e">
        <f>IF(Exposition!$J831="November",Exposition!$G831)</f>
        <v>#NAME?</v>
      </c>
      <c r="BP824" s="78" t="e">
        <f>IF(Exposition!$J831="Dezember",Exposition!$G831)</f>
        <v>#NAME?</v>
      </c>
    </row>
    <row r="825" spans="14:68" x14ac:dyDescent="0.2">
      <c r="N825" s="78" t="b">
        <f>IF(Exposition!$D833="Fußballspez. Training",Exposition!$C833*(Exposition!$E833/60))</f>
        <v>0</v>
      </c>
      <c r="O825" s="78" t="b">
        <f>IF(Exposition!$D833="Unspezifisches Training",Exposition!$C833*(Exposition!$E833/60))</f>
        <v>0</v>
      </c>
      <c r="AD825" s="78" t="e">
        <f>IF(Monitoring!D833=0,AA=0,TEXT(Monitoring!D833,"TTTT"))</f>
        <v>#NAME?</v>
      </c>
      <c r="AE825" s="78" t="e">
        <f>IF(Monitoring!D833=0,AA=0,TEXT(Monitoring!D833,"MMMM"))</f>
        <v>#NAME?</v>
      </c>
      <c r="AF825" s="78">
        <f>Monitoring!L833</f>
        <v>0</v>
      </c>
      <c r="BE825" s="78" t="e">
        <f>IF(Exposition!$J832="Januar",Exposition!$G832)</f>
        <v>#NAME?</v>
      </c>
      <c r="BF825" s="78" t="e">
        <f>IF(Exposition!$J832="Februar",Exposition!$G832)</f>
        <v>#NAME?</v>
      </c>
      <c r="BG825" s="78" t="e">
        <f>IF(Exposition!$J832="März",Exposition!$G832)</f>
        <v>#NAME?</v>
      </c>
      <c r="BH825" s="78" t="e">
        <f>IF(Exposition!$J832="April",Exposition!$G832)</f>
        <v>#NAME?</v>
      </c>
      <c r="BI825" s="78" t="e">
        <f>IF(Exposition!$J832="Mai",Exposition!$G832)</f>
        <v>#NAME?</v>
      </c>
      <c r="BJ825" s="78" t="e">
        <f>IF(Exposition!$J832="Juni",Exposition!$G832)</f>
        <v>#NAME?</v>
      </c>
      <c r="BK825" s="78" t="e">
        <f>IF(Exposition!$J832="Juli",Exposition!$G832)</f>
        <v>#NAME?</v>
      </c>
      <c r="BL825" s="78" t="e">
        <f>IF(Exposition!$J832="August",Exposition!$G832)</f>
        <v>#NAME?</v>
      </c>
      <c r="BM825" s="78" t="e">
        <f>IF(Exposition!$J832="September",Exposition!$G832)</f>
        <v>#NAME?</v>
      </c>
      <c r="BN825" s="78" t="e">
        <f>IF(Exposition!$J832="Oktober",Exposition!$G832)</f>
        <v>#NAME?</v>
      </c>
      <c r="BO825" s="78" t="e">
        <f>IF(Exposition!$J832="November",Exposition!$G832)</f>
        <v>#NAME?</v>
      </c>
      <c r="BP825" s="78" t="e">
        <f>IF(Exposition!$J832="Dezember",Exposition!$G832)</f>
        <v>#NAME?</v>
      </c>
    </row>
    <row r="826" spans="14:68" x14ac:dyDescent="0.2">
      <c r="N826" s="78" t="b">
        <f>IF(Exposition!$D834="Fußballspez. Training",Exposition!$C834*(Exposition!$E834/60))</f>
        <v>0</v>
      </c>
      <c r="O826" s="78" t="b">
        <f>IF(Exposition!$D834="Unspezifisches Training",Exposition!$C834*(Exposition!$E834/60))</f>
        <v>0</v>
      </c>
      <c r="AD826" s="78" t="e">
        <f>IF(Monitoring!D834=0,AA=0,TEXT(Monitoring!D834,"TTTT"))</f>
        <v>#NAME?</v>
      </c>
      <c r="AE826" s="78" t="e">
        <f>IF(Monitoring!D834=0,AA=0,TEXT(Monitoring!D834,"MMMM"))</f>
        <v>#NAME?</v>
      </c>
      <c r="AF826" s="78">
        <f>Monitoring!L834</f>
        <v>0</v>
      </c>
      <c r="BE826" s="78" t="e">
        <f>IF(Exposition!$J833="Januar",Exposition!$G833)</f>
        <v>#NAME?</v>
      </c>
      <c r="BF826" s="78" t="e">
        <f>IF(Exposition!$J833="Februar",Exposition!$G833)</f>
        <v>#NAME?</v>
      </c>
      <c r="BG826" s="78" t="e">
        <f>IF(Exposition!$J833="März",Exposition!$G833)</f>
        <v>#NAME?</v>
      </c>
      <c r="BH826" s="78" t="e">
        <f>IF(Exposition!$J833="April",Exposition!$G833)</f>
        <v>#NAME?</v>
      </c>
      <c r="BI826" s="78" t="e">
        <f>IF(Exposition!$J833="Mai",Exposition!$G833)</f>
        <v>#NAME?</v>
      </c>
      <c r="BJ826" s="78" t="e">
        <f>IF(Exposition!$J833="Juni",Exposition!$G833)</f>
        <v>#NAME?</v>
      </c>
      <c r="BK826" s="78" t="e">
        <f>IF(Exposition!$J833="Juli",Exposition!$G833)</f>
        <v>#NAME?</v>
      </c>
      <c r="BL826" s="78" t="e">
        <f>IF(Exposition!$J833="August",Exposition!$G833)</f>
        <v>#NAME?</v>
      </c>
      <c r="BM826" s="78" t="e">
        <f>IF(Exposition!$J833="September",Exposition!$G833)</f>
        <v>#NAME?</v>
      </c>
      <c r="BN826" s="78" t="e">
        <f>IF(Exposition!$J833="Oktober",Exposition!$G833)</f>
        <v>#NAME?</v>
      </c>
      <c r="BO826" s="78" t="e">
        <f>IF(Exposition!$J833="November",Exposition!$G833)</f>
        <v>#NAME?</v>
      </c>
      <c r="BP826" s="78" t="e">
        <f>IF(Exposition!$J833="Dezember",Exposition!$G833)</f>
        <v>#NAME?</v>
      </c>
    </row>
    <row r="827" spans="14:68" x14ac:dyDescent="0.2">
      <c r="N827" s="78" t="b">
        <f>IF(Exposition!$D835="Fußballspez. Training",Exposition!$C835*(Exposition!$E835/60))</f>
        <v>0</v>
      </c>
      <c r="O827" s="78" t="b">
        <f>IF(Exposition!$D835="Unspezifisches Training",Exposition!$C835*(Exposition!$E835/60))</f>
        <v>0</v>
      </c>
      <c r="AD827" s="78" t="e">
        <f>IF(Monitoring!D835=0,AA=0,TEXT(Monitoring!D835,"TTTT"))</f>
        <v>#NAME?</v>
      </c>
      <c r="AE827" s="78" t="e">
        <f>IF(Monitoring!D835=0,AA=0,TEXT(Monitoring!D835,"MMMM"))</f>
        <v>#NAME?</v>
      </c>
      <c r="AF827" s="78">
        <f>Monitoring!L835</f>
        <v>0</v>
      </c>
      <c r="BE827" s="78" t="e">
        <f>IF(Exposition!$J834="Januar",Exposition!$G834)</f>
        <v>#NAME?</v>
      </c>
      <c r="BF827" s="78" t="e">
        <f>IF(Exposition!$J834="Februar",Exposition!$G834)</f>
        <v>#NAME?</v>
      </c>
      <c r="BG827" s="78" t="e">
        <f>IF(Exposition!$J834="März",Exposition!$G834)</f>
        <v>#NAME?</v>
      </c>
      <c r="BH827" s="78" t="e">
        <f>IF(Exposition!$J834="April",Exposition!$G834)</f>
        <v>#NAME?</v>
      </c>
      <c r="BI827" s="78" t="e">
        <f>IF(Exposition!$J834="Mai",Exposition!$G834)</f>
        <v>#NAME?</v>
      </c>
      <c r="BJ827" s="78" t="e">
        <f>IF(Exposition!$J834="Juni",Exposition!$G834)</f>
        <v>#NAME?</v>
      </c>
      <c r="BK827" s="78" t="e">
        <f>IF(Exposition!$J834="Juli",Exposition!$G834)</f>
        <v>#NAME?</v>
      </c>
      <c r="BL827" s="78" t="e">
        <f>IF(Exposition!$J834="August",Exposition!$G834)</f>
        <v>#NAME?</v>
      </c>
      <c r="BM827" s="78" t="e">
        <f>IF(Exposition!$J834="September",Exposition!$G834)</f>
        <v>#NAME?</v>
      </c>
      <c r="BN827" s="78" t="e">
        <f>IF(Exposition!$J834="Oktober",Exposition!$G834)</f>
        <v>#NAME?</v>
      </c>
      <c r="BO827" s="78" t="e">
        <f>IF(Exposition!$J834="November",Exposition!$G834)</f>
        <v>#NAME?</v>
      </c>
      <c r="BP827" s="78" t="e">
        <f>IF(Exposition!$J834="Dezember",Exposition!$G834)</f>
        <v>#NAME?</v>
      </c>
    </row>
    <row r="828" spans="14:68" x14ac:dyDescent="0.2">
      <c r="N828" s="78" t="b">
        <f>IF(Exposition!$D836="Fußballspez. Training",Exposition!$C836*(Exposition!$E836/60))</f>
        <v>0</v>
      </c>
      <c r="O828" s="78" t="b">
        <f>IF(Exposition!$D836="Unspezifisches Training",Exposition!$C836*(Exposition!$E836/60))</f>
        <v>0</v>
      </c>
      <c r="AD828" s="78" t="e">
        <f>IF(Monitoring!D836=0,AA=0,TEXT(Monitoring!D836,"TTTT"))</f>
        <v>#NAME?</v>
      </c>
      <c r="AE828" s="78" t="e">
        <f>IF(Monitoring!D836=0,AA=0,TEXT(Monitoring!D836,"MMMM"))</f>
        <v>#NAME?</v>
      </c>
      <c r="AF828" s="78">
        <f>Monitoring!L836</f>
        <v>0</v>
      </c>
      <c r="BE828" s="78" t="e">
        <f>IF(Exposition!$J835="Januar",Exposition!$G835)</f>
        <v>#NAME?</v>
      </c>
      <c r="BF828" s="78" t="e">
        <f>IF(Exposition!$J835="Februar",Exposition!$G835)</f>
        <v>#NAME?</v>
      </c>
      <c r="BG828" s="78" t="e">
        <f>IF(Exposition!$J835="März",Exposition!$G835)</f>
        <v>#NAME?</v>
      </c>
      <c r="BH828" s="78" t="e">
        <f>IF(Exposition!$J835="April",Exposition!$G835)</f>
        <v>#NAME?</v>
      </c>
      <c r="BI828" s="78" t="e">
        <f>IF(Exposition!$J835="Mai",Exposition!$G835)</f>
        <v>#NAME?</v>
      </c>
      <c r="BJ828" s="78" t="e">
        <f>IF(Exposition!$J835="Juni",Exposition!$G835)</f>
        <v>#NAME?</v>
      </c>
      <c r="BK828" s="78" t="e">
        <f>IF(Exposition!$J835="Juli",Exposition!$G835)</f>
        <v>#NAME?</v>
      </c>
      <c r="BL828" s="78" t="e">
        <f>IF(Exposition!$J835="August",Exposition!$G835)</f>
        <v>#NAME?</v>
      </c>
      <c r="BM828" s="78" t="e">
        <f>IF(Exposition!$J835="September",Exposition!$G835)</f>
        <v>#NAME?</v>
      </c>
      <c r="BN828" s="78" t="e">
        <f>IF(Exposition!$J835="Oktober",Exposition!$G835)</f>
        <v>#NAME?</v>
      </c>
      <c r="BO828" s="78" t="e">
        <f>IF(Exposition!$J835="November",Exposition!$G835)</f>
        <v>#NAME?</v>
      </c>
      <c r="BP828" s="78" t="e">
        <f>IF(Exposition!$J835="Dezember",Exposition!$G835)</f>
        <v>#NAME?</v>
      </c>
    </row>
    <row r="829" spans="14:68" x14ac:dyDescent="0.2">
      <c r="N829" s="78" t="b">
        <f>IF(Exposition!$D837="Fußballspez. Training",Exposition!$C837*(Exposition!$E837/60))</f>
        <v>0</v>
      </c>
      <c r="O829" s="78" t="b">
        <f>IF(Exposition!$D837="Unspezifisches Training",Exposition!$C837*(Exposition!$E837/60))</f>
        <v>0</v>
      </c>
      <c r="AD829" s="78" t="e">
        <f>IF(Monitoring!D837=0,AA=0,TEXT(Monitoring!D837,"TTTT"))</f>
        <v>#NAME?</v>
      </c>
      <c r="AE829" s="78" t="e">
        <f>IF(Monitoring!D837=0,AA=0,TEXT(Monitoring!D837,"MMMM"))</f>
        <v>#NAME?</v>
      </c>
      <c r="AF829" s="78">
        <f>Monitoring!L837</f>
        <v>0</v>
      </c>
      <c r="BE829" s="78" t="e">
        <f>IF(Exposition!$J836="Januar",Exposition!$G836)</f>
        <v>#NAME?</v>
      </c>
      <c r="BF829" s="78" t="e">
        <f>IF(Exposition!$J836="Februar",Exposition!$G836)</f>
        <v>#NAME?</v>
      </c>
      <c r="BG829" s="78" t="e">
        <f>IF(Exposition!$J836="März",Exposition!$G836)</f>
        <v>#NAME?</v>
      </c>
      <c r="BH829" s="78" t="e">
        <f>IF(Exposition!$J836="April",Exposition!$G836)</f>
        <v>#NAME?</v>
      </c>
      <c r="BI829" s="78" t="e">
        <f>IF(Exposition!$J836="Mai",Exposition!$G836)</f>
        <v>#NAME?</v>
      </c>
      <c r="BJ829" s="78" t="e">
        <f>IF(Exposition!$J836="Juni",Exposition!$G836)</f>
        <v>#NAME?</v>
      </c>
      <c r="BK829" s="78" t="e">
        <f>IF(Exposition!$J836="Juli",Exposition!$G836)</f>
        <v>#NAME?</v>
      </c>
      <c r="BL829" s="78" t="e">
        <f>IF(Exposition!$J836="August",Exposition!$G836)</f>
        <v>#NAME?</v>
      </c>
      <c r="BM829" s="78" t="e">
        <f>IF(Exposition!$J836="September",Exposition!$G836)</f>
        <v>#NAME?</v>
      </c>
      <c r="BN829" s="78" t="e">
        <f>IF(Exposition!$J836="Oktober",Exposition!$G836)</f>
        <v>#NAME?</v>
      </c>
      <c r="BO829" s="78" t="e">
        <f>IF(Exposition!$J836="November",Exposition!$G836)</f>
        <v>#NAME?</v>
      </c>
      <c r="BP829" s="78" t="e">
        <f>IF(Exposition!$J836="Dezember",Exposition!$G836)</f>
        <v>#NAME?</v>
      </c>
    </row>
    <row r="830" spans="14:68" x14ac:dyDescent="0.2">
      <c r="N830" s="78" t="b">
        <f>IF(Exposition!$D838="Fußballspez. Training",Exposition!$C838*(Exposition!$E838/60))</f>
        <v>0</v>
      </c>
      <c r="O830" s="78" t="b">
        <f>IF(Exposition!$D838="Unspezifisches Training",Exposition!$C838*(Exposition!$E838/60))</f>
        <v>0</v>
      </c>
      <c r="AD830" s="78" t="e">
        <f>IF(Monitoring!D838=0,AA=0,TEXT(Monitoring!D838,"TTTT"))</f>
        <v>#NAME?</v>
      </c>
      <c r="AE830" s="78" t="e">
        <f>IF(Monitoring!D838=0,AA=0,TEXT(Monitoring!D838,"MMMM"))</f>
        <v>#NAME?</v>
      </c>
      <c r="AF830" s="78">
        <f>Monitoring!L838</f>
        <v>0</v>
      </c>
      <c r="BE830" s="78" t="e">
        <f>IF(Exposition!$J837="Januar",Exposition!$G837)</f>
        <v>#NAME?</v>
      </c>
      <c r="BF830" s="78" t="e">
        <f>IF(Exposition!$J837="Februar",Exposition!$G837)</f>
        <v>#NAME?</v>
      </c>
      <c r="BG830" s="78" t="e">
        <f>IF(Exposition!$J837="März",Exposition!$G837)</f>
        <v>#NAME?</v>
      </c>
      <c r="BH830" s="78" t="e">
        <f>IF(Exposition!$J837="April",Exposition!$G837)</f>
        <v>#NAME?</v>
      </c>
      <c r="BI830" s="78" t="e">
        <f>IF(Exposition!$J837="Mai",Exposition!$G837)</f>
        <v>#NAME?</v>
      </c>
      <c r="BJ830" s="78" t="e">
        <f>IF(Exposition!$J837="Juni",Exposition!$G837)</f>
        <v>#NAME?</v>
      </c>
      <c r="BK830" s="78" t="e">
        <f>IF(Exposition!$J837="Juli",Exposition!$G837)</f>
        <v>#NAME?</v>
      </c>
      <c r="BL830" s="78" t="e">
        <f>IF(Exposition!$J837="August",Exposition!$G837)</f>
        <v>#NAME?</v>
      </c>
      <c r="BM830" s="78" t="e">
        <f>IF(Exposition!$J837="September",Exposition!$G837)</f>
        <v>#NAME?</v>
      </c>
      <c r="BN830" s="78" t="e">
        <f>IF(Exposition!$J837="Oktober",Exposition!$G837)</f>
        <v>#NAME?</v>
      </c>
      <c r="BO830" s="78" t="e">
        <f>IF(Exposition!$J837="November",Exposition!$G837)</f>
        <v>#NAME?</v>
      </c>
      <c r="BP830" s="78" t="e">
        <f>IF(Exposition!$J837="Dezember",Exposition!$G837)</f>
        <v>#NAME?</v>
      </c>
    </row>
    <row r="831" spans="14:68" x14ac:dyDescent="0.2">
      <c r="N831" s="78" t="b">
        <f>IF(Exposition!$D839="Fußballspez. Training",Exposition!$C839*(Exposition!$E839/60))</f>
        <v>0</v>
      </c>
      <c r="O831" s="78" t="b">
        <f>IF(Exposition!$D839="Unspezifisches Training",Exposition!$C839*(Exposition!$E839/60))</f>
        <v>0</v>
      </c>
      <c r="AD831" s="78" t="e">
        <f>IF(Monitoring!D839=0,AA=0,TEXT(Monitoring!D839,"TTTT"))</f>
        <v>#NAME?</v>
      </c>
      <c r="AE831" s="78" t="e">
        <f>IF(Monitoring!D839=0,AA=0,TEXT(Monitoring!D839,"MMMM"))</f>
        <v>#NAME?</v>
      </c>
      <c r="AF831" s="78">
        <f>Monitoring!L839</f>
        <v>0</v>
      </c>
      <c r="BE831" s="78" t="e">
        <f>IF(Exposition!$J838="Januar",Exposition!$G838)</f>
        <v>#NAME?</v>
      </c>
      <c r="BF831" s="78" t="e">
        <f>IF(Exposition!$J838="Februar",Exposition!$G838)</f>
        <v>#NAME?</v>
      </c>
      <c r="BG831" s="78" t="e">
        <f>IF(Exposition!$J838="März",Exposition!$G838)</f>
        <v>#NAME?</v>
      </c>
      <c r="BH831" s="78" t="e">
        <f>IF(Exposition!$J838="April",Exposition!$G838)</f>
        <v>#NAME?</v>
      </c>
      <c r="BI831" s="78" t="e">
        <f>IF(Exposition!$J838="Mai",Exposition!$G838)</f>
        <v>#NAME?</v>
      </c>
      <c r="BJ831" s="78" t="e">
        <f>IF(Exposition!$J838="Juni",Exposition!$G838)</f>
        <v>#NAME?</v>
      </c>
      <c r="BK831" s="78" t="e">
        <f>IF(Exposition!$J838="Juli",Exposition!$G838)</f>
        <v>#NAME?</v>
      </c>
      <c r="BL831" s="78" t="e">
        <f>IF(Exposition!$J838="August",Exposition!$G838)</f>
        <v>#NAME?</v>
      </c>
      <c r="BM831" s="78" t="e">
        <f>IF(Exposition!$J838="September",Exposition!$G838)</f>
        <v>#NAME?</v>
      </c>
      <c r="BN831" s="78" t="e">
        <f>IF(Exposition!$J838="Oktober",Exposition!$G838)</f>
        <v>#NAME?</v>
      </c>
      <c r="BO831" s="78" t="e">
        <f>IF(Exposition!$J838="November",Exposition!$G838)</f>
        <v>#NAME?</v>
      </c>
      <c r="BP831" s="78" t="e">
        <f>IF(Exposition!$J838="Dezember",Exposition!$G838)</f>
        <v>#NAME?</v>
      </c>
    </row>
    <row r="832" spans="14:68" x14ac:dyDescent="0.2">
      <c r="N832" s="78" t="b">
        <f>IF(Exposition!$D840="Fußballspez. Training",Exposition!$C840*(Exposition!$E840/60))</f>
        <v>0</v>
      </c>
      <c r="O832" s="78" t="b">
        <f>IF(Exposition!$D840="Unspezifisches Training",Exposition!$C840*(Exposition!$E840/60))</f>
        <v>0</v>
      </c>
      <c r="AD832" s="78" t="e">
        <f>IF(Monitoring!D840=0,AA=0,TEXT(Monitoring!D840,"TTTT"))</f>
        <v>#NAME?</v>
      </c>
      <c r="AE832" s="78" t="e">
        <f>IF(Monitoring!D840=0,AA=0,TEXT(Monitoring!D840,"MMMM"))</f>
        <v>#NAME?</v>
      </c>
      <c r="AF832" s="78">
        <f>Monitoring!L840</f>
        <v>0</v>
      </c>
      <c r="BE832" s="78" t="e">
        <f>IF(Exposition!$J839="Januar",Exposition!$G839)</f>
        <v>#NAME?</v>
      </c>
      <c r="BF832" s="78" t="e">
        <f>IF(Exposition!$J839="Februar",Exposition!$G839)</f>
        <v>#NAME?</v>
      </c>
      <c r="BG832" s="78" t="e">
        <f>IF(Exposition!$J839="März",Exposition!$G839)</f>
        <v>#NAME?</v>
      </c>
      <c r="BH832" s="78" t="e">
        <f>IF(Exposition!$J839="April",Exposition!$G839)</f>
        <v>#NAME?</v>
      </c>
      <c r="BI832" s="78" t="e">
        <f>IF(Exposition!$J839="Mai",Exposition!$G839)</f>
        <v>#NAME?</v>
      </c>
      <c r="BJ832" s="78" t="e">
        <f>IF(Exposition!$J839="Juni",Exposition!$G839)</f>
        <v>#NAME?</v>
      </c>
      <c r="BK832" s="78" t="e">
        <f>IF(Exposition!$J839="Juli",Exposition!$G839)</f>
        <v>#NAME?</v>
      </c>
      <c r="BL832" s="78" t="e">
        <f>IF(Exposition!$J839="August",Exposition!$G839)</f>
        <v>#NAME?</v>
      </c>
      <c r="BM832" s="78" t="e">
        <f>IF(Exposition!$J839="September",Exposition!$G839)</f>
        <v>#NAME?</v>
      </c>
      <c r="BN832" s="78" t="e">
        <f>IF(Exposition!$J839="Oktober",Exposition!$G839)</f>
        <v>#NAME?</v>
      </c>
      <c r="BO832" s="78" t="e">
        <f>IF(Exposition!$J839="November",Exposition!$G839)</f>
        <v>#NAME?</v>
      </c>
      <c r="BP832" s="78" t="e">
        <f>IF(Exposition!$J839="Dezember",Exposition!$G839)</f>
        <v>#NAME?</v>
      </c>
    </row>
    <row r="833" spans="14:68" x14ac:dyDescent="0.2">
      <c r="N833" s="78" t="b">
        <f>IF(Exposition!$D841="Fußballspez. Training",Exposition!$C841*(Exposition!$E841/60))</f>
        <v>0</v>
      </c>
      <c r="O833" s="78" t="b">
        <f>IF(Exposition!$D841="Unspezifisches Training",Exposition!$C841*(Exposition!$E841/60))</f>
        <v>0</v>
      </c>
      <c r="AD833" s="78" t="e">
        <f>IF(Monitoring!D841=0,AA=0,TEXT(Monitoring!D841,"TTTT"))</f>
        <v>#NAME?</v>
      </c>
      <c r="AE833" s="78" t="e">
        <f>IF(Monitoring!D841=0,AA=0,TEXT(Monitoring!D841,"MMMM"))</f>
        <v>#NAME?</v>
      </c>
      <c r="AF833" s="78">
        <f>Monitoring!L841</f>
        <v>0</v>
      </c>
      <c r="BE833" s="78" t="e">
        <f>IF(Exposition!$J840="Januar",Exposition!$G840)</f>
        <v>#NAME?</v>
      </c>
      <c r="BF833" s="78" t="e">
        <f>IF(Exposition!$J840="Februar",Exposition!$G840)</f>
        <v>#NAME?</v>
      </c>
      <c r="BG833" s="78" t="e">
        <f>IF(Exposition!$J840="März",Exposition!$G840)</f>
        <v>#NAME?</v>
      </c>
      <c r="BH833" s="78" t="e">
        <f>IF(Exposition!$J840="April",Exposition!$G840)</f>
        <v>#NAME?</v>
      </c>
      <c r="BI833" s="78" t="e">
        <f>IF(Exposition!$J840="Mai",Exposition!$G840)</f>
        <v>#NAME?</v>
      </c>
      <c r="BJ833" s="78" t="e">
        <f>IF(Exposition!$J840="Juni",Exposition!$G840)</f>
        <v>#NAME?</v>
      </c>
      <c r="BK833" s="78" t="e">
        <f>IF(Exposition!$J840="Juli",Exposition!$G840)</f>
        <v>#NAME?</v>
      </c>
      <c r="BL833" s="78" t="e">
        <f>IF(Exposition!$J840="August",Exposition!$G840)</f>
        <v>#NAME?</v>
      </c>
      <c r="BM833" s="78" t="e">
        <f>IF(Exposition!$J840="September",Exposition!$G840)</f>
        <v>#NAME?</v>
      </c>
      <c r="BN833" s="78" t="e">
        <f>IF(Exposition!$J840="Oktober",Exposition!$G840)</f>
        <v>#NAME?</v>
      </c>
      <c r="BO833" s="78" t="e">
        <f>IF(Exposition!$J840="November",Exposition!$G840)</f>
        <v>#NAME?</v>
      </c>
      <c r="BP833" s="78" t="e">
        <f>IF(Exposition!$J840="Dezember",Exposition!$G840)</f>
        <v>#NAME?</v>
      </c>
    </row>
    <row r="834" spans="14:68" x14ac:dyDescent="0.2">
      <c r="N834" s="78" t="b">
        <f>IF(Exposition!$D842="Fußballspez. Training",Exposition!$C842*(Exposition!$E842/60))</f>
        <v>0</v>
      </c>
      <c r="O834" s="78" t="b">
        <f>IF(Exposition!$D842="Unspezifisches Training",Exposition!$C842*(Exposition!$E842/60))</f>
        <v>0</v>
      </c>
      <c r="AD834" s="78" t="e">
        <f>IF(Monitoring!D842=0,AA=0,TEXT(Monitoring!D842,"TTTT"))</f>
        <v>#NAME?</v>
      </c>
      <c r="AE834" s="78" t="e">
        <f>IF(Monitoring!D842=0,AA=0,TEXT(Monitoring!D842,"MMMM"))</f>
        <v>#NAME?</v>
      </c>
      <c r="AF834" s="78">
        <f>Monitoring!L842</f>
        <v>0</v>
      </c>
      <c r="BE834" s="78" t="e">
        <f>IF(Exposition!$J841="Januar",Exposition!$G841)</f>
        <v>#NAME?</v>
      </c>
      <c r="BF834" s="78" t="e">
        <f>IF(Exposition!$J841="Februar",Exposition!$G841)</f>
        <v>#NAME?</v>
      </c>
      <c r="BG834" s="78" t="e">
        <f>IF(Exposition!$J841="März",Exposition!$G841)</f>
        <v>#NAME?</v>
      </c>
      <c r="BH834" s="78" t="e">
        <f>IF(Exposition!$J841="April",Exposition!$G841)</f>
        <v>#NAME?</v>
      </c>
      <c r="BI834" s="78" t="e">
        <f>IF(Exposition!$J841="Mai",Exposition!$G841)</f>
        <v>#NAME?</v>
      </c>
      <c r="BJ834" s="78" t="e">
        <f>IF(Exposition!$J841="Juni",Exposition!$G841)</f>
        <v>#NAME?</v>
      </c>
      <c r="BK834" s="78" t="e">
        <f>IF(Exposition!$J841="Juli",Exposition!$G841)</f>
        <v>#NAME?</v>
      </c>
      <c r="BL834" s="78" t="e">
        <f>IF(Exposition!$J841="August",Exposition!$G841)</f>
        <v>#NAME?</v>
      </c>
      <c r="BM834" s="78" t="e">
        <f>IF(Exposition!$J841="September",Exposition!$G841)</f>
        <v>#NAME?</v>
      </c>
      <c r="BN834" s="78" t="e">
        <f>IF(Exposition!$J841="Oktober",Exposition!$G841)</f>
        <v>#NAME?</v>
      </c>
      <c r="BO834" s="78" t="e">
        <f>IF(Exposition!$J841="November",Exposition!$G841)</f>
        <v>#NAME?</v>
      </c>
      <c r="BP834" s="78" t="e">
        <f>IF(Exposition!$J841="Dezember",Exposition!$G841)</f>
        <v>#NAME?</v>
      </c>
    </row>
    <row r="835" spans="14:68" x14ac:dyDescent="0.2">
      <c r="N835" s="78" t="b">
        <f>IF(Exposition!$D843="Fußballspez. Training",Exposition!$C843*(Exposition!$E843/60))</f>
        <v>0</v>
      </c>
      <c r="O835" s="78" t="b">
        <f>IF(Exposition!$D843="Unspezifisches Training",Exposition!$C843*(Exposition!$E843/60))</f>
        <v>0</v>
      </c>
      <c r="AD835" s="78" t="e">
        <f>IF(Monitoring!D843=0,AA=0,TEXT(Monitoring!D843,"TTTT"))</f>
        <v>#NAME?</v>
      </c>
      <c r="AE835" s="78" t="e">
        <f>IF(Monitoring!D843=0,AA=0,TEXT(Monitoring!D843,"MMMM"))</f>
        <v>#NAME?</v>
      </c>
      <c r="AF835" s="78">
        <f>Monitoring!L843</f>
        <v>0</v>
      </c>
      <c r="BE835" s="78" t="e">
        <f>IF(Exposition!$J842="Januar",Exposition!$G842)</f>
        <v>#NAME?</v>
      </c>
      <c r="BF835" s="78" t="e">
        <f>IF(Exposition!$J842="Februar",Exposition!$G842)</f>
        <v>#NAME?</v>
      </c>
      <c r="BG835" s="78" t="e">
        <f>IF(Exposition!$J842="März",Exposition!$G842)</f>
        <v>#NAME?</v>
      </c>
      <c r="BH835" s="78" t="e">
        <f>IF(Exposition!$J842="April",Exposition!$G842)</f>
        <v>#NAME?</v>
      </c>
      <c r="BI835" s="78" t="e">
        <f>IF(Exposition!$J842="Mai",Exposition!$G842)</f>
        <v>#NAME?</v>
      </c>
      <c r="BJ835" s="78" t="e">
        <f>IF(Exposition!$J842="Juni",Exposition!$G842)</f>
        <v>#NAME?</v>
      </c>
      <c r="BK835" s="78" t="e">
        <f>IF(Exposition!$J842="Juli",Exposition!$G842)</f>
        <v>#NAME?</v>
      </c>
      <c r="BL835" s="78" t="e">
        <f>IF(Exposition!$J842="August",Exposition!$G842)</f>
        <v>#NAME?</v>
      </c>
      <c r="BM835" s="78" t="e">
        <f>IF(Exposition!$J842="September",Exposition!$G842)</f>
        <v>#NAME?</v>
      </c>
      <c r="BN835" s="78" t="e">
        <f>IF(Exposition!$J842="Oktober",Exposition!$G842)</f>
        <v>#NAME?</v>
      </c>
      <c r="BO835" s="78" t="e">
        <f>IF(Exposition!$J842="November",Exposition!$G842)</f>
        <v>#NAME?</v>
      </c>
      <c r="BP835" s="78" t="e">
        <f>IF(Exposition!$J842="Dezember",Exposition!$G842)</f>
        <v>#NAME?</v>
      </c>
    </row>
    <row r="836" spans="14:68" x14ac:dyDescent="0.2">
      <c r="N836" s="78" t="b">
        <f>IF(Exposition!$D844="Fußballspez. Training",Exposition!$C844*(Exposition!$E844/60))</f>
        <v>0</v>
      </c>
      <c r="O836" s="78" t="b">
        <f>IF(Exposition!$D844="Unspezifisches Training",Exposition!$C844*(Exposition!$E844/60))</f>
        <v>0</v>
      </c>
      <c r="AD836" s="78" t="e">
        <f>IF(Monitoring!D844=0,AA=0,TEXT(Monitoring!D844,"TTTT"))</f>
        <v>#NAME?</v>
      </c>
      <c r="AE836" s="78" t="e">
        <f>IF(Monitoring!D844=0,AA=0,TEXT(Monitoring!D844,"MMMM"))</f>
        <v>#NAME?</v>
      </c>
      <c r="AF836" s="78">
        <f>Monitoring!L844</f>
        <v>0</v>
      </c>
      <c r="BE836" s="78" t="e">
        <f>IF(Exposition!$J843="Januar",Exposition!$G843)</f>
        <v>#NAME?</v>
      </c>
      <c r="BF836" s="78" t="e">
        <f>IF(Exposition!$J843="Februar",Exposition!$G843)</f>
        <v>#NAME?</v>
      </c>
      <c r="BG836" s="78" t="e">
        <f>IF(Exposition!$J843="März",Exposition!$G843)</f>
        <v>#NAME?</v>
      </c>
      <c r="BH836" s="78" t="e">
        <f>IF(Exposition!$J843="April",Exposition!$G843)</f>
        <v>#NAME?</v>
      </c>
      <c r="BI836" s="78" t="e">
        <f>IF(Exposition!$J843="Mai",Exposition!$G843)</f>
        <v>#NAME?</v>
      </c>
      <c r="BJ836" s="78" t="e">
        <f>IF(Exposition!$J843="Juni",Exposition!$G843)</f>
        <v>#NAME?</v>
      </c>
      <c r="BK836" s="78" t="e">
        <f>IF(Exposition!$J843="Juli",Exposition!$G843)</f>
        <v>#NAME?</v>
      </c>
      <c r="BL836" s="78" t="e">
        <f>IF(Exposition!$J843="August",Exposition!$G843)</f>
        <v>#NAME?</v>
      </c>
      <c r="BM836" s="78" t="e">
        <f>IF(Exposition!$J843="September",Exposition!$G843)</f>
        <v>#NAME?</v>
      </c>
      <c r="BN836" s="78" t="e">
        <f>IF(Exposition!$J843="Oktober",Exposition!$G843)</f>
        <v>#NAME?</v>
      </c>
      <c r="BO836" s="78" t="e">
        <f>IF(Exposition!$J843="November",Exposition!$G843)</f>
        <v>#NAME?</v>
      </c>
      <c r="BP836" s="78" t="e">
        <f>IF(Exposition!$J843="Dezember",Exposition!$G843)</f>
        <v>#NAME?</v>
      </c>
    </row>
    <row r="837" spans="14:68" x14ac:dyDescent="0.2">
      <c r="N837" s="78" t="b">
        <f>IF(Exposition!$D845="Fußballspez. Training",Exposition!$C845*(Exposition!$E845/60))</f>
        <v>0</v>
      </c>
      <c r="O837" s="78" t="b">
        <f>IF(Exposition!$D845="Unspezifisches Training",Exposition!$C845*(Exposition!$E845/60))</f>
        <v>0</v>
      </c>
      <c r="AD837" s="78" t="e">
        <f>IF(Monitoring!D845=0,AA=0,TEXT(Monitoring!D845,"TTTT"))</f>
        <v>#NAME?</v>
      </c>
      <c r="AE837" s="78" t="e">
        <f>IF(Monitoring!D845=0,AA=0,TEXT(Monitoring!D845,"MMMM"))</f>
        <v>#NAME?</v>
      </c>
      <c r="AF837" s="78">
        <f>Monitoring!L845</f>
        <v>0</v>
      </c>
      <c r="BE837" s="78" t="e">
        <f>IF(Exposition!$J844="Januar",Exposition!$G844)</f>
        <v>#NAME?</v>
      </c>
      <c r="BF837" s="78" t="e">
        <f>IF(Exposition!$J844="Februar",Exposition!$G844)</f>
        <v>#NAME?</v>
      </c>
      <c r="BG837" s="78" t="e">
        <f>IF(Exposition!$J844="März",Exposition!$G844)</f>
        <v>#NAME?</v>
      </c>
      <c r="BH837" s="78" t="e">
        <f>IF(Exposition!$J844="April",Exposition!$G844)</f>
        <v>#NAME?</v>
      </c>
      <c r="BI837" s="78" t="e">
        <f>IF(Exposition!$J844="Mai",Exposition!$G844)</f>
        <v>#NAME?</v>
      </c>
      <c r="BJ837" s="78" t="e">
        <f>IF(Exposition!$J844="Juni",Exposition!$G844)</f>
        <v>#NAME?</v>
      </c>
      <c r="BK837" s="78" t="e">
        <f>IF(Exposition!$J844="Juli",Exposition!$G844)</f>
        <v>#NAME?</v>
      </c>
      <c r="BL837" s="78" t="e">
        <f>IF(Exposition!$J844="August",Exposition!$G844)</f>
        <v>#NAME?</v>
      </c>
      <c r="BM837" s="78" t="e">
        <f>IF(Exposition!$J844="September",Exposition!$G844)</f>
        <v>#NAME?</v>
      </c>
      <c r="BN837" s="78" t="e">
        <f>IF(Exposition!$J844="Oktober",Exposition!$G844)</f>
        <v>#NAME?</v>
      </c>
      <c r="BO837" s="78" t="e">
        <f>IF(Exposition!$J844="November",Exposition!$G844)</f>
        <v>#NAME?</v>
      </c>
      <c r="BP837" s="78" t="e">
        <f>IF(Exposition!$J844="Dezember",Exposition!$G844)</f>
        <v>#NAME?</v>
      </c>
    </row>
    <row r="838" spans="14:68" x14ac:dyDescent="0.2">
      <c r="N838" s="78" t="b">
        <f>IF(Exposition!$D846="Fußballspez. Training",Exposition!$C846*(Exposition!$E846/60))</f>
        <v>0</v>
      </c>
      <c r="O838" s="78" t="b">
        <f>IF(Exposition!$D846="Unspezifisches Training",Exposition!$C846*(Exposition!$E846/60))</f>
        <v>0</v>
      </c>
      <c r="AD838" s="78" t="e">
        <f>IF(Monitoring!D846=0,AA=0,TEXT(Monitoring!D846,"TTTT"))</f>
        <v>#NAME?</v>
      </c>
      <c r="AE838" s="78" t="e">
        <f>IF(Monitoring!D846=0,AA=0,TEXT(Monitoring!D846,"MMMM"))</f>
        <v>#NAME?</v>
      </c>
      <c r="AF838" s="78">
        <f>Monitoring!L846</f>
        <v>0</v>
      </c>
      <c r="BE838" s="78" t="e">
        <f>IF(Exposition!$J845="Januar",Exposition!$G845)</f>
        <v>#NAME?</v>
      </c>
      <c r="BF838" s="78" t="e">
        <f>IF(Exposition!$J845="Februar",Exposition!$G845)</f>
        <v>#NAME?</v>
      </c>
      <c r="BG838" s="78" t="e">
        <f>IF(Exposition!$J845="März",Exposition!$G845)</f>
        <v>#NAME?</v>
      </c>
      <c r="BH838" s="78" t="e">
        <f>IF(Exposition!$J845="April",Exposition!$G845)</f>
        <v>#NAME?</v>
      </c>
      <c r="BI838" s="78" t="e">
        <f>IF(Exposition!$J845="Mai",Exposition!$G845)</f>
        <v>#NAME?</v>
      </c>
      <c r="BJ838" s="78" t="e">
        <f>IF(Exposition!$J845="Juni",Exposition!$G845)</f>
        <v>#NAME?</v>
      </c>
      <c r="BK838" s="78" t="e">
        <f>IF(Exposition!$J845="Juli",Exposition!$G845)</f>
        <v>#NAME?</v>
      </c>
      <c r="BL838" s="78" t="e">
        <f>IF(Exposition!$J845="August",Exposition!$G845)</f>
        <v>#NAME?</v>
      </c>
      <c r="BM838" s="78" t="e">
        <f>IF(Exposition!$J845="September",Exposition!$G845)</f>
        <v>#NAME?</v>
      </c>
      <c r="BN838" s="78" t="e">
        <f>IF(Exposition!$J845="Oktober",Exposition!$G845)</f>
        <v>#NAME?</v>
      </c>
      <c r="BO838" s="78" t="e">
        <f>IF(Exposition!$J845="November",Exposition!$G845)</f>
        <v>#NAME?</v>
      </c>
      <c r="BP838" s="78" t="e">
        <f>IF(Exposition!$J845="Dezember",Exposition!$G845)</f>
        <v>#NAME?</v>
      </c>
    </row>
    <row r="839" spans="14:68" x14ac:dyDescent="0.2">
      <c r="N839" s="78" t="b">
        <f>IF(Exposition!$D847="Fußballspez. Training",Exposition!$C847*(Exposition!$E847/60))</f>
        <v>0</v>
      </c>
      <c r="O839" s="78" t="b">
        <f>IF(Exposition!$D847="Unspezifisches Training",Exposition!$C847*(Exposition!$E847/60))</f>
        <v>0</v>
      </c>
      <c r="AD839" s="78" t="e">
        <f>IF(Monitoring!D847=0,AA=0,TEXT(Monitoring!D847,"TTTT"))</f>
        <v>#NAME?</v>
      </c>
      <c r="AE839" s="78" t="e">
        <f>IF(Monitoring!D847=0,AA=0,TEXT(Monitoring!D847,"MMMM"))</f>
        <v>#NAME?</v>
      </c>
      <c r="AF839" s="78">
        <f>Monitoring!L847</f>
        <v>0</v>
      </c>
      <c r="BE839" s="78" t="e">
        <f>IF(Exposition!$J846="Januar",Exposition!$G846)</f>
        <v>#NAME?</v>
      </c>
      <c r="BF839" s="78" t="e">
        <f>IF(Exposition!$J846="Februar",Exposition!$G846)</f>
        <v>#NAME?</v>
      </c>
      <c r="BG839" s="78" t="e">
        <f>IF(Exposition!$J846="März",Exposition!$G846)</f>
        <v>#NAME?</v>
      </c>
      <c r="BH839" s="78" t="e">
        <f>IF(Exposition!$J846="April",Exposition!$G846)</f>
        <v>#NAME?</v>
      </c>
      <c r="BI839" s="78" t="e">
        <f>IF(Exposition!$J846="Mai",Exposition!$G846)</f>
        <v>#NAME?</v>
      </c>
      <c r="BJ839" s="78" t="e">
        <f>IF(Exposition!$J846="Juni",Exposition!$G846)</f>
        <v>#NAME?</v>
      </c>
      <c r="BK839" s="78" t="e">
        <f>IF(Exposition!$J846="Juli",Exposition!$G846)</f>
        <v>#NAME?</v>
      </c>
      <c r="BL839" s="78" t="e">
        <f>IF(Exposition!$J846="August",Exposition!$G846)</f>
        <v>#NAME?</v>
      </c>
      <c r="BM839" s="78" t="e">
        <f>IF(Exposition!$J846="September",Exposition!$G846)</f>
        <v>#NAME?</v>
      </c>
      <c r="BN839" s="78" t="e">
        <f>IF(Exposition!$J846="Oktober",Exposition!$G846)</f>
        <v>#NAME?</v>
      </c>
      <c r="BO839" s="78" t="e">
        <f>IF(Exposition!$J846="November",Exposition!$G846)</f>
        <v>#NAME?</v>
      </c>
      <c r="BP839" s="78" t="e">
        <f>IF(Exposition!$J846="Dezember",Exposition!$G846)</f>
        <v>#NAME?</v>
      </c>
    </row>
    <row r="840" spans="14:68" x14ac:dyDescent="0.2">
      <c r="N840" s="78" t="b">
        <f>IF(Exposition!$D848="Fußballspez. Training",Exposition!$C848*(Exposition!$E848/60))</f>
        <v>0</v>
      </c>
      <c r="O840" s="78" t="b">
        <f>IF(Exposition!$D848="Unspezifisches Training",Exposition!$C848*(Exposition!$E848/60))</f>
        <v>0</v>
      </c>
      <c r="AD840" s="78" t="e">
        <f>IF(Monitoring!D848=0,AA=0,TEXT(Monitoring!D848,"TTTT"))</f>
        <v>#NAME?</v>
      </c>
      <c r="AE840" s="78" t="e">
        <f>IF(Monitoring!D848=0,AA=0,TEXT(Monitoring!D848,"MMMM"))</f>
        <v>#NAME?</v>
      </c>
      <c r="AF840" s="78">
        <f>Monitoring!L848</f>
        <v>0</v>
      </c>
      <c r="BE840" s="78" t="e">
        <f>IF(Exposition!$J847="Januar",Exposition!$G847)</f>
        <v>#NAME?</v>
      </c>
      <c r="BF840" s="78" t="e">
        <f>IF(Exposition!$J847="Februar",Exposition!$G847)</f>
        <v>#NAME?</v>
      </c>
      <c r="BG840" s="78" t="e">
        <f>IF(Exposition!$J847="März",Exposition!$G847)</f>
        <v>#NAME?</v>
      </c>
      <c r="BH840" s="78" t="e">
        <f>IF(Exposition!$J847="April",Exposition!$G847)</f>
        <v>#NAME?</v>
      </c>
      <c r="BI840" s="78" t="e">
        <f>IF(Exposition!$J847="Mai",Exposition!$G847)</f>
        <v>#NAME?</v>
      </c>
      <c r="BJ840" s="78" t="e">
        <f>IF(Exposition!$J847="Juni",Exposition!$G847)</f>
        <v>#NAME?</v>
      </c>
      <c r="BK840" s="78" t="e">
        <f>IF(Exposition!$J847="Juli",Exposition!$G847)</f>
        <v>#NAME?</v>
      </c>
      <c r="BL840" s="78" t="e">
        <f>IF(Exposition!$J847="August",Exposition!$G847)</f>
        <v>#NAME?</v>
      </c>
      <c r="BM840" s="78" t="e">
        <f>IF(Exposition!$J847="September",Exposition!$G847)</f>
        <v>#NAME?</v>
      </c>
      <c r="BN840" s="78" t="e">
        <f>IF(Exposition!$J847="Oktober",Exposition!$G847)</f>
        <v>#NAME?</v>
      </c>
      <c r="BO840" s="78" t="e">
        <f>IF(Exposition!$J847="November",Exposition!$G847)</f>
        <v>#NAME?</v>
      </c>
      <c r="BP840" s="78" t="e">
        <f>IF(Exposition!$J847="Dezember",Exposition!$G847)</f>
        <v>#NAME?</v>
      </c>
    </row>
    <row r="841" spans="14:68" x14ac:dyDescent="0.2">
      <c r="N841" s="78" t="b">
        <f>IF(Exposition!$D849="Fußballspez. Training",Exposition!$C849*(Exposition!$E849/60))</f>
        <v>0</v>
      </c>
      <c r="O841" s="78" t="b">
        <f>IF(Exposition!$D849="Unspezifisches Training",Exposition!$C849*(Exposition!$E849/60))</f>
        <v>0</v>
      </c>
      <c r="AD841" s="78" t="e">
        <f>IF(Monitoring!D849=0,AA=0,TEXT(Monitoring!D849,"TTTT"))</f>
        <v>#NAME?</v>
      </c>
      <c r="AE841" s="78" t="e">
        <f>IF(Monitoring!D849=0,AA=0,TEXT(Monitoring!D849,"MMMM"))</f>
        <v>#NAME?</v>
      </c>
      <c r="AF841" s="78">
        <f>Monitoring!L849</f>
        <v>0</v>
      </c>
      <c r="BE841" s="78" t="e">
        <f>IF(Exposition!$J848="Januar",Exposition!$G848)</f>
        <v>#NAME?</v>
      </c>
      <c r="BF841" s="78" t="e">
        <f>IF(Exposition!$J848="Februar",Exposition!$G848)</f>
        <v>#NAME?</v>
      </c>
      <c r="BG841" s="78" t="e">
        <f>IF(Exposition!$J848="März",Exposition!$G848)</f>
        <v>#NAME?</v>
      </c>
      <c r="BH841" s="78" t="e">
        <f>IF(Exposition!$J848="April",Exposition!$G848)</f>
        <v>#NAME?</v>
      </c>
      <c r="BI841" s="78" t="e">
        <f>IF(Exposition!$J848="Mai",Exposition!$G848)</f>
        <v>#NAME?</v>
      </c>
      <c r="BJ841" s="78" t="e">
        <f>IF(Exposition!$J848="Juni",Exposition!$G848)</f>
        <v>#NAME?</v>
      </c>
      <c r="BK841" s="78" t="e">
        <f>IF(Exposition!$J848="Juli",Exposition!$G848)</f>
        <v>#NAME?</v>
      </c>
      <c r="BL841" s="78" t="e">
        <f>IF(Exposition!$J848="August",Exposition!$G848)</f>
        <v>#NAME?</v>
      </c>
      <c r="BM841" s="78" t="e">
        <f>IF(Exposition!$J848="September",Exposition!$G848)</f>
        <v>#NAME?</v>
      </c>
      <c r="BN841" s="78" t="e">
        <f>IF(Exposition!$J848="Oktober",Exposition!$G848)</f>
        <v>#NAME?</v>
      </c>
      <c r="BO841" s="78" t="e">
        <f>IF(Exposition!$J848="November",Exposition!$G848)</f>
        <v>#NAME?</v>
      </c>
      <c r="BP841" s="78" t="e">
        <f>IF(Exposition!$J848="Dezember",Exposition!$G848)</f>
        <v>#NAME?</v>
      </c>
    </row>
    <row r="842" spans="14:68" x14ac:dyDescent="0.2">
      <c r="N842" s="78" t="b">
        <f>IF(Exposition!$D850="Fußballspez. Training",Exposition!$C850*(Exposition!$E850/60))</f>
        <v>0</v>
      </c>
      <c r="O842" s="78" t="b">
        <f>IF(Exposition!$D850="Unspezifisches Training",Exposition!$C850*(Exposition!$E850/60))</f>
        <v>0</v>
      </c>
      <c r="AD842" s="78" t="e">
        <f>IF(Monitoring!D850=0,AA=0,TEXT(Monitoring!D850,"TTTT"))</f>
        <v>#NAME?</v>
      </c>
      <c r="AE842" s="78" t="e">
        <f>IF(Monitoring!D850=0,AA=0,TEXT(Monitoring!D850,"MMMM"))</f>
        <v>#NAME?</v>
      </c>
      <c r="AF842" s="78">
        <f>Monitoring!L850</f>
        <v>0</v>
      </c>
      <c r="BE842" s="78" t="e">
        <f>IF(Exposition!$J849="Januar",Exposition!$G849)</f>
        <v>#NAME?</v>
      </c>
      <c r="BF842" s="78" t="e">
        <f>IF(Exposition!$J849="Februar",Exposition!$G849)</f>
        <v>#NAME?</v>
      </c>
      <c r="BG842" s="78" t="e">
        <f>IF(Exposition!$J849="März",Exposition!$G849)</f>
        <v>#NAME?</v>
      </c>
      <c r="BH842" s="78" t="e">
        <f>IF(Exposition!$J849="April",Exposition!$G849)</f>
        <v>#NAME?</v>
      </c>
      <c r="BI842" s="78" t="e">
        <f>IF(Exposition!$J849="Mai",Exposition!$G849)</f>
        <v>#NAME?</v>
      </c>
      <c r="BJ842" s="78" t="e">
        <f>IF(Exposition!$J849="Juni",Exposition!$G849)</f>
        <v>#NAME?</v>
      </c>
      <c r="BK842" s="78" t="e">
        <f>IF(Exposition!$J849="Juli",Exposition!$G849)</f>
        <v>#NAME?</v>
      </c>
      <c r="BL842" s="78" t="e">
        <f>IF(Exposition!$J849="August",Exposition!$G849)</f>
        <v>#NAME?</v>
      </c>
      <c r="BM842" s="78" t="e">
        <f>IF(Exposition!$J849="September",Exposition!$G849)</f>
        <v>#NAME?</v>
      </c>
      <c r="BN842" s="78" t="e">
        <f>IF(Exposition!$J849="Oktober",Exposition!$G849)</f>
        <v>#NAME?</v>
      </c>
      <c r="BO842" s="78" t="e">
        <f>IF(Exposition!$J849="November",Exposition!$G849)</f>
        <v>#NAME?</v>
      </c>
      <c r="BP842" s="78" t="e">
        <f>IF(Exposition!$J849="Dezember",Exposition!$G849)</f>
        <v>#NAME?</v>
      </c>
    </row>
    <row r="843" spans="14:68" x14ac:dyDescent="0.2">
      <c r="N843" s="78" t="b">
        <f>IF(Exposition!$D851="Fußballspez. Training",Exposition!$C851*(Exposition!$E851/60))</f>
        <v>0</v>
      </c>
      <c r="O843" s="78" t="b">
        <f>IF(Exposition!$D851="Unspezifisches Training",Exposition!$C851*(Exposition!$E851/60))</f>
        <v>0</v>
      </c>
      <c r="AD843" s="78" t="e">
        <f>IF(Monitoring!D851=0,AA=0,TEXT(Monitoring!D851,"TTTT"))</f>
        <v>#NAME?</v>
      </c>
      <c r="AE843" s="78" t="e">
        <f>IF(Monitoring!D851=0,AA=0,TEXT(Monitoring!D851,"MMMM"))</f>
        <v>#NAME?</v>
      </c>
      <c r="AF843" s="78">
        <f>Monitoring!L851</f>
        <v>0</v>
      </c>
      <c r="BE843" s="78" t="e">
        <f>IF(Exposition!$J850="Januar",Exposition!$G850)</f>
        <v>#NAME?</v>
      </c>
      <c r="BF843" s="78" t="e">
        <f>IF(Exposition!$J850="Februar",Exposition!$G850)</f>
        <v>#NAME?</v>
      </c>
      <c r="BG843" s="78" t="e">
        <f>IF(Exposition!$J850="März",Exposition!$G850)</f>
        <v>#NAME?</v>
      </c>
      <c r="BH843" s="78" t="e">
        <f>IF(Exposition!$J850="April",Exposition!$G850)</f>
        <v>#NAME?</v>
      </c>
      <c r="BI843" s="78" t="e">
        <f>IF(Exposition!$J850="Mai",Exposition!$G850)</f>
        <v>#NAME?</v>
      </c>
      <c r="BJ843" s="78" t="e">
        <f>IF(Exposition!$J850="Juni",Exposition!$G850)</f>
        <v>#NAME?</v>
      </c>
      <c r="BK843" s="78" t="e">
        <f>IF(Exposition!$J850="Juli",Exposition!$G850)</f>
        <v>#NAME?</v>
      </c>
      <c r="BL843" s="78" t="e">
        <f>IF(Exposition!$J850="August",Exposition!$G850)</f>
        <v>#NAME?</v>
      </c>
      <c r="BM843" s="78" t="e">
        <f>IF(Exposition!$J850="September",Exposition!$G850)</f>
        <v>#NAME?</v>
      </c>
      <c r="BN843" s="78" t="e">
        <f>IF(Exposition!$J850="Oktober",Exposition!$G850)</f>
        <v>#NAME?</v>
      </c>
      <c r="BO843" s="78" t="e">
        <f>IF(Exposition!$J850="November",Exposition!$G850)</f>
        <v>#NAME?</v>
      </c>
      <c r="BP843" s="78" t="e">
        <f>IF(Exposition!$J850="Dezember",Exposition!$G850)</f>
        <v>#NAME?</v>
      </c>
    </row>
    <row r="844" spans="14:68" x14ac:dyDescent="0.2">
      <c r="N844" s="78" t="b">
        <f>IF(Exposition!$D852="Fußballspez. Training",Exposition!$C852*(Exposition!$E852/60))</f>
        <v>0</v>
      </c>
      <c r="O844" s="78" t="b">
        <f>IF(Exposition!$D852="Unspezifisches Training",Exposition!$C852*(Exposition!$E852/60))</f>
        <v>0</v>
      </c>
      <c r="AD844" s="78" t="e">
        <f>IF(Monitoring!D852=0,AA=0,TEXT(Monitoring!D852,"TTTT"))</f>
        <v>#NAME?</v>
      </c>
      <c r="AE844" s="78" t="e">
        <f>IF(Monitoring!D852=0,AA=0,TEXT(Monitoring!D852,"MMMM"))</f>
        <v>#NAME?</v>
      </c>
      <c r="AF844" s="78">
        <f>Monitoring!L852</f>
        <v>0</v>
      </c>
      <c r="BE844" s="78" t="e">
        <f>IF(Exposition!$J851="Januar",Exposition!$G851)</f>
        <v>#NAME?</v>
      </c>
      <c r="BF844" s="78" t="e">
        <f>IF(Exposition!$J851="Februar",Exposition!$G851)</f>
        <v>#NAME?</v>
      </c>
      <c r="BG844" s="78" t="e">
        <f>IF(Exposition!$J851="März",Exposition!$G851)</f>
        <v>#NAME?</v>
      </c>
      <c r="BH844" s="78" t="e">
        <f>IF(Exposition!$J851="April",Exposition!$G851)</f>
        <v>#NAME?</v>
      </c>
      <c r="BI844" s="78" t="e">
        <f>IF(Exposition!$J851="Mai",Exposition!$G851)</f>
        <v>#NAME?</v>
      </c>
      <c r="BJ844" s="78" t="e">
        <f>IF(Exposition!$J851="Juni",Exposition!$G851)</f>
        <v>#NAME?</v>
      </c>
      <c r="BK844" s="78" t="e">
        <f>IF(Exposition!$J851="Juli",Exposition!$G851)</f>
        <v>#NAME?</v>
      </c>
      <c r="BL844" s="78" t="e">
        <f>IF(Exposition!$J851="August",Exposition!$G851)</f>
        <v>#NAME?</v>
      </c>
      <c r="BM844" s="78" t="e">
        <f>IF(Exposition!$J851="September",Exposition!$G851)</f>
        <v>#NAME?</v>
      </c>
      <c r="BN844" s="78" t="e">
        <f>IF(Exposition!$J851="Oktober",Exposition!$G851)</f>
        <v>#NAME?</v>
      </c>
      <c r="BO844" s="78" t="e">
        <f>IF(Exposition!$J851="November",Exposition!$G851)</f>
        <v>#NAME?</v>
      </c>
      <c r="BP844" s="78" t="e">
        <f>IF(Exposition!$J851="Dezember",Exposition!$G851)</f>
        <v>#NAME?</v>
      </c>
    </row>
    <row r="845" spans="14:68" x14ac:dyDescent="0.2">
      <c r="N845" s="78" t="b">
        <f>IF(Exposition!$D853="Fußballspez. Training",Exposition!$C853*(Exposition!$E853/60))</f>
        <v>0</v>
      </c>
      <c r="O845" s="78" t="b">
        <f>IF(Exposition!$D853="Unspezifisches Training",Exposition!$C853*(Exposition!$E853/60))</f>
        <v>0</v>
      </c>
      <c r="AD845" s="78" t="e">
        <f>IF(Monitoring!D853=0,AA=0,TEXT(Monitoring!D853,"TTTT"))</f>
        <v>#NAME?</v>
      </c>
      <c r="AE845" s="78" t="e">
        <f>IF(Monitoring!D853=0,AA=0,TEXT(Monitoring!D853,"MMMM"))</f>
        <v>#NAME?</v>
      </c>
      <c r="AF845" s="78">
        <f>Monitoring!L853</f>
        <v>0</v>
      </c>
      <c r="BE845" s="78" t="e">
        <f>IF(Exposition!$J852="Januar",Exposition!$G852)</f>
        <v>#NAME?</v>
      </c>
      <c r="BF845" s="78" t="e">
        <f>IF(Exposition!$J852="Februar",Exposition!$G852)</f>
        <v>#NAME?</v>
      </c>
      <c r="BG845" s="78" t="e">
        <f>IF(Exposition!$J852="März",Exposition!$G852)</f>
        <v>#NAME?</v>
      </c>
      <c r="BH845" s="78" t="e">
        <f>IF(Exposition!$J852="April",Exposition!$G852)</f>
        <v>#NAME?</v>
      </c>
      <c r="BI845" s="78" t="e">
        <f>IF(Exposition!$J852="Mai",Exposition!$G852)</f>
        <v>#NAME?</v>
      </c>
      <c r="BJ845" s="78" t="e">
        <f>IF(Exposition!$J852="Juni",Exposition!$G852)</f>
        <v>#NAME?</v>
      </c>
      <c r="BK845" s="78" t="e">
        <f>IF(Exposition!$J852="Juli",Exposition!$G852)</f>
        <v>#NAME?</v>
      </c>
      <c r="BL845" s="78" t="e">
        <f>IF(Exposition!$J852="August",Exposition!$G852)</f>
        <v>#NAME?</v>
      </c>
      <c r="BM845" s="78" t="e">
        <f>IF(Exposition!$J852="September",Exposition!$G852)</f>
        <v>#NAME?</v>
      </c>
      <c r="BN845" s="78" t="e">
        <f>IF(Exposition!$J852="Oktober",Exposition!$G852)</f>
        <v>#NAME?</v>
      </c>
      <c r="BO845" s="78" t="e">
        <f>IF(Exposition!$J852="November",Exposition!$G852)</f>
        <v>#NAME?</v>
      </c>
      <c r="BP845" s="78" t="e">
        <f>IF(Exposition!$J852="Dezember",Exposition!$G852)</f>
        <v>#NAME?</v>
      </c>
    </row>
    <row r="846" spans="14:68" x14ac:dyDescent="0.2">
      <c r="N846" s="78" t="b">
        <f>IF(Exposition!$D854="Fußballspez. Training",Exposition!$C854*(Exposition!$E854/60))</f>
        <v>0</v>
      </c>
      <c r="O846" s="78" t="b">
        <f>IF(Exposition!$D854="Unspezifisches Training",Exposition!$C854*(Exposition!$E854/60))</f>
        <v>0</v>
      </c>
      <c r="AD846" s="78" t="e">
        <f>IF(Monitoring!D854=0,AA=0,TEXT(Monitoring!D854,"TTTT"))</f>
        <v>#NAME?</v>
      </c>
      <c r="AE846" s="78" t="e">
        <f>IF(Monitoring!D854=0,AA=0,TEXT(Monitoring!D854,"MMMM"))</f>
        <v>#NAME?</v>
      </c>
      <c r="AF846" s="78">
        <f>Monitoring!L854</f>
        <v>0</v>
      </c>
      <c r="BE846" s="78" t="e">
        <f>IF(Exposition!$J853="Januar",Exposition!$G853)</f>
        <v>#NAME?</v>
      </c>
      <c r="BF846" s="78" t="e">
        <f>IF(Exposition!$J853="Februar",Exposition!$G853)</f>
        <v>#NAME?</v>
      </c>
      <c r="BG846" s="78" t="e">
        <f>IF(Exposition!$J853="März",Exposition!$G853)</f>
        <v>#NAME?</v>
      </c>
      <c r="BH846" s="78" t="e">
        <f>IF(Exposition!$J853="April",Exposition!$G853)</f>
        <v>#NAME?</v>
      </c>
      <c r="BI846" s="78" t="e">
        <f>IF(Exposition!$J853="Mai",Exposition!$G853)</f>
        <v>#NAME?</v>
      </c>
      <c r="BJ846" s="78" t="e">
        <f>IF(Exposition!$J853="Juni",Exposition!$G853)</f>
        <v>#NAME?</v>
      </c>
      <c r="BK846" s="78" t="e">
        <f>IF(Exposition!$J853="Juli",Exposition!$G853)</f>
        <v>#NAME?</v>
      </c>
      <c r="BL846" s="78" t="e">
        <f>IF(Exposition!$J853="August",Exposition!$G853)</f>
        <v>#NAME?</v>
      </c>
      <c r="BM846" s="78" t="e">
        <f>IF(Exposition!$J853="September",Exposition!$G853)</f>
        <v>#NAME?</v>
      </c>
      <c r="BN846" s="78" t="e">
        <f>IF(Exposition!$J853="Oktober",Exposition!$G853)</f>
        <v>#NAME?</v>
      </c>
      <c r="BO846" s="78" t="e">
        <f>IF(Exposition!$J853="November",Exposition!$G853)</f>
        <v>#NAME?</v>
      </c>
      <c r="BP846" s="78" t="e">
        <f>IF(Exposition!$J853="Dezember",Exposition!$G853)</f>
        <v>#NAME?</v>
      </c>
    </row>
    <row r="847" spans="14:68" x14ac:dyDescent="0.2">
      <c r="N847" s="78" t="b">
        <f>IF(Exposition!$D855="Fußballspez. Training",Exposition!$C855*(Exposition!$E855/60))</f>
        <v>0</v>
      </c>
      <c r="O847" s="78" t="b">
        <f>IF(Exposition!$D855="Unspezifisches Training",Exposition!$C855*(Exposition!$E855/60))</f>
        <v>0</v>
      </c>
      <c r="AD847" s="78" t="e">
        <f>IF(Monitoring!D855=0,AA=0,TEXT(Monitoring!D855,"TTTT"))</f>
        <v>#NAME?</v>
      </c>
      <c r="AE847" s="78" t="e">
        <f>IF(Monitoring!D855=0,AA=0,TEXT(Monitoring!D855,"MMMM"))</f>
        <v>#NAME?</v>
      </c>
      <c r="AF847" s="78">
        <f>Monitoring!L855</f>
        <v>0</v>
      </c>
      <c r="BE847" s="78" t="e">
        <f>IF(Exposition!$J854="Januar",Exposition!$G854)</f>
        <v>#NAME?</v>
      </c>
      <c r="BF847" s="78" t="e">
        <f>IF(Exposition!$J854="Februar",Exposition!$G854)</f>
        <v>#NAME?</v>
      </c>
      <c r="BG847" s="78" t="e">
        <f>IF(Exposition!$J854="März",Exposition!$G854)</f>
        <v>#NAME?</v>
      </c>
      <c r="BH847" s="78" t="e">
        <f>IF(Exposition!$J854="April",Exposition!$G854)</f>
        <v>#NAME?</v>
      </c>
      <c r="BI847" s="78" t="e">
        <f>IF(Exposition!$J854="Mai",Exposition!$G854)</f>
        <v>#NAME?</v>
      </c>
      <c r="BJ847" s="78" t="e">
        <f>IF(Exposition!$J854="Juni",Exposition!$G854)</f>
        <v>#NAME?</v>
      </c>
      <c r="BK847" s="78" t="e">
        <f>IF(Exposition!$J854="Juli",Exposition!$G854)</f>
        <v>#NAME?</v>
      </c>
      <c r="BL847" s="78" t="e">
        <f>IF(Exposition!$J854="August",Exposition!$G854)</f>
        <v>#NAME?</v>
      </c>
      <c r="BM847" s="78" t="e">
        <f>IF(Exposition!$J854="September",Exposition!$G854)</f>
        <v>#NAME?</v>
      </c>
      <c r="BN847" s="78" t="e">
        <f>IF(Exposition!$J854="Oktober",Exposition!$G854)</f>
        <v>#NAME?</v>
      </c>
      <c r="BO847" s="78" t="e">
        <f>IF(Exposition!$J854="November",Exposition!$G854)</f>
        <v>#NAME?</v>
      </c>
      <c r="BP847" s="78" t="e">
        <f>IF(Exposition!$J854="Dezember",Exposition!$G854)</f>
        <v>#NAME?</v>
      </c>
    </row>
    <row r="848" spans="14:68" x14ac:dyDescent="0.2">
      <c r="N848" s="78" t="b">
        <f>IF(Exposition!$D856="Fußballspez. Training",Exposition!$C856*(Exposition!$E856/60))</f>
        <v>0</v>
      </c>
      <c r="O848" s="78" t="b">
        <f>IF(Exposition!$D856="Unspezifisches Training",Exposition!$C856*(Exposition!$E856/60))</f>
        <v>0</v>
      </c>
      <c r="AD848" s="78" t="e">
        <f>IF(Monitoring!D856=0,AA=0,TEXT(Monitoring!D856,"TTTT"))</f>
        <v>#NAME?</v>
      </c>
      <c r="AE848" s="78" t="e">
        <f>IF(Monitoring!D856=0,AA=0,TEXT(Monitoring!D856,"MMMM"))</f>
        <v>#NAME?</v>
      </c>
      <c r="AF848" s="78">
        <f>Monitoring!L856</f>
        <v>0</v>
      </c>
      <c r="BE848" s="78" t="e">
        <f>IF(Exposition!$J855="Januar",Exposition!$G855)</f>
        <v>#NAME?</v>
      </c>
      <c r="BF848" s="78" t="e">
        <f>IF(Exposition!$J855="Februar",Exposition!$G855)</f>
        <v>#NAME?</v>
      </c>
      <c r="BG848" s="78" t="e">
        <f>IF(Exposition!$J855="März",Exposition!$G855)</f>
        <v>#NAME?</v>
      </c>
      <c r="BH848" s="78" t="e">
        <f>IF(Exposition!$J855="April",Exposition!$G855)</f>
        <v>#NAME?</v>
      </c>
      <c r="BI848" s="78" t="e">
        <f>IF(Exposition!$J855="Mai",Exposition!$G855)</f>
        <v>#NAME?</v>
      </c>
      <c r="BJ848" s="78" t="e">
        <f>IF(Exposition!$J855="Juni",Exposition!$G855)</f>
        <v>#NAME?</v>
      </c>
      <c r="BK848" s="78" t="e">
        <f>IF(Exposition!$J855="Juli",Exposition!$G855)</f>
        <v>#NAME?</v>
      </c>
      <c r="BL848" s="78" t="e">
        <f>IF(Exposition!$J855="August",Exposition!$G855)</f>
        <v>#NAME?</v>
      </c>
      <c r="BM848" s="78" t="e">
        <f>IF(Exposition!$J855="September",Exposition!$G855)</f>
        <v>#NAME?</v>
      </c>
      <c r="BN848" s="78" t="e">
        <f>IF(Exposition!$J855="Oktober",Exposition!$G855)</f>
        <v>#NAME?</v>
      </c>
      <c r="BO848" s="78" t="e">
        <f>IF(Exposition!$J855="November",Exposition!$G855)</f>
        <v>#NAME?</v>
      </c>
      <c r="BP848" s="78" t="e">
        <f>IF(Exposition!$J855="Dezember",Exposition!$G855)</f>
        <v>#NAME?</v>
      </c>
    </row>
    <row r="849" spans="14:68" x14ac:dyDescent="0.2">
      <c r="N849" s="78" t="b">
        <f>IF(Exposition!$D857="Fußballspez. Training",Exposition!$C857*(Exposition!$E857/60))</f>
        <v>0</v>
      </c>
      <c r="O849" s="78" t="b">
        <f>IF(Exposition!$D857="Unspezifisches Training",Exposition!$C857*(Exposition!$E857/60))</f>
        <v>0</v>
      </c>
      <c r="AD849" s="78" t="e">
        <f>IF(Monitoring!D857=0,AA=0,TEXT(Monitoring!D857,"TTTT"))</f>
        <v>#NAME?</v>
      </c>
      <c r="AE849" s="78" t="e">
        <f>IF(Monitoring!D857=0,AA=0,TEXT(Monitoring!D857,"MMMM"))</f>
        <v>#NAME?</v>
      </c>
      <c r="AF849" s="78">
        <f>Monitoring!L857</f>
        <v>0</v>
      </c>
      <c r="BE849" s="78" t="e">
        <f>IF(Exposition!$J856="Januar",Exposition!$G856)</f>
        <v>#NAME?</v>
      </c>
      <c r="BF849" s="78" t="e">
        <f>IF(Exposition!$J856="Februar",Exposition!$G856)</f>
        <v>#NAME?</v>
      </c>
      <c r="BG849" s="78" t="e">
        <f>IF(Exposition!$J856="März",Exposition!$G856)</f>
        <v>#NAME?</v>
      </c>
      <c r="BH849" s="78" t="e">
        <f>IF(Exposition!$J856="April",Exposition!$G856)</f>
        <v>#NAME?</v>
      </c>
      <c r="BI849" s="78" t="e">
        <f>IF(Exposition!$J856="Mai",Exposition!$G856)</f>
        <v>#NAME?</v>
      </c>
      <c r="BJ849" s="78" t="e">
        <f>IF(Exposition!$J856="Juni",Exposition!$G856)</f>
        <v>#NAME?</v>
      </c>
      <c r="BK849" s="78" t="e">
        <f>IF(Exposition!$J856="Juli",Exposition!$G856)</f>
        <v>#NAME?</v>
      </c>
      <c r="BL849" s="78" t="e">
        <f>IF(Exposition!$J856="August",Exposition!$G856)</f>
        <v>#NAME?</v>
      </c>
      <c r="BM849" s="78" t="e">
        <f>IF(Exposition!$J856="September",Exposition!$G856)</f>
        <v>#NAME?</v>
      </c>
      <c r="BN849" s="78" t="e">
        <f>IF(Exposition!$J856="Oktober",Exposition!$G856)</f>
        <v>#NAME?</v>
      </c>
      <c r="BO849" s="78" t="e">
        <f>IF(Exposition!$J856="November",Exposition!$G856)</f>
        <v>#NAME?</v>
      </c>
      <c r="BP849" s="78" t="e">
        <f>IF(Exposition!$J856="Dezember",Exposition!$G856)</f>
        <v>#NAME?</v>
      </c>
    </row>
    <row r="850" spans="14:68" x14ac:dyDescent="0.2">
      <c r="N850" s="78" t="b">
        <f>IF(Exposition!$D858="Fußballspez. Training",Exposition!$C858*(Exposition!$E858/60))</f>
        <v>0</v>
      </c>
      <c r="O850" s="78" t="b">
        <f>IF(Exposition!$D858="Unspezifisches Training",Exposition!$C858*(Exposition!$E858/60))</f>
        <v>0</v>
      </c>
      <c r="AD850" s="78" t="e">
        <f>IF(Monitoring!D858=0,AA=0,TEXT(Monitoring!D858,"TTTT"))</f>
        <v>#NAME?</v>
      </c>
      <c r="AE850" s="78" t="e">
        <f>IF(Monitoring!D858=0,AA=0,TEXT(Monitoring!D858,"MMMM"))</f>
        <v>#NAME?</v>
      </c>
      <c r="AF850" s="78">
        <f>Monitoring!L858</f>
        <v>0</v>
      </c>
      <c r="BE850" s="78" t="e">
        <f>IF(Exposition!$J857="Januar",Exposition!$G857)</f>
        <v>#NAME?</v>
      </c>
      <c r="BF850" s="78" t="e">
        <f>IF(Exposition!$J857="Februar",Exposition!$G857)</f>
        <v>#NAME?</v>
      </c>
      <c r="BG850" s="78" t="e">
        <f>IF(Exposition!$J857="März",Exposition!$G857)</f>
        <v>#NAME?</v>
      </c>
      <c r="BH850" s="78" t="e">
        <f>IF(Exposition!$J857="April",Exposition!$G857)</f>
        <v>#NAME?</v>
      </c>
      <c r="BI850" s="78" t="e">
        <f>IF(Exposition!$J857="Mai",Exposition!$G857)</f>
        <v>#NAME?</v>
      </c>
      <c r="BJ850" s="78" t="e">
        <f>IF(Exposition!$J857="Juni",Exposition!$G857)</f>
        <v>#NAME?</v>
      </c>
      <c r="BK850" s="78" t="e">
        <f>IF(Exposition!$J857="Juli",Exposition!$G857)</f>
        <v>#NAME?</v>
      </c>
      <c r="BL850" s="78" t="e">
        <f>IF(Exposition!$J857="August",Exposition!$G857)</f>
        <v>#NAME?</v>
      </c>
      <c r="BM850" s="78" t="e">
        <f>IF(Exposition!$J857="September",Exposition!$G857)</f>
        <v>#NAME?</v>
      </c>
      <c r="BN850" s="78" t="e">
        <f>IF(Exposition!$J857="Oktober",Exposition!$G857)</f>
        <v>#NAME?</v>
      </c>
      <c r="BO850" s="78" t="e">
        <f>IF(Exposition!$J857="November",Exposition!$G857)</f>
        <v>#NAME?</v>
      </c>
      <c r="BP850" s="78" t="e">
        <f>IF(Exposition!$J857="Dezember",Exposition!$G857)</f>
        <v>#NAME?</v>
      </c>
    </row>
    <row r="851" spans="14:68" x14ac:dyDescent="0.2">
      <c r="N851" s="78" t="b">
        <f>IF(Exposition!$D859="Fußballspez. Training",Exposition!$C859*(Exposition!$E859/60))</f>
        <v>0</v>
      </c>
      <c r="O851" s="78" t="b">
        <f>IF(Exposition!$D859="Unspezifisches Training",Exposition!$C859*(Exposition!$E859/60))</f>
        <v>0</v>
      </c>
      <c r="AD851" s="78" t="e">
        <f>IF(Monitoring!D859=0,AA=0,TEXT(Monitoring!D859,"TTTT"))</f>
        <v>#NAME?</v>
      </c>
      <c r="AE851" s="78" t="e">
        <f>IF(Monitoring!D859=0,AA=0,TEXT(Monitoring!D859,"MMMM"))</f>
        <v>#NAME?</v>
      </c>
      <c r="AF851" s="78">
        <f>Monitoring!L859</f>
        <v>0</v>
      </c>
      <c r="BE851" s="78" t="e">
        <f>IF(Exposition!$J858="Januar",Exposition!$G858)</f>
        <v>#NAME?</v>
      </c>
      <c r="BF851" s="78" t="e">
        <f>IF(Exposition!$J858="Februar",Exposition!$G858)</f>
        <v>#NAME?</v>
      </c>
      <c r="BG851" s="78" t="e">
        <f>IF(Exposition!$J858="März",Exposition!$G858)</f>
        <v>#NAME?</v>
      </c>
      <c r="BH851" s="78" t="e">
        <f>IF(Exposition!$J858="April",Exposition!$G858)</f>
        <v>#NAME?</v>
      </c>
      <c r="BI851" s="78" t="e">
        <f>IF(Exposition!$J858="Mai",Exposition!$G858)</f>
        <v>#NAME?</v>
      </c>
      <c r="BJ851" s="78" t="e">
        <f>IF(Exposition!$J858="Juni",Exposition!$G858)</f>
        <v>#NAME?</v>
      </c>
      <c r="BK851" s="78" t="e">
        <f>IF(Exposition!$J858="Juli",Exposition!$G858)</f>
        <v>#NAME?</v>
      </c>
      <c r="BL851" s="78" t="e">
        <f>IF(Exposition!$J858="August",Exposition!$G858)</f>
        <v>#NAME?</v>
      </c>
      <c r="BM851" s="78" t="e">
        <f>IF(Exposition!$J858="September",Exposition!$G858)</f>
        <v>#NAME?</v>
      </c>
      <c r="BN851" s="78" t="e">
        <f>IF(Exposition!$J858="Oktober",Exposition!$G858)</f>
        <v>#NAME?</v>
      </c>
      <c r="BO851" s="78" t="e">
        <f>IF(Exposition!$J858="November",Exposition!$G858)</f>
        <v>#NAME?</v>
      </c>
      <c r="BP851" s="78" t="e">
        <f>IF(Exposition!$J858="Dezember",Exposition!$G858)</f>
        <v>#NAME?</v>
      </c>
    </row>
    <row r="852" spans="14:68" x14ac:dyDescent="0.2">
      <c r="N852" s="78" t="b">
        <f>IF(Exposition!$D860="Fußballspez. Training",Exposition!$C860*(Exposition!$E860/60))</f>
        <v>0</v>
      </c>
      <c r="O852" s="78" t="b">
        <f>IF(Exposition!$D860="Unspezifisches Training",Exposition!$C860*(Exposition!$E860/60))</f>
        <v>0</v>
      </c>
      <c r="AD852" s="78" t="e">
        <f>IF(Monitoring!D860=0,AA=0,TEXT(Monitoring!D860,"TTTT"))</f>
        <v>#NAME?</v>
      </c>
      <c r="AE852" s="78" t="e">
        <f>IF(Monitoring!D860=0,AA=0,TEXT(Monitoring!D860,"MMMM"))</f>
        <v>#NAME?</v>
      </c>
      <c r="AF852" s="78">
        <f>Monitoring!L860</f>
        <v>0</v>
      </c>
      <c r="BE852" s="78" t="e">
        <f>IF(Exposition!$J859="Januar",Exposition!$G859)</f>
        <v>#NAME?</v>
      </c>
      <c r="BF852" s="78" t="e">
        <f>IF(Exposition!$J859="Februar",Exposition!$G859)</f>
        <v>#NAME?</v>
      </c>
      <c r="BG852" s="78" t="e">
        <f>IF(Exposition!$J859="März",Exposition!$G859)</f>
        <v>#NAME?</v>
      </c>
      <c r="BH852" s="78" t="e">
        <f>IF(Exposition!$J859="April",Exposition!$G859)</f>
        <v>#NAME?</v>
      </c>
      <c r="BI852" s="78" t="e">
        <f>IF(Exposition!$J859="Mai",Exposition!$G859)</f>
        <v>#NAME?</v>
      </c>
      <c r="BJ852" s="78" t="e">
        <f>IF(Exposition!$J859="Juni",Exposition!$G859)</f>
        <v>#NAME?</v>
      </c>
      <c r="BK852" s="78" t="e">
        <f>IF(Exposition!$J859="Juli",Exposition!$G859)</f>
        <v>#NAME?</v>
      </c>
      <c r="BL852" s="78" t="e">
        <f>IF(Exposition!$J859="August",Exposition!$G859)</f>
        <v>#NAME?</v>
      </c>
      <c r="BM852" s="78" t="e">
        <f>IF(Exposition!$J859="September",Exposition!$G859)</f>
        <v>#NAME?</v>
      </c>
      <c r="BN852" s="78" t="e">
        <f>IF(Exposition!$J859="Oktober",Exposition!$G859)</f>
        <v>#NAME?</v>
      </c>
      <c r="BO852" s="78" t="e">
        <f>IF(Exposition!$J859="November",Exposition!$G859)</f>
        <v>#NAME?</v>
      </c>
      <c r="BP852" s="78" t="e">
        <f>IF(Exposition!$J859="Dezember",Exposition!$G859)</f>
        <v>#NAME?</v>
      </c>
    </row>
    <row r="853" spans="14:68" x14ac:dyDescent="0.2">
      <c r="N853" s="78" t="b">
        <f>IF(Exposition!$D861="Fußballspez. Training",Exposition!$C861*(Exposition!$E861/60))</f>
        <v>0</v>
      </c>
      <c r="O853" s="78" t="b">
        <f>IF(Exposition!$D861="Unspezifisches Training",Exposition!$C861*(Exposition!$E861/60))</f>
        <v>0</v>
      </c>
      <c r="AD853" s="78" t="e">
        <f>IF(Monitoring!D861=0,AA=0,TEXT(Monitoring!D861,"TTTT"))</f>
        <v>#NAME?</v>
      </c>
      <c r="AE853" s="78" t="e">
        <f>IF(Monitoring!D861=0,AA=0,TEXT(Monitoring!D861,"MMMM"))</f>
        <v>#NAME?</v>
      </c>
      <c r="AF853" s="78">
        <f>Monitoring!L861</f>
        <v>0</v>
      </c>
      <c r="BE853" s="78" t="e">
        <f>IF(Exposition!$J860="Januar",Exposition!$G860)</f>
        <v>#NAME?</v>
      </c>
      <c r="BF853" s="78" t="e">
        <f>IF(Exposition!$J860="Februar",Exposition!$G860)</f>
        <v>#NAME?</v>
      </c>
      <c r="BG853" s="78" t="e">
        <f>IF(Exposition!$J860="März",Exposition!$G860)</f>
        <v>#NAME?</v>
      </c>
      <c r="BH853" s="78" t="e">
        <f>IF(Exposition!$J860="April",Exposition!$G860)</f>
        <v>#NAME?</v>
      </c>
      <c r="BI853" s="78" t="e">
        <f>IF(Exposition!$J860="Mai",Exposition!$G860)</f>
        <v>#NAME?</v>
      </c>
      <c r="BJ853" s="78" t="e">
        <f>IF(Exposition!$J860="Juni",Exposition!$G860)</f>
        <v>#NAME?</v>
      </c>
      <c r="BK853" s="78" t="e">
        <f>IF(Exposition!$J860="Juli",Exposition!$G860)</f>
        <v>#NAME?</v>
      </c>
      <c r="BL853" s="78" t="e">
        <f>IF(Exposition!$J860="August",Exposition!$G860)</f>
        <v>#NAME?</v>
      </c>
      <c r="BM853" s="78" t="e">
        <f>IF(Exposition!$J860="September",Exposition!$G860)</f>
        <v>#NAME?</v>
      </c>
      <c r="BN853" s="78" t="e">
        <f>IF(Exposition!$J860="Oktober",Exposition!$G860)</f>
        <v>#NAME?</v>
      </c>
      <c r="BO853" s="78" t="e">
        <f>IF(Exposition!$J860="November",Exposition!$G860)</f>
        <v>#NAME?</v>
      </c>
      <c r="BP853" s="78" t="e">
        <f>IF(Exposition!$J860="Dezember",Exposition!$G860)</f>
        <v>#NAME?</v>
      </c>
    </row>
    <row r="854" spans="14:68" x14ac:dyDescent="0.2">
      <c r="N854" s="78" t="b">
        <f>IF(Exposition!$D862="Fußballspez. Training",Exposition!$C862*(Exposition!$E862/60))</f>
        <v>0</v>
      </c>
      <c r="O854" s="78" t="b">
        <f>IF(Exposition!$D862="Unspezifisches Training",Exposition!$C862*(Exposition!$E862/60))</f>
        <v>0</v>
      </c>
      <c r="AD854" s="78" t="e">
        <f>IF(Monitoring!D862=0,AA=0,TEXT(Monitoring!D862,"TTTT"))</f>
        <v>#NAME?</v>
      </c>
      <c r="AE854" s="78" t="e">
        <f>IF(Monitoring!D862=0,AA=0,TEXT(Monitoring!D862,"MMMM"))</f>
        <v>#NAME?</v>
      </c>
      <c r="AF854" s="78">
        <f>Monitoring!L862</f>
        <v>0</v>
      </c>
      <c r="BE854" s="78" t="e">
        <f>IF(Exposition!$J861="Januar",Exposition!$G861)</f>
        <v>#NAME?</v>
      </c>
      <c r="BF854" s="78" t="e">
        <f>IF(Exposition!$J861="Februar",Exposition!$G861)</f>
        <v>#NAME?</v>
      </c>
      <c r="BG854" s="78" t="e">
        <f>IF(Exposition!$J861="März",Exposition!$G861)</f>
        <v>#NAME?</v>
      </c>
      <c r="BH854" s="78" t="e">
        <f>IF(Exposition!$J861="April",Exposition!$G861)</f>
        <v>#NAME?</v>
      </c>
      <c r="BI854" s="78" t="e">
        <f>IF(Exposition!$J861="Mai",Exposition!$G861)</f>
        <v>#NAME?</v>
      </c>
      <c r="BJ854" s="78" t="e">
        <f>IF(Exposition!$J861="Juni",Exposition!$G861)</f>
        <v>#NAME?</v>
      </c>
      <c r="BK854" s="78" t="e">
        <f>IF(Exposition!$J861="Juli",Exposition!$G861)</f>
        <v>#NAME?</v>
      </c>
      <c r="BL854" s="78" t="e">
        <f>IF(Exposition!$J861="August",Exposition!$G861)</f>
        <v>#NAME?</v>
      </c>
      <c r="BM854" s="78" t="e">
        <f>IF(Exposition!$J861="September",Exposition!$G861)</f>
        <v>#NAME?</v>
      </c>
      <c r="BN854" s="78" t="e">
        <f>IF(Exposition!$J861="Oktober",Exposition!$G861)</f>
        <v>#NAME?</v>
      </c>
      <c r="BO854" s="78" t="e">
        <f>IF(Exposition!$J861="November",Exposition!$G861)</f>
        <v>#NAME?</v>
      </c>
      <c r="BP854" s="78" t="e">
        <f>IF(Exposition!$J861="Dezember",Exposition!$G861)</f>
        <v>#NAME?</v>
      </c>
    </row>
    <row r="855" spans="14:68" x14ac:dyDescent="0.2">
      <c r="N855" s="78" t="b">
        <f>IF(Exposition!$D863="Fußballspez. Training",Exposition!$C863*(Exposition!$E863/60))</f>
        <v>0</v>
      </c>
      <c r="O855" s="78" t="b">
        <f>IF(Exposition!$D863="Unspezifisches Training",Exposition!$C863*(Exposition!$E863/60))</f>
        <v>0</v>
      </c>
      <c r="AD855" s="78" t="e">
        <f>IF(Monitoring!D863=0,AA=0,TEXT(Monitoring!D863,"TTTT"))</f>
        <v>#NAME?</v>
      </c>
      <c r="AE855" s="78" t="e">
        <f>IF(Monitoring!D863=0,AA=0,TEXT(Monitoring!D863,"MMMM"))</f>
        <v>#NAME?</v>
      </c>
      <c r="AF855" s="78">
        <f>Monitoring!L863</f>
        <v>0</v>
      </c>
      <c r="BE855" s="78" t="e">
        <f>IF(Exposition!$J862="Januar",Exposition!$G862)</f>
        <v>#NAME?</v>
      </c>
      <c r="BF855" s="78" t="e">
        <f>IF(Exposition!$J862="Februar",Exposition!$G862)</f>
        <v>#NAME?</v>
      </c>
      <c r="BG855" s="78" t="e">
        <f>IF(Exposition!$J862="März",Exposition!$G862)</f>
        <v>#NAME?</v>
      </c>
      <c r="BH855" s="78" t="e">
        <f>IF(Exposition!$J862="April",Exposition!$G862)</f>
        <v>#NAME?</v>
      </c>
      <c r="BI855" s="78" t="e">
        <f>IF(Exposition!$J862="Mai",Exposition!$G862)</f>
        <v>#NAME?</v>
      </c>
      <c r="BJ855" s="78" t="e">
        <f>IF(Exposition!$J862="Juni",Exposition!$G862)</f>
        <v>#NAME?</v>
      </c>
      <c r="BK855" s="78" t="e">
        <f>IF(Exposition!$J862="Juli",Exposition!$G862)</f>
        <v>#NAME?</v>
      </c>
      <c r="BL855" s="78" t="e">
        <f>IF(Exposition!$J862="August",Exposition!$G862)</f>
        <v>#NAME?</v>
      </c>
      <c r="BM855" s="78" t="e">
        <f>IF(Exposition!$J862="September",Exposition!$G862)</f>
        <v>#NAME?</v>
      </c>
      <c r="BN855" s="78" t="e">
        <f>IF(Exposition!$J862="Oktober",Exposition!$G862)</f>
        <v>#NAME?</v>
      </c>
      <c r="BO855" s="78" t="e">
        <f>IF(Exposition!$J862="November",Exposition!$G862)</f>
        <v>#NAME?</v>
      </c>
      <c r="BP855" s="78" t="e">
        <f>IF(Exposition!$J862="Dezember",Exposition!$G862)</f>
        <v>#NAME?</v>
      </c>
    </row>
    <row r="856" spans="14:68" x14ac:dyDescent="0.2">
      <c r="N856" s="78" t="b">
        <f>IF(Exposition!$D864="Fußballspez. Training",Exposition!$C864*(Exposition!$E864/60))</f>
        <v>0</v>
      </c>
      <c r="O856" s="78" t="b">
        <f>IF(Exposition!$D864="Unspezifisches Training",Exposition!$C864*(Exposition!$E864/60))</f>
        <v>0</v>
      </c>
      <c r="AD856" s="78" t="e">
        <f>IF(Monitoring!D864=0,AA=0,TEXT(Monitoring!D864,"TTTT"))</f>
        <v>#NAME?</v>
      </c>
      <c r="AE856" s="78" t="e">
        <f>IF(Monitoring!D864=0,AA=0,TEXT(Monitoring!D864,"MMMM"))</f>
        <v>#NAME?</v>
      </c>
      <c r="AF856" s="78">
        <f>Monitoring!L864</f>
        <v>0</v>
      </c>
      <c r="BE856" s="78" t="e">
        <f>IF(Exposition!$J863="Januar",Exposition!$G863)</f>
        <v>#NAME?</v>
      </c>
      <c r="BF856" s="78" t="e">
        <f>IF(Exposition!$J863="Februar",Exposition!$G863)</f>
        <v>#NAME?</v>
      </c>
      <c r="BG856" s="78" t="e">
        <f>IF(Exposition!$J863="März",Exposition!$G863)</f>
        <v>#NAME?</v>
      </c>
      <c r="BH856" s="78" t="e">
        <f>IF(Exposition!$J863="April",Exposition!$G863)</f>
        <v>#NAME?</v>
      </c>
      <c r="BI856" s="78" t="e">
        <f>IF(Exposition!$J863="Mai",Exposition!$G863)</f>
        <v>#NAME?</v>
      </c>
      <c r="BJ856" s="78" t="e">
        <f>IF(Exposition!$J863="Juni",Exposition!$G863)</f>
        <v>#NAME?</v>
      </c>
      <c r="BK856" s="78" t="e">
        <f>IF(Exposition!$J863="Juli",Exposition!$G863)</f>
        <v>#NAME?</v>
      </c>
      <c r="BL856" s="78" t="e">
        <f>IF(Exposition!$J863="August",Exposition!$G863)</f>
        <v>#NAME?</v>
      </c>
      <c r="BM856" s="78" t="e">
        <f>IF(Exposition!$J863="September",Exposition!$G863)</f>
        <v>#NAME?</v>
      </c>
      <c r="BN856" s="78" t="e">
        <f>IF(Exposition!$J863="Oktober",Exposition!$G863)</f>
        <v>#NAME?</v>
      </c>
      <c r="BO856" s="78" t="e">
        <f>IF(Exposition!$J863="November",Exposition!$G863)</f>
        <v>#NAME?</v>
      </c>
      <c r="BP856" s="78" t="e">
        <f>IF(Exposition!$J863="Dezember",Exposition!$G863)</f>
        <v>#NAME?</v>
      </c>
    </row>
    <row r="857" spans="14:68" x14ac:dyDescent="0.2">
      <c r="N857" s="78" t="b">
        <f>IF(Exposition!$D865="Fußballspez. Training",Exposition!$C865*(Exposition!$E865/60))</f>
        <v>0</v>
      </c>
      <c r="O857" s="78" t="b">
        <f>IF(Exposition!$D865="Unspezifisches Training",Exposition!$C865*(Exposition!$E865/60))</f>
        <v>0</v>
      </c>
      <c r="AD857" s="78" t="e">
        <f>IF(Monitoring!D865=0,AA=0,TEXT(Monitoring!D865,"TTTT"))</f>
        <v>#NAME?</v>
      </c>
      <c r="AE857" s="78" t="e">
        <f>IF(Monitoring!D865=0,AA=0,TEXT(Monitoring!D865,"MMMM"))</f>
        <v>#NAME?</v>
      </c>
      <c r="AF857" s="78">
        <f>Monitoring!L865</f>
        <v>0</v>
      </c>
      <c r="BE857" s="78" t="e">
        <f>IF(Exposition!$J864="Januar",Exposition!$G864)</f>
        <v>#NAME?</v>
      </c>
      <c r="BF857" s="78" t="e">
        <f>IF(Exposition!$J864="Februar",Exposition!$G864)</f>
        <v>#NAME?</v>
      </c>
      <c r="BG857" s="78" t="e">
        <f>IF(Exposition!$J864="März",Exposition!$G864)</f>
        <v>#NAME?</v>
      </c>
      <c r="BH857" s="78" t="e">
        <f>IF(Exposition!$J864="April",Exposition!$G864)</f>
        <v>#NAME?</v>
      </c>
      <c r="BI857" s="78" t="e">
        <f>IF(Exposition!$J864="Mai",Exposition!$G864)</f>
        <v>#NAME?</v>
      </c>
      <c r="BJ857" s="78" t="e">
        <f>IF(Exposition!$J864="Juni",Exposition!$G864)</f>
        <v>#NAME?</v>
      </c>
      <c r="BK857" s="78" t="e">
        <f>IF(Exposition!$J864="Juli",Exposition!$G864)</f>
        <v>#NAME?</v>
      </c>
      <c r="BL857" s="78" t="e">
        <f>IF(Exposition!$J864="August",Exposition!$G864)</f>
        <v>#NAME?</v>
      </c>
      <c r="BM857" s="78" t="e">
        <f>IF(Exposition!$J864="September",Exposition!$G864)</f>
        <v>#NAME?</v>
      </c>
      <c r="BN857" s="78" t="e">
        <f>IF(Exposition!$J864="Oktober",Exposition!$G864)</f>
        <v>#NAME?</v>
      </c>
      <c r="BO857" s="78" t="e">
        <f>IF(Exposition!$J864="November",Exposition!$G864)</f>
        <v>#NAME?</v>
      </c>
      <c r="BP857" s="78" t="e">
        <f>IF(Exposition!$J864="Dezember",Exposition!$G864)</f>
        <v>#NAME?</v>
      </c>
    </row>
    <row r="858" spans="14:68" x14ac:dyDescent="0.2">
      <c r="N858" s="78" t="b">
        <f>IF(Exposition!$D866="Fußballspez. Training",Exposition!$C866*(Exposition!$E866/60))</f>
        <v>0</v>
      </c>
      <c r="O858" s="78" t="b">
        <f>IF(Exposition!$D866="Unspezifisches Training",Exposition!$C866*(Exposition!$E866/60))</f>
        <v>0</v>
      </c>
      <c r="AD858" s="78" t="e">
        <f>IF(Monitoring!D866=0,AA=0,TEXT(Monitoring!D866,"TTTT"))</f>
        <v>#NAME?</v>
      </c>
      <c r="AE858" s="78" t="e">
        <f>IF(Monitoring!D866=0,AA=0,TEXT(Monitoring!D866,"MMMM"))</f>
        <v>#NAME?</v>
      </c>
      <c r="AF858" s="78">
        <f>Monitoring!L866</f>
        <v>0</v>
      </c>
      <c r="BE858" s="78" t="e">
        <f>IF(Exposition!$J865="Januar",Exposition!$G865)</f>
        <v>#NAME?</v>
      </c>
      <c r="BF858" s="78" t="e">
        <f>IF(Exposition!$J865="Februar",Exposition!$G865)</f>
        <v>#NAME?</v>
      </c>
      <c r="BG858" s="78" t="e">
        <f>IF(Exposition!$J865="März",Exposition!$G865)</f>
        <v>#NAME?</v>
      </c>
      <c r="BH858" s="78" t="e">
        <f>IF(Exposition!$J865="April",Exposition!$G865)</f>
        <v>#NAME?</v>
      </c>
      <c r="BI858" s="78" t="e">
        <f>IF(Exposition!$J865="Mai",Exposition!$G865)</f>
        <v>#NAME?</v>
      </c>
      <c r="BJ858" s="78" t="e">
        <f>IF(Exposition!$J865="Juni",Exposition!$G865)</f>
        <v>#NAME?</v>
      </c>
      <c r="BK858" s="78" t="e">
        <f>IF(Exposition!$J865="Juli",Exposition!$G865)</f>
        <v>#NAME?</v>
      </c>
      <c r="BL858" s="78" t="e">
        <f>IF(Exposition!$J865="August",Exposition!$G865)</f>
        <v>#NAME?</v>
      </c>
      <c r="BM858" s="78" t="e">
        <f>IF(Exposition!$J865="September",Exposition!$G865)</f>
        <v>#NAME?</v>
      </c>
      <c r="BN858" s="78" t="e">
        <f>IF(Exposition!$J865="Oktober",Exposition!$G865)</f>
        <v>#NAME?</v>
      </c>
      <c r="BO858" s="78" t="e">
        <f>IF(Exposition!$J865="November",Exposition!$G865)</f>
        <v>#NAME?</v>
      </c>
      <c r="BP858" s="78" t="e">
        <f>IF(Exposition!$J865="Dezember",Exposition!$G865)</f>
        <v>#NAME?</v>
      </c>
    </row>
    <row r="859" spans="14:68" x14ac:dyDescent="0.2">
      <c r="N859" s="78" t="b">
        <f>IF(Exposition!$D867="Fußballspez. Training",Exposition!$C867*(Exposition!$E867/60))</f>
        <v>0</v>
      </c>
      <c r="O859" s="78" t="b">
        <f>IF(Exposition!$D867="Unspezifisches Training",Exposition!$C867*(Exposition!$E867/60))</f>
        <v>0</v>
      </c>
      <c r="AD859" s="78" t="e">
        <f>IF(Monitoring!D867=0,AA=0,TEXT(Monitoring!D867,"TTTT"))</f>
        <v>#NAME?</v>
      </c>
      <c r="AE859" s="78" t="e">
        <f>IF(Monitoring!D867=0,AA=0,TEXT(Monitoring!D867,"MMMM"))</f>
        <v>#NAME?</v>
      </c>
      <c r="AF859" s="78">
        <f>Monitoring!L867</f>
        <v>0</v>
      </c>
      <c r="BE859" s="78" t="e">
        <f>IF(Exposition!$J866="Januar",Exposition!$G866)</f>
        <v>#NAME?</v>
      </c>
      <c r="BF859" s="78" t="e">
        <f>IF(Exposition!$J866="Februar",Exposition!$G866)</f>
        <v>#NAME?</v>
      </c>
      <c r="BG859" s="78" t="e">
        <f>IF(Exposition!$J866="März",Exposition!$G866)</f>
        <v>#NAME?</v>
      </c>
      <c r="BH859" s="78" t="e">
        <f>IF(Exposition!$J866="April",Exposition!$G866)</f>
        <v>#NAME?</v>
      </c>
      <c r="BI859" s="78" t="e">
        <f>IF(Exposition!$J866="Mai",Exposition!$G866)</f>
        <v>#NAME?</v>
      </c>
      <c r="BJ859" s="78" t="e">
        <f>IF(Exposition!$J866="Juni",Exposition!$G866)</f>
        <v>#NAME?</v>
      </c>
      <c r="BK859" s="78" t="e">
        <f>IF(Exposition!$J866="Juli",Exposition!$G866)</f>
        <v>#NAME?</v>
      </c>
      <c r="BL859" s="78" t="e">
        <f>IF(Exposition!$J866="August",Exposition!$G866)</f>
        <v>#NAME?</v>
      </c>
      <c r="BM859" s="78" t="e">
        <f>IF(Exposition!$J866="September",Exposition!$G866)</f>
        <v>#NAME?</v>
      </c>
      <c r="BN859" s="78" t="e">
        <f>IF(Exposition!$J866="Oktober",Exposition!$G866)</f>
        <v>#NAME?</v>
      </c>
      <c r="BO859" s="78" t="e">
        <f>IF(Exposition!$J866="November",Exposition!$G866)</f>
        <v>#NAME?</v>
      </c>
      <c r="BP859" s="78" t="e">
        <f>IF(Exposition!$J866="Dezember",Exposition!$G866)</f>
        <v>#NAME?</v>
      </c>
    </row>
    <row r="860" spans="14:68" x14ac:dyDescent="0.2">
      <c r="N860" s="78" t="b">
        <f>IF(Exposition!$D868="Fußballspez. Training",Exposition!$C868*(Exposition!$E868/60))</f>
        <v>0</v>
      </c>
      <c r="O860" s="78" t="b">
        <f>IF(Exposition!$D868="Unspezifisches Training",Exposition!$C868*(Exposition!$E868/60))</f>
        <v>0</v>
      </c>
      <c r="AD860" s="78" t="e">
        <f>IF(Monitoring!D868=0,AA=0,TEXT(Monitoring!D868,"TTTT"))</f>
        <v>#NAME?</v>
      </c>
      <c r="AE860" s="78" t="e">
        <f>IF(Monitoring!D868=0,AA=0,TEXT(Monitoring!D868,"MMMM"))</f>
        <v>#NAME?</v>
      </c>
      <c r="AF860" s="78">
        <f>Monitoring!L868</f>
        <v>0</v>
      </c>
      <c r="BE860" s="78" t="e">
        <f>IF(Exposition!$J867="Januar",Exposition!$G867)</f>
        <v>#NAME?</v>
      </c>
      <c r="BF860" s="78" t="e">
        <f>IF(Exposition!$J867="Februar",Exposition!$G867)</f>
        <v>#NAME?</v>
      </c>
      <c r="BG860" s="78" t="e">
        <f>IF(Exposition!$J867="März",Exposition!$G867)</f>
        <v>#NAME?</v>
      </c>
      <c r="BH860" s="78" t="e">
        <f>IF(Exposition!$J867="April",Exposition!$G867)</f>
        <v>#NAME?</v>
      </c>
      <c r="BI860" s="78" t="e">
        <f>IF(Exposition!$J867="Mai",Exposition!$G867)</f>
        <v>#NAME?</v>
      </c>
      <c r="BJ860" s="78" t="e">
        <f>IF(Exposition!$J867="Juni",Exposition!$G867)</f>
        <v>#NAME?</v>
      </c>
      <c r="BK860" s="78" t="e">
        <f>IF(Exposition!$J867="Juli",Exposition!$G867)</f>
        <v>#NAME?</v>
      </c>
      <c r="BL860" s="78" t="e">
        <f>IF(Exposition!$J867="August",Exposition!$G867)</f>
        <v>#NAME?</v>
      </c>
      <c r="BM860" s="78" t="e">
        <f>IF(Exposition!$J867="September",Exposition!$G867)</f>
        <v>#NAME?</v>
      </c>
      <c r="BN860" s="78" t="e">
        <f>IF(Exposition!$J867="Oktober",Exposition!$G867)</f>
        <v>#NAME?</v>
      </c>
      <c r="BO860" s="78" t="e">
        <f>IF(Exposition!$J867="November",Exposition!$G867)</f>
        <v>#NAME?</v>
      </c>
      <c r="BP860" s="78" t="e">
        <f>IF(Exposition!$J867="Dezember",Exposition!$G867)</f>
        <v>#NAME?</v>
      </c>
    </row>
    <row r="861" spans="14:68" x14ac:dyDescent="0.2">
      <c r="N861" s="78" t="b">
        <f>IF(Exposition!$D869="Fußballspez. Training",Exposition!$C869*(Exposition!$E869/60))</f>
        <v>0</v>
      </c>
      <c r="O861" s="78" t="b">
        <f>IF(Exposition!$D869="Unspezifisches Training",Exposition!$C869*(Exposition!$E869/60))</f>
        <v>0</v>
      </c>
      <c r="AD861" s="78" t="e">
        <f>IF(Monitoring!D869=0,AA=0,TEXT(Monitoring!D869,"TTTT"))</f>
        <v>#NAME?</v>
      </c>
      <c r="AE861" s="78" t="e">
        <f>IF(Monitoring!D869=0,AA=0,TEXT(Monitoring!D869,"MMMM"))</f>
        <v>#NAME?</v>
      </c>
      <c r="AF861" s="78">
        <f>Monitoring!L869</f>
        <v>0</v>
      </c>
      <c r="BE861" s="78" t="e">
        <f>IF(Exposition!$J868="Januar",Exposition!$G868)</f>
        <v>#NAME?</v>
      </c>
      <c r="BF861" s="78" t="e">
        <f>IF(Exposition!$J868="Februar",Exposition!$G868)</f>
        <v>#NAME?</v>
      </c>
      <c r="BG861" s="78" t="e">
        <f>IF(Exposition!$J868="März",Exposition!$G868)</f>
        <v>#NAME?</v>
      </c>
      <c r="BH861" s="78" t="e">
        <f>IF(Exposition!$J868="April",Exposition!$G868)</f>
        <v>#NAME?</v>
      </c>
      <c r="BI861" s="78" t="e">
        <f>IF(Exposition!$J868="Mai",Exposition!$G868)</f>
        <v>#NAME?</v>
      </c>
      <c r="BJ861" s="78" t="e">
        <f>IF(Exposition!$J868="Juni",Exposition!$G868)</f>
        <v>#NAME?</v>
      </c>
      <c r="BK861" s="78" t="e">
        <f>IF(Exposition!$J868="Juli",Exposition!$G868)</f>
        <v>#NAME?</v>
      </c>
      <c r="BL861" s="78" t="e">
        <f>IF(Exposition!$J868="August",Exposition!$G868)</f>
        <v>#NAME?</v>
      </c>
      <c r="BM861" s="78" t="e">
        <f>IF(Exposition!$J868="September",Exposition!$G868)</f>
        <v>#NAME?</v>
      </c>
      <c r="BN861" s="78" t="e">
        <f>IF(Exposition!$J868="Oktober",Exposition!$G868)</f>
        <v>#NAME?</v>
      </c>
      <c r="BO861" s="78" t="e">
        <f>IF(Exposition!$J868="November",Exposition!$G868)</f>
        <v>#NAME?</v>
      </c>
      <c r="BP861" s="78" t="e">
        <f>IF(Exposition!$J868="Dezember",Exposition!$G868)</f>
        <v>#NAME?</v>
      </c>
    </row>
    <row r="862" spans="14:68" x14ac:dyDescent="0.2">
      <c r="N862" s="78" t="b">
        <f>IF(Exposition!$D870="Fußballspez. Training",Exposition!$C870*(Exposition!$E870/60))</f>
        <v>0</v>
      </c>
      <c r="O862" s="78" t="b">
        <f>IF(Exposition!$D870="Unspezifisches Training",Exposition!$C870*(Exposition!$E870/60))</f>
        <v>0</v>
      </c>
      <c r="AD862" s="78" t="e">
        <f>IF(Monitoring!D870=0,AA=0,TEXT(Monitoring!D870,"TTTT"))</f>
        <v>#NAME?</v>
      </c>
      <c r="AE862" s="78" t="e">
        <f>IF(Monitoring!D870=0,AA=0,TEXT(Monitoring!D870,"MMMM"))</f>
        <v>#NAME?</v>
      </c>
      <c r="AF862" s="78">
        <f>Monitoring!L870</f>
        <v>0</v>
      </c>
      <c r="BE862" s="78" t="e">
        <f>IF(Exposition!$J869="Januar",Exposition!$G869)</f>
        <v>#NAME?</v>
      </c>
      <c r="BF862" s="78" t="e">
        <f>IF(Exposition!$J869="Februar",Exposition!$G869)</f>
        <v>#NAME?</v>
      </c>
      <c r="BG862" s="78" t="e">
        <f>IF(Exposition!$J869="März",Exposition!$G869)</f>
        <v>#NAME?</v>
      </c>
      <c r="BH862" s="78" t="e">
        <f>IF(Exposition!$J869="April",Exposition!$G869)</f>
        <v>#NAME?</v>
      </c>
      <c r="BI862" s="78" t="e">
        <f>IF(Exposition!$J869="Mai",Exposition!$G869)</f>
        <v>#NAME?</v>
      </c>
      <c r="BJ862" s="78" t="e">
        <f>IF(Exposition!$J869="Juni",Exposition!$G869)</f>
        <v>#NAME?</v>
      </c>
      <c r="BK862" s="78" t="e">
        <f>IF(Exposition!$J869="Juli",Exposition!$G869)</f>
        <v>#NAME?</v>
      </c>
      <c r="BL862" s="78" t="e">
        <f>IF(Exposition!$J869="August",Exposition!$G869)</f>
        <v>#NAME?</v>
      </c>
      <c r="BM862" s="78" t="e">
        <f>IF(Exposition!$J869="September",Exposition!$G869)</f>
        <v>#NAME?</v>
      </c>
      <c r="BN862" s="78" t="e">
        <f>IF(Exposition!$J869="Oktober",Exposition!$G869)</f>
        <v>#NAME?</v>
      </c>
      <c r="BO862" s="78" t="e">
        <f>IF(Exposition!$J869="November",Exposition!$G869)</f>
        <v>#NAME?</v>
      </c>
      <c r="BP862" s="78" t="e">
        <f>IF(Exposition!$J869="Dezember",Exposition!$G869)</f>
        <v>#NAME?</v>
      </c>
    </row>
    <row r="863" spans="14:68" x14ac:dyDescent="0.2">
      <c r="N863" s="78" t="b">
        <f>IF(Exposition!$D871="Fußballspez. Training",Exposition!$C871*(Exposition!$E871/60))</f>
        <v>0</v>
      </c>
      <c r="O863" s="78" t="b">
        <f>IF(Exposition!$D871="Unspezifisches Training",Exposition!$C871*(Exposition!$E871/60))</f>
        <v>0</v>
      </c>
      <c r="AD863" s="78" t="e">
        <f>IF(Monitoring!D871=0,AA=0,TEXT(Monitoring!D871,"TTTT"))</f>
        <v>#NAME?</v>
      </c>
      <c r="AE863" s="78" t="e">
        <f>IF(Monitoring!D871=0,AA=0,TEXT(Monitoring!D871,"MMMM"))</f>
        <v>#NAME?</v>
      </c>
      <c r="AF863" s="78">
        <f>Monitoring!L871</f>
        <v>0</v>
      </c>
      <c r="BE863" s="78" t="e">
        <f>IF(Exposition!$J870="Januar",Exposition!$G870)</f>
        <v>#NAME?</v>
      </c>
      <c r="BF863" s="78" t="e">
        <f>IF(Exposition!$J870="Februar",Exposition!$G870)</f>
        <v>#NAME?</v>
      </c>
      <c r="BG863" s="78" t="e">
        <f>IF(Exposition!$J870="März",Exposition!$G870)</f>
        <v>#NAME?</v>
      </c>
      <c r="BH863" s="78" t="e">
        <f>IF(Exposition!$J870="April",Exposition!$G870)</f>
        <v>#NAME?</v>
      </c>
      <c r="BI863" s="78" t="e">
        <f>IF(Exposition!$J870="Mai",Exposition!$G870)</f>
        <v>#NAME?</v>
      </c>
      <c r="BJ863" s="78" t="e">
        <f>IF(Exposition!$J870="Juni",Exposition!$G870)</f>
        <v>#NAME?</v>
      </c>
      <c r="BK863" s="78" t="e">
        <f>IF(Exposition!$J870="Juli",Exposition!$G870)</f>
        <v>#NAME?</v>
      </c>
      <c r="BL863" s="78" t="e">
        <f>IF(Exposition!$J870="August",Exposition!$G870)</f>
        <v>#NAME?</v>
      </c>
      <c r="BM863" s="78" t="e">
        <f>IF(Exposition!$J870="September",Exposition!$G870)</f>
        <v>#NAME?</v>
      </c>
      <c r="BN863" s="78" t="e">
        <f>IF(Exposition!$J870="Oktober",Exposition!$G870)</f>
        <v>#NAME?</v>
      </c>
      <c r="BO863" s="78" t="e">
        <f>IF(Exposition!$J870="November",Exposition!$G870)</f>
        <v>#NAME?</v>
      </c>
      <c r="BP863" s="78" t="e">
        <f>IF(Exposition!$J870="Dezember",Exposition!$G870)</f>
        <v>#NAME?</v>
      </c>
    </row>
    <row r="864" spans="14:68" x14ac:dyDescent="0.2">
      <c r="N864" s="78" t="b">
        <f>IF(Exposition!$D872="Fußballspez. Training",Exposition!$C872*(Exposition!$E872/60))</f>
        <v>0</v>
      </c>
      <c r="O864" s="78" t="b">
        <f>IF(Exposition!$D872="Unspezifisches Training",Exposition!$C872*(Exposition!$E872/60))</f>
        <v>0</v>
      </c>
      <c r="AD864" s="78" t="e">
        <f>IF(Monitoring!D872=0,AA=0,TEXT(Monitoring!D872,"TTTT"))</f>
        <v>#NAME?</v>
      </c>
      <c r="AE864" s="78" t="e">
        <f>IF(Monitoring!D872=0,AA=0,TEXT(Monitoring!D872,"MMMM"))</f>
        <v>#NAME?</v>
      </c>
      <c r="AF864" s="78">
        <f>Monitoring!L872</f>
        <v>0</v>
      </c>
      <c r="BE864" s="78" t="e">
        <f>IF(Exposition!$J871="Januar",Exposition!$G871)</f>
        <v>#NAME?</v>
      </c>
      <c r="BF864" s="78" t="e">
        <f>IF(Exposition!$J871="Februar",Exposition!$G871)</f>
        <v>#NAME?</v>
      </c>
      <c r="BG864" s="78" t="e">
        <f>IF(Exposition!$J871="März",Exposition!$G871)</f>
        <v>#NAME?</v>
      </c>
      <c r="BH864" s="78" t="e">
        <f>IF(Exposition!$J871="April",Exposition!$G871)</f>
        <v>#NAME?</v>
      </c>
      <c r="BI864" s="78" t="e">
        <f>IF(Exposition!$J871="Mai",Exposition!$G871)</f>
        <v>#NAME?</v>
      </c>
      <c r="BJ864" s="78" t="e">
        <f>IF(Exposition!$J871="Juni",Exposition!$G871)</f>
        <v>#NAME?</v>
      </c>
      <c r="BK864" s="78" t="e">
        <f>IF(Exposition!$J871="Juli",Exposition!$G871)</f>
        <v>#NAME?</v>
      </c>
      <c r="BL864" s="78" t="e">
        <f>IF(Exposition!$J871="August",Exposition!$G871)</f>
        <v>#NAME?</v>
      </c>
      <c r="BM864" s="78" t="e">
        <f>IF(Exposition!$J871="September",Exposition!$G871)</f>
        <v>#NAME?</v>
      </c>
      <c r="BN864" s="78" t="e">
        <f>IF(Exposition!$J871="Oktober",Exposition!$G871)</f>
        <v>#NAME?</v>
      </c>
      <c r="BO864" s="78" t="e">
        <f>IF(Exposition!$J871="November",Exposition!$G871)</f>
        <v>#NAME?</v>
      </c>
      <c r="BP864" s="78" t="e">
        <f>IF(Exposition!$J871="Dezember",Exposition!$G871)</f>
        <v>#NAME?</v>
      </c>
    </row>
    <row r="865" spans="14:68" x14ac:dyDescent="0.2">
      <c r="N865" s="78" t="b">
        <f>IF(Exposition!$D873="Fußballspez. Training",Exposition!$C873*(Exposition!$E873/60))</f>
        <v>0</v>
      </c>
      <c r="O865" s="78" t="b">
        <f>IF(Exposition!$D873="Unspezifisches Training",Exposition!$C873*(Exposition!$E873/60))</f>
        <v>0</v>
      </c>
      <c r="AD865" s="78" t="e">
        <f>IF(Monitoring!D873=0,AA=0,TEXT(Monitoring!D873,"TTTT"))</f>
        <v>#NAME?</v>
      </c>
      <c r="AE865" s="78" t="e">
        <f>IF(Monitoring!D873=0,AA=0,TEXT(Monitoring!D873,"MMMM"))</f>
        <v>#NAME?</v>
      </c>
      <c r="AF865" s="78">
        <f>Monitoring!L873</f>
        <v>0</v>
      </c>
      <c r="BE865" s="78" t="e">
        <f>IF(Exposition!$J872="Januar",Exposition!$G872)</f>
        <v>#NAME?</v>
      </c>
      <c r="BF865" s="78" t="e">
        <f>IF(Exposition!$J872="Februar",Exposition!$G872)</f>
        <v>#NAME?</v>
      </c>
      <c r="BG865" s="78" t="e">
        <f>IF(Exposition!$J872="März",Exposition!$G872)</f>
        <v>#NAME?</v>
      </c>
      <c r="BH865" s="78" t="e">
        <f>IF(Exposition!$J872="April",Exposition!$G872)</f>
        <v>#NAME?</v>
      </c>
      <c r="BI865" s="78" t="e">
        <f>IF(Exposition!$J872="Mai",Exposition!$G872)</f>
        <v>#NAME?</v>
      </c>
      <c r="BJ865" s="78" t="e">
        <f>IF(Exposition!$J872="Juni",Exposition!$G872)</f>
        <v>#NAME?</v>
      </c>
      <c r="BK865" s="78" t="e">
        <f>IF(Exposition!$J872="Juli",Exposition!$G872)</f>
        <v>#NAME?</v>
      </c>
      <c r="BL865" s="78" t="e">
        <f>IF(Exposition!$J872="August",Exposition!$G872)</f>
        <v>#NAME?</v>
      </c>
      <c r="BM865" s="78" t="e">
        <f>IF(Exposition!$J872="September",Exposition!$G872)</f>
        <v>#NAME?</v>
      </c>
      <c r="BN865" s="78" t="e">
        <f>IF(Exposition!$J872="Oktober",Exposition!$G872)</f>
        <v>#NAME?</v>
      </c>
      <c r="BO865" s="78" t="e">
        <f>IF(Exposition!$J872="November",Exposition!$G872)</f>
        <v>#NAME?</v>
      </c>
      <c r="BP865" s="78" t="e">
        <f>IF(Exposition!$J872="Dezember",Exposition!$G872)</f>
        <v>#NAME?</v>
      </c>
    </row>
    <row r="866" spans="14:68" x14ac:dyDescent="0.2">
      <c r="N866" s="78" t="b">
        <f>IF(Exposition!$D874="Fußballspez. Training",Exposition!$C874*(Exposition!$E874/60))</f>
        <v>0</v>
      </c>
      <c r="O866" s="78" t="b">
        <f>IF(Exposition!$D874="Unspezifisches Training",Exposition!$C874*(Exposition!$E874/60))</f>
        <v>0</v>
      </c>
      <c r="AD866" s="78" t="e">
        <f>IF(Monitoring!D874=0,AA=0,TEXT(Monitoring!D874,"TTTT"))</f>
        <v>#NAME?</v>
      </c>
      <c r="AE866" s="78" t="e">
        <f>IF(Monitoring!D874=0,AA=0,TEXT(Monitoring!D874,"MMMM"))</f>
        <v>#NAME?</v>
      </c>
      <c r="AF866" s="78">
        <f>Monitoring!L874</f>
        <v>0</v>
      </c>
      <c r="BE866" s="78" t="e">
        <f>IF(Exposition!$J873="Januar",Exposition!$G873)</f>
        <v>#NAME?</v>
      </c>
      <c r="BF866" s="78" t="e">
        <f>IF(Exposition!$J873="Februar",Exposition!$G873)</f>
        <v>#NAME?</v>
      </c>
      <c r="BG866" s="78" t="e">
        <f>IF(Exposition!$J873="März",Exposition!$G873)</f>
        <v>#NAME?</v>
      </c>
      <c r="BH866" s="78" t="e">
        <f>IF(Exposition!$J873="April",Exposition!$G873)</f>
        <v>#NAME?</v>
      </c>
      <c r="BI866" s="78" t="e">
        <f>IF(Exposition!$J873="Mai",Exposition!$G873)</f>
        <v>#NAME?</v>
      </c>
      <c r="BJ866" s="78" t="e">
        <f>IF(Exposition!$J873="Juni",Exposition!$G873)</f>
        <v>#NAME?</v>
      </c>
      <c r="BK866" s="78" t="e">
        <f>IF(Exposition!$J873="Juli",Exposition!$G873)</f>
        <v>#NAME?</v>
      </c>
      <c r="BL866" s="78" t="e">
        <f>IF(Exposition!$J873="August",Exposition!$G873)</f>
        <v>#NAME?</v>
      </c>
      <c r="BM866" s="78" t="e">
        <f>IF(Exposition!$J873="September",Exposition!$G873)</f>
        <v>#NAME?</v>
      </c>
      <c r="BN866" s="78" t="e">
        <f>IF(Exposition!$J873="Oktober",Exposition!$G873)</f>
        <v>#NAME?</v>
      </c>
      <c r="BO866" s="78" t="e">
        <f>IF(Exposition!$J873="November",Exposition!$G873)</f>
        <v>#NAME?</v>
      </c>
      <c r="BP866" s="78" t="e">
        <f>IF(Exposition!$J873="Dezember",Exposition!$G873)</f>
        <v>#NAME?</v>
      </c>
    </row>
    <row r="867" spans="14:68" x14ac:dyDescent="0.2">
      <c r="N867" s="78" t="b">
        <f>IF(Exposition!$D875="Fußballspez. Training",Exposition!$C875*(Exposition!$E875/60))</f>
        <v>0</v>
      </c>
      <c r="O867" s="78" t="b">
        <f>IF(Exposition!$D875="Unspezifisches Training",Exposition!$C875*(Exposition!$E875/60))</f>
        <v>0</v>
      </c>
      <c r="AD867" s="78" t="e">
        <f>IF(Monitoring!D875=0,AA=0,TEXT(Monitoring!D875,"TTTT"))</f>
        <v>#NAME?</v>
      </c>
      <c r="AE867" s="78" t="e">
        <f>IF(Monitoring!D875=0,AA=0,TEXT(Monitoring!D875,"MMMM"))</f>
        <v>#NAME?</v>
      </c>
      <c r="AF867" s="78">
        <f>Monitoring!L875</f>
        <v>0</v>
      </c>
      <c r="BE867" s="78" t="e">
        <f>IF(Exposition!$J874="Januar",Exposition!$G874)</f>
        <v>#NAME?</v>
      </c>
      <c r="BF867" s="78" t="e">
        <f>IF(Exposition!$J874="Februar",Exposition!$G874)</f>
        <v>#NAME?</v>
      </c>
      <c r="BG867" s="78" t="e">
        <f>IF(Exposition!$J874="März",Exposition!$G874)</f>
        <v>#NAME?</v>
      </c>
      <c r="BH867" s="78" t="e">
        <f>IF(Exposition!$J874="April",Exposition!$G874)</f>
        <v>#NAME?</v>
      </c>
      <c r="BI867" s="78" t="e">
        <f>IF(Exposition!$J874="Mai",Exposition!$G874)</f>
        <v>#NAME?</v>
      </c>
      <c r="BJ867" s="78" t="e">
        <f>IF(Exposition!$J874="Juni",Exposition!$G874)</f>
        <v>#NAME?</v>
      </c>
      <c r="BK867" s="78" t="e">
        <f>IF(Exposition!$J874="Juli",Exposition!$G874)</f>
        <v>#NAME?</v>
      </c>
      <c r="BL867" s="78" t="e">
        <f>IF(Exposition!$J874="August",Exposition!$G874)</f>
        <v>#NAME?</v>
      </c>
      <c r="BM867" s="78" t="e">
        <f>IF(Exposition!$J874="September",Exposition!$G874)</f>
        <v>#NAME?</v>
      </c>
      <c r="BN867" s="78" t="e">
        <f>IF(Exposition!$J874="Oktober",Exposition!$G874)</f>
        <v>#NAME?</v>
      </c>
      <c r="BO867" s="78" t="e">
        <f>IF(Exposition!$J874="November",Exposition!$G874)</f>
        <v>#NAME?</v>
      </c>
      <c r="BP867" s="78" t="e">
        <f>IF(Exposition!$J874="Dezember",Exposition!$G874)</f>
        <v>#NAME?</v>
      </c>
    </row>
    <row r="868" spans="14:68" x14ac:dyDescent="0.2">
      <c r="N868" s="78" t="b">
        <f>IF(Exposition!$D876="Fußballspez. Training",Exposition!$C876*(Exposition!$E876/60))</f>
        <v>0</v>
      </c>
      <c r="O868" s="78" t="b">
        <f>IF(Exposition!$D876="Unspezifisches Training",Exposition!$C876*(Exposition!$E876/60))</f>
        <v>0</v>
      </c>
      <c r="AD868" s="78" t="e">
        <f>IF(Monitoring!D876=0,AA=0,TEXT(Monitoring!D876,"TTTT"))</f>
        <v>#NAME?</v>
      </c>
      <c r="AE868" s="78" t="e">
        <f>IF(Monitoring!D876=0,AA=0,TEXT(Monitoring!D876,"MMMM"))</f>
        <v>#NAME?</v>
      </c>
      <c r="AF868" s="78">
        <f>Monitoring!L876</f>
        <v>0</v>
      </c>
      <c r="BE868" s="78" t="e">
        <f>IF(Exposition!$J875="Januar",Exposition!$G875)</f>
        <v>#NAME?</v>
      </c>
      <c r="BF868" s="78" t="e">
        <f>IF(Exposition!$J875="Februar",Exposition!$G875)</f>
        <v>#NAME?</v>
      </c>
      <c r="BG868" s="78" t="e">
        <f>IF(Exposition!$J875="März",Exposition!$G875)</f>
        <v>#NAME?</v>
      </c>
      <c r="BH868" s="78" t="e">
        <f>IF(Exposition!$J875="April",Exposition!$G875)</f>
        <v>#NAME?</v>
      </c>
      <c r="BI868" s="78" t="e">
        <f>IF(Exposition!$J875="Mai",Exposition!$G875)</f>
        <v>#NAME?</v>
      </c>
      <c r="BJ868" s="78" t="e">
        <f>IF(Exposition!$J875="Juni",Exposition!$G875)</f>
        <v>#NAME?</v>
      </c>
      <c r="BK868" s="78" t="e">
        <f>IF(Exposition!$J875="Juli",Exposition!$G875)</f>
        <v>#NAME?</v>
      </c>
      <c r="BL868" s="78" t="e">
        <f>IF(Exposition!$J875="August",Exposition!$G875)</f>
        <v>#NAME?</v>
      </c>
      <c r="BM868" s="78" t="e">
        <f>IF(Exposition!$J875="September",Exposition!$G875)</f>
        <v>#NAME?</v>
      </c>
      <c r="BN868" s="78" t="e">
        <f>IF(Exposition!$J875="Oktober",Exposition!$G875)</f>
        <v>#NAME?</v>
      </c>
      <c r="BO868" s="78" t="e">
        <f>IF(Exposition!$J875="November",Exposition!$G875)</f>
        <v>#NAME?</v>
      </c>
      <c r="BP868" s="78" t="e">
        <f>IF(Exposition!$J875="Dezember",Exposition!$G875)</f>
        <v>#NAME?</v>
      </c>
    </row>
    <row r="869" spans="14:68" x14ac:dyDescent="0.2">
      <c r="N869" s="78" t="b">
        <f>IF(Exposition!$D877="Fußballspez. Training",Exposition!$C877*(Exposition!$E877/60))</f>
        <v>0</v>
      </c>
      <c r="O869" s="78" t="b">
        <f>IF(Exposition!$D877="Unspezifisches Training",Exposition!$C877*(Exposition!$E877/60))</f>
        <v>0</v>
      </c>
      <c r="AD869" s="78" t="e">
        <f>IF(Monitoring!D877=0,AA=0,TEXT(Monitoring!D877,"TTTT"))</f>
        <v>#NAME?</v>
      </c>
      <c r="AE869" s="78" t="e">
        <f>IF(Monitoring!D877=0,AA=0,TEXT(Monitoring!D877,"MMMM"))</f>
        <v>#NAME?</v>
      </c>
      <c r="AF869" s="78">
        <f>Monitoring!L877</f>
        <v>0</v>
      </c>
      <c r="BE869" s="78" t="e">
        <f>IF(Exposition!$J876="Januar",Exposition!$G876)</f>
        <v>#NAME?</v>
      </c>
      <c r="BF869" s="78" t="e">
        <f>IF(Exposition!$J876="Februar",Exposition!$G876)</f>
        <v>#NAME?</v>
      </c>
      <c r="BG869" s="78" t="e">
        <f>IF(Exposition!$J876="März",Exposition!$G876)</f>
        <v>#NAME?</v>
      </c>
      <c r="BH869" s="78" t="e">
        <f>IF(Exposition!$J876="April",Exposition!$G876)</f>
        <v>#NAME?</v>
      </c>
      <c r="BI869" s="78" t="e">
        <f>IF(Exposition!$J876="Mai",Exposition!$G876)</f>
        <v>#NAME?</v>
      </c>
      <c r="BJ869" s="78" t="e">
        <f>IF(Exposition!$J876="Juni",Exposition!$G876)</f>
        <v>#NAME?</v>
      </c>
      <c r="BK869" s="78" t="e">
        <f>IF(Exposition!$J876="Juli",Exposition!$G876)</f>
        <v>#NAME?</v>
      </c>
      <c r="BL869" s="78" t="e">
        <f>IF(Exposition!$J876="August",Exposition!$G876)</f>
        <v>#NAME?</v>
      </c>
      <c r="BM869" s="78" t="e">
        <f>IF(Exposition!$J876="September",Exposition!$G876)</f>
        <v>#NAME?</v>
      </c>
      <c r="BN869" s="78" t="e">
        <f>IF(Exposition!$J876="Oktober",Exposition!$G876)</f>
        <v>#NAME?</v>
      </c>
      <c r="BO869" s="78" t="e">
        <f>IF(Exposition!$J876="November",Exposition!$G876)</f>
        <v>#NAME?</v>
      </c>
      <c r="BP869" s="78" t="e">
        <f>IF(Exposition!$J876="Dezember",Exposition!$G876)</f>
        <v>#NAME?</v>
      </c>
    </row>
    <row r="870" spans="14:68" x14ac:dyDescent="0.2">
      <c r="N870" s="78" t="b">
        <f>IF(Exposition!$D878="Fußballspez. Training",Exposition!$C878*(Exposition!$E878/60))</f>
        <v>0</v>
      </c>
      <c r="O870" s="78" t="b">
        <f>IF(Exposition!$D878="Unspezifisches Training",Exposition!$C878*(Exposition!$E878/60))</f>
        <v>0</v>
      </c>
      <c r="AD870" s="78" t="e">
        <f>IF(Monitoring!D878=0,AA=0,TEXT(Monitoring!D878,"TTTT"))</f>
        <v>#NAME?</v>
      </c>
      <c r="AE870" s="78" t="e">
        <f>IF(Monitoring!D878=0,AA=0,TEXT(Monitoring!D878,"MMMM"))</f>
        <v>#NAME?</v>
      </c>
      <c r="AF870" s="78">
        <f>Monitoring!L878</f>
        <v>0</v>
      </c>
      <c r="BE870" s="78" t="e">
        <f>IF(Exposition!$J877="Januar",Exposition!$G877)</f>
        <v>#NAME?</v>
      </c>
      <c r="BF870" s="78" t="e">
        <f>IF(Exposition!$J877="Februar",Exposition!$G877)</f>
        <v>#NAME?</v>
      </c>
      <c r="BG870" s="78" t="e">
        <f>IF(Exposition!$J877="März",Exposition!$G877)</f>
        <v>#NAME?</v>
      </c>
      <c r="BH870" s="78" t="e">
        <f>IF(Exposition!$J877="April",Exposition!$G877)</f>
        <v>#NAME?</v>
      </c>
      <c r="BI870" s="78" t="e">
        <f>IF(Exposition!$J877="Mai",Exposition!$G877)</f>
        <v>#NAME?</v>
      </c>
      <c r="BJ870" s="78" t="e">
        <f>IF(Exposition!$J877="Juni",Exposition!$G877)</f>
        <v>#NAME?</v>
      </c>
      <c r="BK870" s="78" t="e">
        <f>IF(Exposition!$J877="Juli",Exposition!$G877)</f>
        <v>#NAME?</v>
      </c>
      <c r="BL870" s="78" t="e">
        <f>IF(Exposition!$J877="August",Exposition!$G877)</f>
        <v>#NAME?</v>
      </c>
      <c r="BM870" s="78" t="e">
        <f>IF(Exposition!$J877="September",Exposition!$G877)</f>
        <v>#NAME?</v>
      </c>
      <c r="BN870" s="78" t="e">
        <f>IF(Exposition!$J877="Oktober",Exposition!$G877)</f>
        <v>#NAME?</v>
      </c>
      <c r="BO870" s="78" t="e">
        <f>IF(Exposition!$J877="November",Exposition!$G877)</f>
        <v>#NAME?</v>
      </c>
      <c r="BP870" s="78" t="e">
        <f>IF(Exposition!$J877="Dezember",Exposition!$G877)</f>
        <v>#NAME?</v>
      </c>
    </row>
    <row r="871" spans="14:68" x14ac:dyDescent="0.2">
      <c r="N871" s="78" t="b">
        <f>IF(Exposition!$D879="Fußballspez. Training",Exposition!$C879*(Exposition!$E879/60))</f>
        <v>0</v>
      </c>
      <c r="O871" s="78" t="b">
        <f>IF(Exposition!$D879="Unspezifisches Training",Exposition!$C879*(Exposition!$E879/60))</f>
        <v>0</v>
      </c>
      <c r="AD871" s="78" t="e">
        <f>IF(Monitoring!D879=0,AA=0,TEXT(Monitoring!D879,"TTTT"))</f>
        <v>#NAME?</v>
      </c>
      <c r="AE871" s="78" t="e">
        <f>IF(Monitoring!D879=0,AA=0,TEXT(Monitoring!D879,"MMMM"))</f>
        <v>#NAME?</v>
      </c>
      <c r="AF871" s="78">
        <f>Monitoring!L879</f>
        <v>0</v>
      </c>
      <c r="BE871" s="78" t="e">
        <f>IF(Exposition!$J878="Januar",Exposition!$G878)</f>
        <v>#NAME?</v>
      </c>
      <c r="BF871" s="78" t="e">
        <f>IF(Exposition!$J878="Februar",Exposition!$G878)</f>
        <v>#NAME?</v>
      </c>
      <c r="BG871" s="78" t="e">
        <f>IF(Exposition!$J878="März",Exposition!$G878)</f>
        <v>#NAME?</v>
      </c>
      <c r="BH871" s="78" t="e">
        <f>IF(Exposition!$J878="April",Exposition!$G878)</f>
        <v>#NAME?</v>
      </c>
      <c r="BI871" s="78" t="e">
        <f>IF(Exposition!$J878="Mai",Exposition!$G878)</f>
        <v>#NAME?</v>
      </c>
      <c r="BJ871" s="78" t="e">
        <f>IF(Exposition!$J878="Juni",Exposition!$G878)</f>
        <v>#NAME?</v>
      </c>
      <c r="BK871" s="78" t="e">
        <f>IF(Exposition!$J878="Juli",Exposition!$G878)</f>
        <v>#NAME?</v>
      </c>
      <c r="BL871" s="78" t="e">
        <f>IF(Exposition!$J878="August",Exposition!$G878)</f>
        <v>#NAME?</v>
      </c>
      <c r="BM871" s="78" t="e">
        <f>IF(Exposition!$J878="September",Exposition!$G878)</f>
        <v>#NAME?</v>
      </c>
      <c r="BN871" s="78" t="e">
        <f>IF(Exposition!$J878="Oktober",Exposition!$G878)</f>
        <v>#NAME?</v>
      </c>
      <c r="BO871" s="78" t="e">
        <f>IF(Exposition!$J878="November",Exposition!$G878)</f>
        <v>#NAME?</v>
      </c>
      <c r="BP871" s="78" t="e">
        <f>IF(Exposition!$J878="Dezember",Exposition!$G878)</f>
        <v>#NAME?</v>
      </c>
    </row>
    <row r="872" spans="14:68" x14ac:dyDescent="0.2">
      <c r="N872" s="78" t="b">
        <f>IF(Exposition!$D880="Fußballspez. Training",Exposition!$C880*(Exposition!$E880/60))</f>
        <v>0</v>
      </c>
      <c r="O872" s="78" t="b">
        <f>IF(Exposition!$D880="Unspezifisches Training",Exposition!$C880*(Exposition!$E880/60))</f>
        <v>0</v>
      </c>
      <c r="AD872" s="78" t="e">
        <f>IF(Monitoring!D880=0,AA=0,TEXT(Monitoring!D880,"TTTT"))</f>
        <v>#NAME?</v>
      </c>
      <c r="AE872" s="78" t="e">
        <f>IF(Monitoring!D880=0,AA=0,TEXT(Monitoring!D880,"MMMM"))</f>
        <v>#NAME?</v>
      </c>
      <c r="AF872" s="78">
        <f>Monitoring!L880</f>
        <v>0</v>
      </c>
      <c r="BE872" s="78" t="e">
        <f>IF(Exposition!$J879="Januar",Exposition!$G879)</f>
        <v>#NAME?</v>
      </c>
      <c r="BF872" s="78" t="e">
        <f>IF(Exposition!$J879="Februar",Exposition!$G879)</f>
        <v>#NAME?</v>
      </c>
      <c r="BG872" s="78" t="e">
        <f>IF(Exposition!$J879="März",Exposition!$G879)</f>
        <v>#NAME?</v>
      </c>
      <c r="BH872" s="78" t="e">
        <f>IF(Exposition!$J879="April",Exposition!$G879)</f>
        <v>#NAME?</v>
      </c>
      <c r="BI872" s="78" t="e">
        <f>IF(Exposition!$J879="Mai",Exposition!$G879)</f>
        <v>#NAME?</v>
      </c>
      <c r="BJ872" s="78" t="e">
        <f>IF(Exposition!$J879="Juni",Exposition!$G879)</f>
        <v>#NAME?</v>
      </c>
      <c r="BK872" s="78" t="e">
        <f>IF(Exposition!$J879="Juli",Exposition!$G879)</f>
        <v>#NAME?</v>
      </c>
      <c r="BL872" s="78" t="e">
        <f>IF(Exposition!$J879="August",Exposition!$G879)</f>
        <v>#NAME?</v>
      </c>
      <c r="BM872" s="78" t="e">
        <f>IF(Exposition!$J879="September",Exposition!$G879)</f>
        <v>#NAME?</v>
      </c>
      <c r="BN872" s="78" t="e">
        <f>IF(Exposition!$J879="Oktober",Exposition!$G879)</f>
        <v>#NAME?</v>
      </c>
      <c r="BO872" s="78" t="e">
        <f>IF(Exposition!$J879="November",Exposition!$G879)</f>
        <v>#NAME?</v>
      </c>
      <c r="BP872" s="78" t="e">
        <f>IF(Exposition!$J879="Dezember",Exposition!$G879)</f>
        <v>#NAME?</v>
      </c>
    </row>
    <row r="873" spans="14:68" x14ac:dyDescent="0.2">
      <c r="N873" s="78" t="b">
        <f>IF(Exposition!$D881="Fußballspez. Training",Exposition!$C881*(Exposition!$E881/60))</f>
        <v>0</v>
      </c>
      <c r="O873" s="78" t="b">
        <f>IF(Exposition!$D881="Unspezifisches Training",Exposition!$C881*(Exposition!$E881/60))</f>
        <v>0</v>
      </c>
      <c r="AD873" s="78" t="e">
        <f>IF(Monitoring!D881=0,AA=0,TEXT(Monitoring!D881,"TTTT"))</f>
        <v>#NAME?</v>
      </c>
      <c r="AE873" s="78" t="e">
        <f>IF(Monitoring!D881=0,AA=0,TEXT(Monitoring!D881,"MMMM"))</f>
        <v>#NAME?</v>
      </c>
      <c r="AF873" s="78">
        <f>Monitoring!L881</f>
        <v>0</v>
      </c>
      <c r="BE873" s="78" t="e">
        <f>IF(Exposition!$J880="Januar",Exposition!$G880)</f>
        <v>#NAME?</v>
      </c>
      <c r="BF873" s="78" t="e">
        <f>IF(Exposition!$J880="Februar",Exposition!$G880)</f>
        <v>#NAME?</v>
      </c>
      <c r="BG873" s="78" t="e">
        <f>IF(Exposition!$J880="März",Exposition!$G880)</f>
        <v>#NAME?</v>
      </c>
      <c r="BH873" s="78" t="e">
        <f>IF(Exposition!$J880="April",Exposition!$G880)</f>
        <v>#NAME?</v>
      </c>
      <c r="BI873" s="78" t="e">
        <f>IF(Exposition!$J880="Mai",Exposition!$G880)</f>
        <v>#NAME?</v>
      </c>
      <c r="BJ873" s="78" t="e">
        <f>IF(Exposition!$J880="Juni",Exposition!$G880)</f>
        <v>#NAME?</v>
      </c>
      <c r="BK873" s="78" t="e">
        <f>IF(Exposition!$J880="Juli",Exposition!$G880)</f>
        <v>#NAME?</v>
      </c>
      <c r="BL873" s="78" t="e">
        <f>IF(Exposition!$J880="August",Exposition!$G880)</f>
        <v>#NAME?</v>
      </c>
      <c r="BM873" s="78" t="e">
        <f>IF(Exposition!$J880="September",Exposition!$G880)</f>
        <v>#NAME?</v>
      </c>
      <c r="BN873" s="78" t="e">
        <f>IF(Exposition!$J880="Oktober",Exposition!$G880)</f>
        <v>#NAME?</v>
      </c>
      <c r="BO873" s="78" t="e">
        <f>IF(Exposition!$J880="November",Exposition!$G880)</f>
        <v>#NAME?</v>
      </c>
      <c r="BP873" s="78" t="e">
        <f>IF(Exposition!$J880="Dezember",Exposition!$G880)</f>
        <v>#NAME?</v>
      </c>
    </row>
    <row r="874" spans="14:68" x14ac:dyDescent="0.2">
      <c r="N874" s="78" t="b">
        <f>IF(Exposition!$D882="Fußballspez. Training",Exposition!$C882*(Exposition!$E882/60))</f>
        <v>0</v>
      </c>
      <c r="O874" s="78" t="b">
        <f>IF(Exposition!$D882="Unspezifisches Training",Exposition!$C882*(Exposition!$E882/60))</f>
        <v>0</v>
      </c>
      <c r="AD874" s="78" t="e">
        <f>IF(Monitoring!D882=0,AA=0,TEXT(Monitoring!D882,"TTTT"))</f>
        <v>#NAME?</v>
      </c>
      <c r="AE874" s="78" t="e">
        <f>IF(Monitoring!D882=0,AA=0,TEXT(Monitoring!D882,"MMMM"))</f>
        <v>#NAME?</v>
      </c>
      <c r="AF874" s="78">
        <f>Monitoring!L882</f>
        <v>0</v>
      </c>
      <c r="BE874" s="78" t="e">
        <f>IF(Exposition!$J881="Januar",Exposition!$G881)</f>
        <v>#NAME?</v>
      </c>
      <c r="BF874" s="78" t="e">
        <f>IF(Exposition!$J881="Februar",Exposition!$G881)</f>
        <v>#NAME?</v>
      </c>
      <c r="BG874" s="78" t="e">
        <f>IF(Exposition!$J881="März",Exposition!$G881)</f>
        <v>#NAME?</v>
      </c>
      <c r="BH874" s="78" t="e">
        <f>IF(Exposition!$J881="April",Exposition!$G881)</f>
        <v>#NAME?</v>
      </c>
      <c r="BI874" s="78" t="e">
        <f>IF(Exposition!$J881="Mai",Exposition!$G881)</f>
        <v>#NAME?</v>
      </c>
      <c r="BJ874" s="78" t="e">
        <f>IF(Exposition!$J881="Juni",Exposition!$G881)</f>
        <v>#NAME?</v>
      </c>
      <c r="BK874" s="78" t="e">
        <f>IF(Exposition!$J881="Juli",Exposition!$G881)</f>
        <v>#NAME?</v>
      </c>
      <c r="BL874" s="78" t="e">
        <f>IF(Exposition!$J881="August",Exposition!$G881)</f>
        <v>#NAME?</v>
      </c>
      <c r="BM874" s="78" t="e">
        <f>IF(Exposition!$J881="September",Exposition!$G881)</f>
        <v>#NAME?</v>
      </c>
      <c r="BN874" s="78" t="e">
        <f>IF(Exposition!$J881="Oktober",Exposition!$G881)</f>
        <v>#NAME?</v>
      </c>
      <c r="BO874" s="78" t="e">
        <f>IF(Exposition!$J881="November",Exposition!$G881)</f>
        <v>#NAME?</v>
      </c>
      <c r="BP874" s="78" t="e">
        <f>IF(Exposition!$J881="Dezember",Exposition!$G881)</f>
        <v>#NAME?</v>
      </c>
    </row>
    <row r="875" spans="14:68" x14ac:dyDescent="0.2">
      <c r="N875" s="78" t="b">
        <f>IF(Exposition!$D883="Fußballspez. Training",Exposition!$C883*(Exposition!$E883/60))</f>
        <v>0</v>
      </c>
      <c r="O875" s="78" t="b">
        <f>IF(Exposition!$D883="Unspezifisches Training",Exposition!$C883*(Exposition!$E883/60))</f>
        <v>0</v>
      </c>
      <c r="AD875" s="78" t="e">
        <f>IF(Monitoring!D883=0,AA=0,TEXT(Monitoring!D883,"TTTT"))</f>
        <v>#NAME?</v>
      </c>
      <c r="AE875" s="78" t="e">
        <f>IF(Monitoring!D883=0,AA=0,TEXT(Monitoring!D883,"MMMM"))</f>
        <v>#NAME?</v>
      </c>
      <c r="AF875" s="78">
        <f>Monitoring!L883</f>
        <v>0</v>
      </c>
      <c r="BE875" s="78" t="e">
        <f>IF(Exposition!$J882="Januar",Exposition!$G882)</f>
        <v>#NAME?</v>
      </c>
      <c r="BF875" s="78" t="e">
        <f>IF(Exposition!$J882="Februar",Exposition!$G882)</f>
        <v>#NAME?</v>
      </c>
      <c r="BG875" s="78" t="e">
        <f>IF(Exposition!$J882="März",Exposition!$G882)</f>
        <v>#NAME?</v>
      </c>
      <c r="BH875" s="78" t="e">
        <f>IF(Exposition!$J882="April",Exposition!$G882)</f>
        <v>#NAME?</v>
      </c>
      <c r="BI875" s="78" t="e">
        <f>IF(Exposition!$J882="Mai",Exposition!$G882)</f>
        <v>#NAME?</v>
      </c>
      <c r="BJ875" s="78" t="e">
        <f>IF(Exposition!$J882="Juni",Exposition!$G882)</f>
        <v>#NAME?</v>
      </c>
      <c r="BK875" s="78" t="e">
        <f>IF(Exposition!$J882="Juli",Exposition!$G882)</f>
        <v>#NAME?</v>
      </c>
      <c r="BL875" s="78" t="e">
        <f>IF(Exposition!$J882="August",Exposition!$G882)</f>
        <v>#NAME?</v>
      </c>
      <c r="BM875" s="78" t="e">
        <f>IF(Exposition!$J882="September",Exposition!$G882)</f>
        <v>#NAME?</v>
      </c>
      <c r="BN875" s="78" t="e">
        <f>IF(Exposition!$J882="Oktober",Exposition!$G882)</f>
        <v>#NAME?</v>
      </c>
      <c r="BO875" s="78" t="e">
        <f>IF(Exposition!$J882="November",Exposition!$G882)</f>
        <v>#NAME?</v>
      </c>
      <c r="BP875" s="78" t="e">
        <f>IF(Exposition!$J882="Dezember",Exposition!$G882)</f>
        <v>#NAME?</v>
      </c>
    </row>
    <row r="876" spans="14:68" x14ac:dyDescent="0.2">
      <c r="N876" s="78" t="b">
        <f>IF(Exposition!$D884="Fußballspez. Training",Exposition!$C884*(Exposition!$E884/60))</f>
        <v>0</v>
      </c>
      <c r="O876" s="78" t="b">
        <f>IF(Exposition!$D884="Unspezifisches Training",Exposition!$C884*(Exposition!$E884/60))</f>
        <v>0</v>
      </c>
      <c r="AD876" s="78" t="e">
        <f>IF(Monitoring!D884=0,AA=0,TEXT(Monitoring!D884,"TTTT"))</f>
        <v>#NAME?</v>
      </c>
      <c r="AE876" s="78" t="e">
        <f>IF(Monitoring!D884=0,AA=0,TEXT(Monitoring!D884,"MMMM"))</f>
        <v>#NAME?</v>
      </c>
      <c r="AF876" s="78">
        <f>Monitoring!L884</f>
        <v>0</v>
      </c>
      <c r="BE876" s="78" t="e">
        <f>IF(Exposition!$J883="Januar",Exposition!$G883)</f>
        <v>#NAME?</v>
      </c>
      <c r="BF876" s="78" t="e">
        <f>IF(Exposition!$J883="Februar",Exposition!$G883)</f>
        <v>#NAME?</v>
      </c>
      <c r="BG876" s="78" t="e">
        <f>IF(Exposition!$J883="März",Exposition!$G883)</f>
        <v>#NAME?</v>
      </c>
      <c r="BH876" s="78" t="e">
        <f>IF(Exposition!$J883="April",Exposition!$G883)</f>
        <v>#NAME?</v>
      </c>
      <c r="BI876" s="78" t="e">
        <f>IF(Exposition!$J883="Mai",Exposition!$G883)</f>
        <v>#NAME?</v>
      </c>
      <c r="BJ876" s="78" t="e">
        <f>IF(Exposition!$J883="Juni",Exposition!$G883)</f>
        <v>#NAME?</v>
      </c>
      <c r="BK876" s="78" t="e">
        <f>IF(Exposition!$J883="Juli",Exposition!$G883)</f>
        <v>#NAME?</v>
      </c>
      <c r="BL876" s="78" t="e">
        <f>IF(Exposition!$J883="August",Exposition!$G883)</f>
        <v>#NAME?</v>
      </c>
      <c r="BM876" s="78" t="e">
        <f>IF(Exposition!$J883="September",Exposition!$G883)</f>
        <v>#NAME?</v>
      </c>
      <c r="BN876" s="78" t="e">
        <f>IF(Exposition!$J883="Oktober",Exposition!$G883)</f>
        <v>#NAME?</v>
      </c>
      <c r="BO876" s="78" t="e">
        <f>IF(Exposition!$J883="November",Exposition!$G883)</f>
        <v>#NAME?</v>
      </c>
      <c r="BP876" s="78" t="e">
        <f>IF(Exposition!$J883="Dezember",Exposition!$G883)</f>
        <v>#NAME?</v>
      </c>
    </row>
    <row r="877" spans="14:68" x14ac:dyDescent="0.2">
      <c r="N877" s="78" t="b">
        <f>IF(Exposition!$D885="Fußballspez. Training",Exposition!$C885*(Exposition!$E885/60))</f>
        <v>0</v>
      </c>
      <c r="O877" s="78" t="b">
        <f>IF(Exposition!$D885="Unspezifisches Training",Exposition!$C885*(Exposition!$E885/60))</f>
        <v>0</v>
      </c>
      <c r="AD877" s="78" t="e">
        <f>IF(Monitoring!D885=0,AA=0,TEXT(Monitoring!D885,"TTTT"))</f>
        <v>#NAME?</v>
      </c>
      <c r="AE877" s="78" t="e">
        <f>IF(Monitoring!D885=0,AA=0,TEXT(Monitoring!D885,"MMMM"))</f>
        <v>#NAME?</v>
      </c>
      <c r="AF877" s="78">
        <f>Monitoring!L885</f>
        <v>0</v>
      </c>
      <c r="BE877" s="78" t="e">
        <f>IF(Exposition!$J884="Januar",Exposition!$G884)</f>
        <v>#NAME?</v>
      </c>
      <c r="BF877" s="78" t="e">
        <f>IF(Exposition!$J884="Februar",Exposition!$G884)</f>
        <v>#NAME?</v>
      </c>
      <c r="BG877" s="78" t="e">
        <f>IF(Exposition!$J884="März",Exposition!$G884)</f>
        <v>#NAME?</v>
      </c>
      <c r="BH877" s="78" t="e">
        <f>IF(Exposition!$J884="April",Exposition!$G884)</f>
        <v>#NAME?</v>
      </c>
      <c r="BI877" s="78" t="e">
        <f>IF(Exposition!$J884="Mai",Exposition!$G884)</f>
        <v>#NAME?</v>
      </c>
      <c r="BJ877" s="78" t="e">
        <f>IF(Exposition!$J884="Juni",Exposition!$G884)</f>
        <v>#NAME?</v>
      </c>
      <c r="BK877" s="78" t="e">
        <f>IF(Exposition!$J884="Juli",Exposition!$G884)</f>
        <v>#NAME?</v>
      </c>
      <c r="BL877" s="78" t="e">
        <f>IF(Exposition!$J884="August",Exposition!$G884)</f>
        <v>#NAME?</v>
      </c>
      <c r="BM877" s="78" t="e">
        <f>IF(Exposition!$J884="September",Exposition!$G884)</f>
        <v>#NAME?</v>
      </c>
      <c r="BN877" s="78" t="e">
        <f>IF(Exposition!$J884="Oktober",Exposition!$G884)</f>
        <v>#NAME?</v>
      </c>
      <c r="BO877" s="78" t="e">
        <f>IF(Exposition!$J884="November",Exposition!$G884)</f>
        <v>#NAME?</v>
      </c>
      <c r="BP877" s="78" t="e">
        <f>IF(Exposition!$J884="Dezember",Exposition!$G884)</f>
        <v>#NAME?</v>
      </c>
    </row>
    <row r="878" spans="14:68" x14ac:dyDescent="0.2">
      <c r="N878" s="78" t="b">
        <f>IF(Exposition!$D886="Fußballspez. Training",Exposition!$C886*(Exposition!$E886/60))</f>
        <v>0</v>
      </c>
      <c r="O878" s="78" t="b">
        <f>IF(Exposition!$D886="Unspezifisches Training",Exposition!$C886*(Exposition!$E886/60))</f>
        <v>0</v>
      </c>
      <c r="AD878" s="78" t="e">
        <f>IF(Monitoring!D886=0,AA=0,TEXT(Monitoring!D886,"TTTT"))</f>
        <v>#NAME?</v>
      </c>
      <c r="AE878" s="78" t="e">
        <f>IF(Monitoring!D886=0,AA=0,TEXT(Monitoring!D886,"MMMM"))</f>
        <v>#NAME?</v>
      </c>
      <c r="AF878" s="78">
        <f>Monitoring!L886</f>
        <v>0</v>
      </c>
      <c r="BE878" s="78" t="e">
        <f>IF(Exposition!$J885="Januar",Exposition!$G885)</f>
        <v>#NAME?</v>
      </c>
      <c r="BF878" s="78" t="e">
        <f>IF(Exposition!$J885="Februar",Exposition!$G885)</f>
        <v>#NAME?</v>
      </c>
      <c r="BG878" s="78" t="e">
        <f>IF(Exposition!$J885="März",Exposition!$G885)</f>
        <v>#NAME?</v>
      </c>
      <c r="BH878" s="78" t="e">
        <f>IF(Exposition!$J885="April",Exposition!$G885)</f>
        <v>#NAME?</v>
      </c>
      <c r="BI878" s="78" t="e">
        <f>IF(Exposition!$J885="Mai",Exposition!$G885)</f>
        <v>#NAME?</v>
      </c>
      <c r="BJ878" s="78" t="e">
        <f>IF(Exposition!$J885="Juni",Exposition!$G885)</f>
        <v>#NAME?</v>
      </c>
      <c r="BK878" s="78" t="e">
        <f>IF(Exposition!$J885="Juli",Exposition!$G885)</f>
        <v>#NAME?</v>
      </c>
      <c r="BL878" s="78" t="e">
        <f>IF(Exposition!$J885="August",Exposition!$G885)</f>
        <v>#NAME?</v>
      </c>
      <c r="BM878" s="78" t="e">
        <f>IF(Exposition!$J885="September",Exposition!$G885)</f>
        <v>#NAME?</v>
      </c>
      <c r="BN878" s="78" t="e">
        <f>IF(Exposition!$J885="Oktober",Exposition!$G885)</f>
        <v>#NAME?</v>
      </c>
      <c r="BO878" s="78" t="e">
        <f>IF(Exposition!$J885="November",Exposition!$G885)</f>
        <v>#NAME?</v>
      </c>
      <c r="BP878" s="78" t="e">
        <f>IF(Exposition!$J885="Dezember",Exposition!$G885)</f>
        <v>#NAME?</v>
      </c>
    </row>
    <row r="879" spans="14:68" x14ac:dyDescent="0.2">
      <c r="N879" s="78" t="b">
        <f>IF(Exposition!$D887="Fußballspez. Training",Exposition!$C887*(Exposition!$E887/60))</f>
        <v>0</v>
      </c>
      <c r="O879" s="78" t="b">
        <f>IF(Exposition!$D887="Unspezifisches Training",Exposition!$C887*(Exposition!$E887/60))</f>
        <v>0</v>
      </c>
      <c r="AD879" s="78" t="e">
        <f>IF(Monitoring!D887=0,AA=0,TEXT(Monitoring!D887,"TTTT"))</f>
        <v>#NAME?</v>
      </c>
      <c r="AE879" s="78" t="e">
        <f>IF(Monitoring!D887=0,AA=0,TEXT(Monitoring!D887,"MMMM"))</f>
        <v>#NAME?</v>
      </c>
      <c r="AF879" s="78">
        <f>Monitoring!L887</f>
        <v>0</v>
      </c>
      <c r="BE879" s="78" t="e">
        <f>IF(Exposition!$J886="Januar",Exposition!$G886)</f>
        <v>#NAME?</v>
      </c>
      <c r="BF879" s="78" t="e">
        <f>IF(Exposition!$J886="Februar",Exposition!$G886)</f>
        <v>#NAME?</v>
      </c>
      <c r="BG879" s="78" t="e">
        <f>IF(Exposition!$J886="März",Exposition!$G886)</f>
        <v>#NAME?</v>
      </c>
      <c r="BH879" s="78" t="e">
        <f>IF(Exposition!$J886="April",Exposition!$G886)</f>
        <v>#NAME?</v>
      </c>
      <c r="BI879" s="78" t="e">
        <f>IF(Exposition!$J886="Mai",Exposition!$G886)</f>
        <v>#NAME?</v>
      </c>
      <c r="BJ879" s="78" t="e">
        <f>IF(Exposition!$J886="Juni",Exposition!$G886)</f>
        <v>#NAME?</v>
      </c>
      <c r="BK879" s="78" t="e">
        <f>IF(Exposition!$J886="Juli",Exposition!$G886)</f>
        <v>#NAME?</v>
      </c>
      <c r="BL879" s="78" t="e">
        <f>IF(Exposition!$J886="August",Exposition!$G886)</f>
        <v>#NAME?</v>
      </c>
      <c r="BM879" s="78" t="e">
        <f>IF(Exposition!$J886="September",Exposition!$G886)</f>
        <v>#NAME?</v>
      </c>
      <c r="BN879" s="78" t="e">
        <f>IF(Exposition!$J886="Oktober",Exposition!$G886)</f>
        <v>#NAME?</v>
      </c>
      <c r="BO879" s="78" t="e">
        <f>IF(Exposition!$J886="November",Exposition!$G886)</f>
        <v>#NAME?</v>
      </c>
      <c r="BP879" s="78" t="e">
        <f>IF(Exposition!$J886="Dezember",Exposition!$G886)</f>
        <v>#NAME?</v>
      </c>
    </row>
    <row r="880" spans="14:68" x14ac:dyDescent="0.2">
      <c r="N880" s="78" t="b">
        <f>IF(Exposition!$D888="Fußballspez. Training",Exposition!$C888*(Exposition!$E888/60))</f>
        <v>0</v>
      </c>
      <c r="O880" s="78" t="b">
        <f>IF(Exposition!$D888="Unspezifisches Training",Exposition!$C888*(Exposition!$E888/60))</f>
        <v>0</v>
      </c>
      <c r="AD880" s="78" t="e">
        <f>IF(Monitoring!D888=0,AA=0,TEXT(Monitoring!D888,"TTTT"))</f>
        <v>#NAME?</v>
      </c>
      <c r="AE880" s="78" t="e">
        <f>IF(Monitoring!D888=0,AA=0,TEXT(Monitoring!D888,"MMMM"))</f>
        <v>#NAME?</v>
      </c>
      <c r="AF880" s="78">
        <f>Monitoring!L888</f>
        <v>0</v>
      </c>
      <c r="BE880" s="78" t="e">
        <f>IF(Exposition!$J887="Januar",Exposition!$G887)</f>
        <v>#NAME?</v>
      </c>
      <c r="BF880" s="78" t="e">
        <f>IF(Exposition!$J887="Februar",Exposition!$G887)</f>
        <v>#NAME?</v>
      </c>
      <c r="BG880" s="78" t="e">
        <f>IF(Exposition!$J887="März",Exposition!$G887)</f>
        <v>#NAME?</v>
      </c>
      <c r="BH880" s="78" t="e">
        <f>IF(Exposition!$J887="April",Exposition!$G887)</f>
        <v>#NAME?</v>
      </c>
      <c r="BI880" s="78" t="e">
        <f>IF(Exposition!$J887="Mai",Exposition!$G887)</f>
        <v>#NAME?</v>
      </c>
      <c r="BJ880" s="78" t="e">
        <f>IF(Exposition!$J887="Juni",Exposition!$G887)</f>
        <v>#NAME?</v>
      </c>
      <c r="BK880" s="78" t="e">
        <f>IF(Exposition!$J887="Juli",Exposition!$G887)</f>
        <v>#NAME?</v>
      </c>
      <c r="BL880" s="78" t="e">
        <f>IF(Exposition!$J887="August",Exposition!$G887)</f>
        <v>#NAME?</v>
      </c>
      <c r="BM880" s="78" t="e">
        <f>IF(Exposition!$J887="September",Exposition!$G887)</f>
        <v>#NAME?</v>
      </c>
      <c r="BN880" s="78" t="e">
        <f>IF(Exposition!$J887="Oktober",Exposition!$G887)</f>
        <v>#NAME?</v>
      </c>
      <c r="BO880" s="78" t="e">
        <f>IF(Exposition!$J887="November",Exposition!$G887)</f>
        <v>#NAME?</v>
      </c>
      <c r="BP880" s="78" t="e">
        <f>IF(Exposition!$J887="Dezember",Exposition!$G887)</f>
        <v>#NAME?</v>
      </c>
    </row>
    <row r="881" spans="14:68" x14ac:dyDescent="0.2">
      <c r="N881" s="78" t="b">
        <f>IF(Exposition!$D889="Fußballspez. Training",Exposition!$C889*(Exposition!$E889/60))</f>
        <v>0</v>
      </c>
      <c r="O881" s="78" t="b">
        <f>IF(Exposition!$D889="Unspezifisches Training",Exposition!$C889*(Exposition!$E889/60))</f>
        <v>0</v>
      </c>
      <c r="AD881" s="78" t="e">
        <f>IF(Monitoring!D889=0,AA=0,TEXT(Monitoring!D889,"TTTT"))</f>
        <v>#NAME?</v>
      </c>
      <c r="AE881" s="78" t="e">
        <f>IF(Monitoring!D889=0,AA=0,TEXT(Monitoring!D889,"MMMM"))</f>
        <v>#NAME?</v>
      </c>
      <c r="AF881" s="78">
        <f>Monitoring!L889</f>
        <v>0</v>
      </c>
      <c r="BE881" s="78" t="e">
        <f>IF(Exposition!$J888="Januar",Exposition!$G888)</f>
        <v>#NAME?</v>
      </c>
      <c r="BF881" s="78" t="e">
        <f>IF(Exposition!$J888="Februar",Exposition!$G888)</f>
        <v>#NAME?</v>
      </c>
      <c r="BG881" s="78" t="e">
        <f>IF(Exposition!$J888="März",Exposition!$G888)</f>
        <v>#NAME?</v>
      </c>
      <c r="BH881" s="78" t="e">
        <f>IF(Exposition!$J888="April",Exposition!$G888)</f>
        <v>#NAME?</v>
      </c>
      <c r="BI881" s="78" t="e">
        <f>IF(Exposition!$J888="Mai",Exposition!$G888)</f>
        <v>#NAME?</v>
      </c>
      <c r="BJ881" s="78" t="e">
        <f>IF(Exposition!$J888="Juni",Exposition!$G888)</f>
        <v>#NAME?</v>
      </c>
      <c r="BK881" s="78" t="e">
        <f>IF(Exposition!$J888="Juli",Exposition!$G888)</f>
        <v>#NAME?</v>
      </c>
      <c r="BL881" s="78" t="e">
        <f>IF(Exposition!$J888="August",Exposition!$G888)</f>
        <v>#NAME?</v>
      </c>
      <c r="BM881" s="78" t="e">
        <f>IF(Exposition!$J888="September",Exposition!$G888)</f>
        <v>#NAME?</v>
      </c>
      <c r="BN881" s="78" t="e">
        <f>IF(Exposition!$J888="Oktober",Exposition!$G888)</f>
        <v>#NAME?</v>
      </c>
      <c r="BO881" s="78" t="e">
        <f>IF(Exposition!$J888="November",Exposition!$G888)</f>
        <v>#NAME?</v>
      </c>
      <c r="BP881" s="78" t="e">
        <f>IF(Exposition!$J888="Dezember",Exposition!$G888)</f>
        <v>#NAME?</v>
      </c>
    </row>
    <row r="882" spans="14:68" x14ac:dyDescent="0.2">
      <c r="N882" s="78" t="b">
        <f>IF(Exposition!$D890="Fußballspez. Training",Exposition!$C890*(Exposition!$E890/60))</f>
        <v>0</v>
      </c>
      <c r="O882" s="78" t="b">
        <f>IF(Exposition!$D890="Unspezifisches Training",Exposition!$C890*(Exposition!$E890/60))</f>
        <v>0</v>
      </c>
      <c r="AD882" s="78" t="e">
        <f>IF(Monitoring!D890=0,AA=0,TEXT(Monitoring!D890,"TTTT"))</f>
        <v>#NAME?</v>
      </c>
      <c r="AE882" s="78" t="e">
        <f>IF(Monitoring!D890=0,AA=0,TEXT(Monitoring!D890,"MMMM"))</f>
        <v>#NAME?</v>
      </c>
      <c r="AF882" s="78">
        <f>Monitoring!L890</f>
        <v>0</v>
      </c>
      <c r="BE882" s="78" t="e">
        <f>IF(Exposition!$J889="Januar",Exposition!$G889)</f>
        <v>#NAME?</v>
      </c>
      <c r="BF882" s="78" t="e">
        <f>IF(Exposition!$J889="Februar",Exposition!$G889)</f>
        <v>#NAME?</v>
      </c>
      <c r="BG882" s="78" t="e">
        <f>IF(Exposition!$J889="März",Exposition!$G889)</f>
        <v>#NAME?</v>
      </c>
      <c r="BH882" s="78" t="e">
        <f>IF(Exposition!$J889="April",Exposition!$G889)</f>
        <v>#NAME?</v>
      </c>
      <c r="BI882" s="78" t="e">
        <f>IF(Exposition!$J889="Mai",Exposition!$G889)</f>
        <v>#NAME?</v>
      </c>
      <c r="BJ882" s="78" t="e">
        <f>IF(Exposition!$J889="Juni",Exposition!$G889)</f>
        <v>#NAME?</v>
      </c>
      <c r="BK882" s="78" t="e">
        <f>IF(Exposition!$J889="Juli",Exposition!$G889)</f>
        <v>#NAME?</v>
      </c>
      <c r="BL882" s="78" t="e">
        <f>IF(Exposition!$J889="August",Exposition!$G889)</f>
        <v>#NAME?</v>
      </c>
      <c r="BM882" s="78" t="e">
        <f>IF(Exposition!$J889="September",Exposition!$G889)</f>
        <v>#NAME?</v>
      </c>
      <c r="BN882" s="78" t="e">
        <f>IF(Exposition!$J889="Oktober",Exposition!$G889)</f>
        <v>#NAME?</v>
      </c>
      <c r="BO882" s="78" t="e">
        <f>IF(Exposition!$J889="November",Exposition!$G889)</f>
        <v>#NAME?</v>
      </c>
      <c r="BP882" s="78" t="e">
        <f>IF(Exposition!$J889="Dezember",Exposition!$G889)</f>
        <v>#NAME?</v>
      </c>
    </row>
    <row r="883" spans="14:68" x14ac:dyDescent="0.2">
      <c r="N883" s="78" t="b">
        <f>IF(Exposition!$D891="Fußballspez. Training",Exposition!$C891*(Exposition!$E891/60))</f>
        <v>0</v>
      </c>
      <c r="O883" s="78" t="b">
        <f>IF(Exposition!$D891="Unspezifisches Training",Exposition!$C891*(Exposition!$E891/60))</f>
        <v>0</v>
      </c>
      <c r="AD883" s="78" t="e">
        <f>IF(Monitoring!D891=0,AA=0,TEXT(Monitoring!D891,"TTTT"))</f>
        <v>#NAME?</v>
      </c>
      <c r="AE883" s="78" t="e">
        <f>IF(Monitoring!D891=0,AA=0,TEXT(Monitoring!D891,"MMMM"))</f>
        <v>#NAME?</v>
      </c>
      <c r="AF883" s="78">
        <f>Monitoring!L891</f>
        <v>0</v>
      </c>
      <c r="BE883" s="78" t="e">
        <f>IF(Exposition!$J890="Januar",Exposition!$G890)</f>
        <v>#NAME?</v>
      </c>
      <c r="BF883" s="78" t="e">
        <f>IF(Exposition!$J890="Februar",Exposition!$G890)</f>
        <v>#NAME?</v>
      </c>
      <c r="BG883" s="78" t="e">
        <f>IF(Exposition!$J890="März",Exposition!$G890)</f>
        <v>#NAME?</v>
      </c>
      <c r="BH883" s="78" t="e">
        <f>IF(Exposition!$J890="April",Exposition!$G890)</f>
        <v>#NAME?</v>
      </c>
      <c r="BI883" s="78" t="e">
        <f>IF(Exposition!$J890="Mai",Exposition!$G890)</f>
        <v>#NAME?</v>
      </c>
      <c r="BJ883" s="78" t="e">
        <f>IF(Exposition!$J890="Juni",Exposition!$G890)</f>
        <v>#NAME?</v>
      </c>
      <c r="BK883" s="78" t="e">
        <f>IF(Exposition!$J890="Juli",Exposition!$G890)</f>
        <v>#NAME?</v>
      </c>
      <c r="BL883" s="78" t="e">
        <f>IF(Exposition!$J890="August",Exposition!$G890)</f>
        <v>#NAME?</v>
      </c>
      <c r="BM883" s="78" t="e">
        <f>IF(Exposition!$J890="September",Exposition!$G890)</f>
        <v>#NAME?</v>
      </c>
      <c r="BN883" s="78" t="e">
        <f>IF(Exposition!$J890="Oktober",Exposition!$G890)</f>
        <v>#NAME?</v>
      </c>
      <c r="BO883" s="78" t="e">
        <f>IF(Exposition!$J890="November",Exposition!$G890)</f>
        <v>#NAME?</v>
      </c>
      <c r="BP883" s="78" t="e">
        <f>IF(Exposition!$J890="Dezember",Exposition!$G890)</f>
        <v>#NAME?</v>
      </c>
    </row>
    <row r="884" spans="14:68" x14ac:dyDescent="0.2">
      <c r="N884" s="78" t="b">
        <f>IF(Exposition!$D892="Fußballspez. Training",Exposition!$C892*(Exposition!$E892/60))</f>
        <v>0</v>
      </c>
      <c r="O884" s="78" t="b">
        <f>IF(Exposition!$D892="Unspezifisches Training",Exposition!$C892*(Exposition!$E892/60))</f>
        <v>0</v>
      </c>
      <c r="AD884" s="78" t="e">
        <f>IF(Monitoring!D892=0,AA=0,TEXT(Monitoring!D892,"TTTT"))</f>
        <v>#NAME?</v>
      </c>
      <c r="AE884" s="78" t="e">
        <f>IF(Monitoring!D892=0,AA=0,TEXT(Monitoring!D892,"MMMM"))</f>
        <v>#NAME?</v>
      </c>
      <c r="AF884" s="78">
        <f>Monitoring!L892</f>
        <v>0</v>
      </c>
      <c r="BE884" s="78" t="e">
        <f>IF(Exposition!$J891="Januar",Exposition!$G891)</f>
        <v>#NAME?</v>
      </c>
      <c r="BF884" s="78" t="e">
        <f>IF(Exposition!$J891="Februar",Exposition!$G891)</f>
        <v>#NAME?</v>
      </c>
      <c r="BG884" s="78" t="e">
        <f>IF(Exposition!$J891="März",Exposition!$G891)</f>
        <v>#NAME?</v>
      </c>
      <c r="BH884" s="78" t="e">
        <f>IF(Exposition!$J891="April",Exposition!$G891)</f>
        <v>#NAME?</v>
      </c>
      <c r="BI884" s="78" t="e">
        <f>IF(Exposition!$J891="Mai",Exposition!$G891)</f>
        <v>#NAME?</v>
      </c>
      <c r="BJ884" s="78" t="e">
        <f>IF(Exposition!$J891="Juni",Exposition!$G891)</f>
        <v>#NAME?</v>
      </c>
      <c r="BK884" s="78" t="e">
        <f>IF(Exposition!$J891="Juli",Exposition!$G891)</f>
        <v>#NAME?</v>
      </c>
      <c r="BL884" s="78" t="e">
        <f>IF(Exposition!$J891="August",Exposition!$G891)</f>
        <v>#NAME?</v>
      </c>
      <c r="BM884" s="78" t="e">
        <f>IF(Exposition!$J891="September",Exposition!$G891)</f>
        <v>#NAME?</v>
      </c>
      <c r="BN884" s="78" t="e">
        <f>IF(Exposition!$J891="Oktober",Exposition!$G891)</f>
        <v>#NAME?</v>
      </c>
      <c r="BO884" s="78" t="e">
        <f>IF(Exposition!$J891="November",Exposition!$G891)</f>
        <v>#NAME?</v>
      </c>
      <c r="BP884" s="78" t="e">
        <f>IF(Exposition!$J891="Dezember",Exposition!$G891)</f>
        <v>#NAME?</v>
      </c>
    </row>
    <row r="885" spans="14:68" x14ac:dyDescent="0.2">
      <c r="N885" s="78" t="b">
        <f>IF(Exposition!$D893="Fußballspez. Training",Exposition!$C893*(Exposition!$E893/60))</f>
        <v>0</v>
      </c>
      <c r="O885" s="78" t="b">
        <f>IF(Exposition!$D893="Unspezifisches Training",Exposition!$C893*(Exposition!$E893/60))</f>
        <v>0</v>
      </c>
      <c r="AD885" s="78" t="e">
        <f>IF(Monitoring!D893=0,AA=0,TEXT(Monitoring!D893,"TTTT"))</f>
        <v>#NAME?</v>
      </c>
      <c r="AE885" s="78" t="e">
        <f>IF(Monitoring!D893=0,AA=0,TEXT(Monitoring!D893,"MMMM"))</f>
        <v>#NAME?</v>
      </c>
      <c r="AF885" s="78">
        <f>Monitoring!L893</f>
        <v>0</v>
      </c>
      <c r="BE885" s="78" t="e">
        <f>IF(Exposition!$J892="Januar",Exposition!$G892)</f>
        <v>#NAME?</v>
      </c>
      <c r="BF885" s="78" t="e">
        <f>IF(Exposition!$J892="Februar",Exposition!$G892)</f>
        <v>#NAME?</v>
      </c>
      <c r="BG885" s="78" t="e">
        <f>IF(Exposition!$J892="März",Exposition!$G892)</f>
        <v>#NAME?</v>
      </c>
      <c r="BH885" s="78" t="e">
        <f>IF(Exposition!$J892="April",Exposition!$G892)</f>
        <v>#NAME?</v>
      </c>
      <c r="BI885" s="78" t="e">
        <f>IF(Exposition!$J892="Mai",Exposition!$G892)</f>
        <v>#NAME?</v>
      </c>
      <c r="BJ885" s="78" t="e">
        <f>IF(Exposition!$J892="Juni",Exposition!$G892)</f>
        <v>#NAME?</v>
      </c>
      <c r="BK885" s="78" t="e">
        <f>IF(Exposition!$J892="Juli",Exposition!$G892)</f>
        <v>#NAME?</v>
      </c>
      <c r="BL885" s="78" t="e">
        <f>IF(Exposition!$J892="August",Exposition!$G892)</f>
        <v>#NAME?</v>
      </c>
      <c r="BM885" s="78" t="e">
        <f>IF(Exposition!$J892="September",Exposition!$G892)</f>
        <v>#NAME?</v>
      </c>
      <c r="BN885" s="78" t="e">
        <f>IF(Exposition!$J892="Oktober",Exposition!$G892)</f>
        <v>#NAME?</v>
      </c>
      <c r="BO885" s="78" t="e">
        <f>IF(Exposition!$J892="November",Exposition!$G892)</f>
        <v>#NAME?</v>
      </c>
      <c r="BP885" s="78" t="e">
        <f>IF(Exposition!$J892="Dezember",Exposition!$G892)</f>
        <v>#NAME?</v>
      </c>
    </row>
    <row r="886" spans="14:68" x14ac:dyDescent="0.2">
      <c r="N886" s="78" t="b">
        <f>IF(Exposition!$D894="Fußballspez. Training",Exposition!$C894*(Exposition!$E894/60))</f>
        <v>0</v>
      </c>
      <c r="O886" s="78" t="b">
        <f>IF(Exposition!$D894="Unspezifisches Training",Exposition!$C894*(Exposition!$E894/60))</f>
        <v>0</v>
      </c>
      <c r="AD886" s="78" t="e">
        <f>IF(Monitoring!D894=0,AA=0,TEXT(Monitoring!D894,"TTTT"))</f>
        <v>#NAME?</v>
      </c>
      <c r="AE886" s="78" t="e">
        <f>IF(Monitoring!D894=0,AA=0,TEXT(Monitoring!D894,"MMMM"))</f>
        <v>#NAME?</v>
      </c>
      <c r="AF886" s="78">
        <f>Monitoring!L894</f>
        <v>0</v>
      </c>
      <c r="BE886" s="78" t="e">
        <f>IF(Exposition!$J893="Januar",Exposition!$G893)</f>
        <v>#NAME?</v>
      </c>
      <c r="BF886" s="78" t="e">
        <f>IF(Exposition!$J893="Februar",Exposition!$G893)</f>
        <v>#NAME?</v>
      </c>
      <c r="BG886" s="78" t="e">
        <f>IF(Exposition!$J893="März",Exposition!$G893)</f>
        <v>#NAME?</v>
      </c>
      <c r="BH886" s="78" t="e">
        <f>IF(Exposition!$J893="April",Exposition!$G893)</f>
        <v>#NAME?</v>
      </c>
      <c r="BI886" s="78" t="e">
        <f>IF(Exposition!$J893="Mai",Exposition!$G893)</f>
        <v>#NAME?</v>
      </c>
      <c r="BJ886" s="78" t="e">
        <f>IF(Exposition!$J893="Juni",Exposition!$G893)</f>
        <v>#NAME?</v>
      </c>
      <c r="BK886" s="78" t="e">
        <f>IF(Exposition!$J893="Juli",Exposition!$G893)</f>
        <v>#NAME?</v>
      </c>
      <c r="BL886" s="78" t="e">
        <f>IF(Exposition!$J893="August",Exposition!$G893)</f>
        <v>#NAME?</v>
      </c>
      <c r="BM886" s="78" t="e">
        <f>IF(Exposition!$J893="September",Exposition!$G893)</f>
        <v>#NAME?</v>
      </c>
      <c r="BN886" s="78" t="e">
        <f>IF(Exposition!$J893="Oktober",Exposition!$G893)</f>
        <v>#NAME?</v>
      </c>
      <c r="BO886" s="78" t="e">
        <f>IF(Exposition!$J893="November",Exposition!$G893)</f>
        <v>#NAME?</v>
      </c>
      <c r="BP886" s="78" t="e">
        <f>IF(Exposition!$J893="Dezember",Exposition!$G893)</f>
        <v>#NAME?</v>
      </c>
    </row>
    <row r="887" spans="14:68" x14ac:dyDescent="0.2">
      <c r="N887" s="78" t="b">
        <f>IF(Exposition!$D895="Fußballspez. Training",Exposition!$C895*(Exposition!$E895/60))</f>
        <v>0</v>
      </c>
      <c r="O887" s="78" t="b">
        <f>IF(Exposition!$D895="Unspezifisches Training",Exposition!$C895*(Exposition!$E895/60))</f>
        <v>0</v>
      </c>
      <c r="AD887" s="78" t="e">
        <f>IF(Monitoring!D895=0,AA=0,TEXT(Monitoring!D895,"TTTT"))</f>
        <v>#NAME?</v>
      </c>
      <c r="AE887" s="78" t="e">
        <f>IF(Monitoring!D895=0,AA=0,TEXT(Monitoring!D895,"MMMM"))</f>
        <v>#NAME?</v>
      </c>
      <c r="AF887" s="78">
        <f>Monitoring!L895</f>
        <v>0</v>
      </c>
      <c r="BE887" s="78" t="e">
        <f>IF(Exposition!$J894="Januar",Exposition!$G894)</f>
        <v>#NAME?</v>
      </c>
      <c r="BF887" s="78" t="e">
        <f>IF(Exposition!$J894="Februar",Exposition!$G894)</f>
        <v>#NAME?</v>
      </c>
      <c r="BG887" s="78" t="e">
        <f>IF(Exposition!$J894="März",Exposition!$G894)</f>
        <v>#NAME?</v>
      </c>
      <c r="BH887" s="78" t="e">
        <f>IF(Exposition!$J894="April",Exposition!$G894)</f>
        <v>#NAME?</v>
      </c>
      <c r="BI887" s="78" t="e">
        <f>IF(Exposition!$J894="Mai",Exposition!$G894)</f>
        <v>#NAME?</v>
      </c>
      <c r="BJ887" s="78" t="e">
        <f>IF(Exposition!$J894="Juni",Exposition!$G894)</f>
        <v>#NAME?</v>
      </c>
      <c r="BK887" s="78" t="e">
        <f>IF(Exposition!$J894="Juli",Exposition!$G894)</f>
        <v>#NAME?</v>
      </c>
      <c r="BL887" s="78" t="e">
        <f>IF(Exposition!$J894="August",Exposition!$G894)</f>
        <v>#NAME?</v>
      </c>
      <c r="BM887" s="78" t="e">
        <f>IF(Exposition!$J894="September",Exposition!$G894)</f>
        <v>#NAME?</v>
      </c>
      <c r="BN887" s="78" t="e">
        <f>IF(Exposition!$J894="Oktober",Exposition!$G894)</f>
        <v>#NAME?</v>
      </c>
      <c r="BO887" s="78" t="e">
        <f>IF(Exposition!$J894="November",Exposition!$G894)</f>
        <v>#NAME?</v>
      </c>
      <c r="BP887" s="78" t="e">
        <f>IF(Exposition!$J894="Dezember",Exposition!$G894)</f>
        <v>#NAME?</v>
      </c>
    </row>
    <row r="888" spans="14:68" x14ac:dyDescent="0.2">
      <c r="N888" s="78" t="b">
        <f>IF(Exposition!$D896="Fußballspez. Training",Exposition!$C896*(Exposition!$E896/60))</f>
        <v>0</v>
      </c>
      <c r="O888" s="78" t="b">
        <f>IF(Exposition!$D896="Unspezifisches Training",Exposition!$C896*(Exposition!$E896/60))</f>
        <v>0</v>
      </c>
      <c r="AD888" s="78" t="e">
        <f>IF(Monitoring!D896=0,AA=0,TEXT(Monitoring!D896,"TTTT"))</f>
        <v>#NAME?</v>
      </c>
      <c r="AE888" s="78" t="e">
        <f>IF(Monitoring!D896=0,AA=0,TEXT(Monitoring!D896,"MMMM"))</f>
        <v>#NAME?</v>
      </c>
      <c r="AF888" s="78">
        <f>Monitoring!L896</f>
        <v>0</v>
      </c>
      <c r="BE888" s="78" t="e">
        <f>IF(Exposition!$J895="Januar",Exposition!$G895)</f>
        <v>#NAME?</v>
      </c>
      <c r="BF888" s="78" t="e">
        <f>IF(Exposition!$J895="Februar",Exposition!$G895)</f>
        <v>#NAME?</v>
      </c>
      <c r="BG888" s="78" t="e">
        <f>IF(Exposition!$J895="März",Exposition!$G895)</f>
        <v>#NAME?</v>
      </c>
      <c r="BH888" s="78" t="e">
        <f>IF(Exposition!$J895="April",Exposition!$G895)</f>
        <v>#NAME?</v>
      </c>
      <c r="BI888" s="78" t="e">
        <f>IF(Exposition!$J895="Mai",Exposition!$G895)</f>
        <v>#NAME?</v>
      </c>
      <c r="BJ888" s="78" t="e">
        <f>IF(Exposition!$J895="Juni",Exposition!$G895)</f>
        <v>#NAME?</v>
      </c>
      <c r="BK888" s="78" t="e">
        <f>IF(Exposition!$J895="Juli",Exposition!$G895)</f>
        <v>#NAME?</v>
      </c>
      <c r="BL888" s="78" t="e">
        <f>IF(Exposition!$J895="August",Exposition!$G895)</f>
        <v>#NAME?</v>
      </c>
      <c r="BM888" s="78" t="e">
        <f>IF(Exposition!$J895="September",Exposition!$G895)</f>
        <v>#NAME?</v>
      </c>
      <c r="BN888" s="78" t="e">
        <f>IF(Exposition!$J895="Oktober",Exposition!$G895)</f>
        <v>#NAME?</v>
      </c>
      <c r="BO888" s="78" t="e">
        <f>IF(Exposition!$J895="November",Exposition!$G895)</f>
        <v>#NAME?</v>
      </c>
      <c r="BP888" s="78" t="e">
        <f>IF(Exposition!$J895="Dezember",Exposition!$G895)</f>
        <v>#NAME?</v>
      </c>
    </row>
    <row r="889" spans="14:68" x14ac:dyDescent="0.2">
      <c r="N889" s="78" t="b">
        <f>IF(Exposition!$D897="Fußballspez. Training",Exposition!$C897*(Exposition!$E897/60))</f>
        <v>0</v>
      </c>
      <c r="O889" s="78" t="b">
        <f>IF(Exposition!$D897="Unspezifisches Training",Exposition!$C897*(Exposition!$E897/60))</f>
        <v>0</v>
      </c>
      <c r="AD889" s="78" t="e">
        <f>IF(Monitoring!D897=0,AA=0,TEXT(Monitoring!D897,"TTTT"))</f>
        <v>#NAME?</v>
      </c>
      <c r="AE889" s="78" t="e">
        <f>IF(Monitoring!D897=0,AA=0,TEXT(Monitoring!D897,"MMMM"))</f>
        <v>#NAME?</v>
      </c>
      <c r="AF889" s="78">
        <f>Monitoring!L897</f>
        <v>0</v>
      </c>
      <c r="BE889" s="78" t="e">
        <f>IF(Exposition!$J896="Januar",Exposition!$G896)</f>
        <v>#NAME?</v>
      </c>
      <c r="BF889" s="78" t="e">
        <f>IF(Exposition!$J896="Februar",Exposition!$G896)</f>
        <v>#NAME?</v>
      </c>
      <c r="BG889" s="78" t="e">
        <f>IF(Exposition!$J896="März",Exposition!$G896)</f>
        <v>#NAME?</v>
      </c>
      <c r="BH889" s="78" t="e">
        <f>IF(Exposition!$J896="April",Exposition!$G896)</f>
        <v>#NAME?</v>
      </c>
      <c r="BI889" s="78" t="e">
        <f>IF(Exposition!$J896="Mai",Exposition!$G896)</f>
        <v>#NAME?</v>
      </c>
      <c r="BJ889" s="78" t="e">
        <f>IF(Exposition!$J896="Juni",Exposition!$G896)</f>
        <v>#NAME?</v>
      </c>
      <c r="BK889" s="78" t="e">
        <f>IF(Exposition!$J896="Juli",Exposition!$G896)</f>
        <v>#NAME?</v>
      </c>
      <c r="BL889" s="78" t="e">
        <f>IF(Exposition!$J896="August",Exposition!$G896)</f>
        <v>#NAME?</v>
      </c>
      <c r="BM889" s="78" t="e">
        <f>IF(Exposition!$J896="September",Exposition!$G896)</f>
        <v>#NAME?</v>
      </c>
      <c r="BN889" s="78" t="e">
        <f>IF(Exposition!$J896="Oktober",Exposition!$G896)</f>
        <v>#NAME?</v>
      </c>
      <c r="BO889" s="78" t="e">
        <f>IF(Exposition!$J896="November",Exposition!$G896)</f>
        <v>#NAME?</v>
      </c>
      <c r="BP889" s="78" t="e">
        <f>IF(Exposition!$J896="Dezember",Exposition!$G896)</f>
        <v>#NAME?</v>
      </c>
    </row>
    <row r="890" spans="14:68" x14ac:dyDescent="0.2">
      <c r="N890" s="78" t="b">
        <f>IF(Exposition!$D898="Fußballspez. Training",Exposition!$C898*(Exposition!$E898/60))</f>
        <v>0</v>
      </c>
      <c r="O890" s="78" t="b">
        <f>IF(Exposition!$D898="Unspezifisches Training",Exposition!$C898*(Exposition!$E898/60))</f>
        <v>0</v>
      </c>
      <c r="AD890" s="78" t="e">
        <f>IF(Monitoring!D898=0,AA=0,TEXT(Monitoring!D898,"TTTT"))</f>
        <v>#NAME?</v>
      </c>
      <c r="AE890" s="78" t="e">
        <f>IF(Monitoring!D898=0,AA=0,TEXT(Monitoring!D898,"MMMM"))</f>
        <v>#NAME?</v>
      </c>
      <c r="AF890" s="78">
        <f>Monitoring!L898</f>
        <v>0</v>
      </c>
      <c r="BE890" s="78" t="e">
        <f>IF(Exposition!$J897="Januar",Exposition!$G897)</f>
        <v>#NAME?</v>
      </c>
      <c r="BF890" s="78" t="e">
        <f>IF(Exposition!$J897="Februar",Exposition!$G897)</f>
        <v>#NAME?</v>
      </c>
      <c r="BG890" s="78" t="e">
        <f>IF(Exposition!$J897="März",Exposition!$G897)</f>
        <v>#NAME?</v>
      </c>
      <c r="BH890" s="78" t="e">
        <f>IF(Exposition!$J897="April",Exposition!$G897)</f>
        <v>#NAME?</v>
      </c>
      <c r="BI890" s="78" t="e">
        <f>IF(Exposition!$J897="Mai",Exposition!$G897)</f>
        <v>#NAME?</v>
      </c>
      <c r="BJ890" s="78" t="e">
        <f>IF(Exposition!$J897="Juni",Exposition!$G897)</f>
        <v>#NAME?</v>
      </c>
      <c r="BK890" s="78" t="e">
        <f>IF(Exposition!$J897="Juli",Exposition!$G897)</f>
        <v>#NAME?</v>
      </c>
      <c r="BL890" s="78" t="e">
        <f>IF(Exposition!$J897="August",Exposition!$G897)</f>
        <v>#NAME?</v>
      </c>
      <c r="BM890" s="78" t="e">
        <f>IF(Exposition!$J897="September",Exposition!$G897)</f>
        <v>#NAME?</v>
      </c>
      <c r="BN890" s="78" t="e">
        <f>IF(Exposition!$J897="Oktober",Exposition!$G897)</f>
        <v>#NAME?</v>
      </c>
      <c r="BO890" s="78" t="e">
        <f>IF(Exposition!$J897="November",Exposition!$G897)</f>
        <v>#NAME?</v>
      </c>
      <c r="BP890" s="78" t="e">
        <f>IF(Exposition!$J897="Dezember",Exposition!$G897)</f>
        <v>#NAME?</v>
      </c>
    </row>
    <row r="891" spans="14:68" x14ac:dyDescent="0.2">
      <c r="N891" s="78" t="b">
        <f>IF(Exposition!$D899="Fußballspez. Training",Exposition!$C899*(Exposition!$E899/60))</f>
        <v>0</v>
      </c>
      <c r="O891" s="78" t="b">
        <f>IF(Exposition!$D899="Unspezifisches Training",Exposition!$C899*(Exposition!$E899/60))</f>
        <v>0</v>
      </c>
      <c r="AD891" s="78" t="e">
        <f>IF(Monitoring!D899=0,AA=0,TEXT(Monitoring!D899,"TTTT"))</f>
        <v>#NAME?</v>
      </c>
      <c r="AE891" s="78" t="e">
        <f>IF(Monitoring!D899=0,AA=0,TEXT(Monitoring!D899,"MMMM"))</f>
        <v>#NAME?</v>
      </c>
      <c r="AF891" s="78">
        <f>Monitoring!L899</f>
        <v>0</v>
      </c>
      <c r="BE891" s="78" t="e">
        <f>IF(Exposition!$J898="Januar",Exposition!$G898)</f>
        <v>#NAME?</v>
      </c>
      <c r="BF891" s="78" t="e">
        <f>IF(Exposition!$J898="Februar",Exposition!$G898)</f>
        <v>#NAME?</v>
      </c>
      <c r="BG891" s="78" t="e">
        <f>IF(Exposition!$J898="März",Exposition!$G898)</f>
        <v>#NAME?</v>
      </c>
      <c r="BH891" s="78" t="e">
        <f>IF(Exposition!$J898="April",Exposition!$G898)</f>
        <v>#NAME?</v>
      </c>
      <c r="BI891" s="78" t="e">
        <f>IF(Exposition!$J898="Mai",Exposition!$G898)</f>
        <v>#NAME?</v>
      </c>
      <c r="BJ891" s="78" t="e">
        <f>IF(Exposition!$J898="Juni",Exposition!$G898)</f>
        <v>#NAME?</v>
      </c>
      <c r="BK891" s="78" t="e">
        <f>IF(Exposition!$J898="Juli",Exposition!$G898)</f>
        <v>#NAME?</v>
      </c>
      <c r="BL891" s="78" t="e">
        <f>IF(Exposition!$J898="August",Exposition!$G898)</f>
        <v>#NAME?</v>
      </c>
      <c r="BM891" s="78" t="e">
        <f>IF(Exposition!$J898="September",Exposition!$G898)</f>
        <v>#NAME?</v>
      </c>
      <c r="BN891" s="78" t="e">
        <f>IF(Exposition!$J898="Oktober",Exposition!$G898)</f>
        <v>#NAME?</v>
      </c>
      <c r="BO891" s="78" t="e">
        <f>IF(Exposition!$J898="November",Exposition!$G898)</f>
        <v>#NAME?</v>
      </c>
      <c r="BP891" s="78" t="e">
        <f>IF(Exposition!$J898="Dezember",Exposition!$G898)</f>
        <v>#NAME?</v>
      </c>
    </row>
    <row r="892" spans="14:68" x14ac:dyDescent="0.2">
      <c r="N892" s="78" t="b">
        <f>IF(Exposition!$D900="Fußballspez. Training",Exposition!$C900*(Exposition!$E900/60))</f>
        <v>0</v>
      </c>
      <c r="O892" s="78" t="b">
        <f>IF(Exposition!$D900="Unspezifisches Training",Exposition!$C900*(Exposition!$E900/60))</f>
        <v>0</v>
      </c>
      <c r="AD892" s="78" t="e">
        <f>IF(Monitoring!D900=0,AA=0,TEXT(Monitoring!D900,"TTTT"))</f>
        <v>#NAME?</v>
      </c>
      <c r="AE892" s="78" t="e">
        <f>IF(Monitoring!D900=0,AA=0,TEXT(Monitoring!D900,"MMMM"))</f>
        <v>#NAME?</v>
      </c>
      <c r="AF892" s="78">
        <f>Monitoring!L900</f>
        <v>0</v>
      </c>
      <c r="BE892" s="78" t="e">
        <f>IF(Exposition!$J899="Januar",Exposition!$G899)</f>
        <v>#NAME?</v>
      </c>
      <c r="BF892" s="78" t="e">
        <f>IF(Exposition!$J899="Februar",Exposition!$G899)</f>
        <v>#NAME?</v>
      </c>
      <c r="BG892" s="78" t="e">
        <f>IF(Exposition!$J899="März",Exposition!$G899)</f>
        <v>#NAME?</v>
      </c>
      <c r="BH892" s="78" t="e">
        <f>IF(Exposition!$J899="April",Exposition!$G899)</f>
        <v>#NAME?</v>
      </c>
      <c r="BI892" s="78" t="e">
        <f>IF(Exposition!$J899="Mai",Exposition!$G899)</f>
        <v>#NAME?</v>
      </c>
      <c r="BJ892" s="78" t="e">
        <f>IF(Exposition!$J899="Juni",Exposition!$G899)</f>
        <v>#NAME?</v>
      </c>
      <c r="BK892" s="78" t="e">
        <f>IF(Exposition!$J899="Juli",Exposition!$G899)</f>
        <v>#NAME?</v>
      </c>
      <c r="BL892" s="78" t="e">
        <f>IF(Exposition!$J899="August",Exposition!$G899)</f>
        <v>#NAME?</v>
      </c>
      <c r="BM892" s="78" t="e">
        <f>IF(Exposition!$J899="September",Exposition!$G899)</f>
        <v>#NAME?</v>
      </c>
      <c r="BN892" s="78" t="e">
        <f>IF(Exposition!$J899="Oktober",Exposition!$G899)</f>
        <v>#NAME?</v>
      </c>
      <c r="BO892" s="78" t="e">
        <f>IF(Exposition!$J899="November",Exposition!$G899)</f>
        <v>#NAME?</v>
      </c>
      <c r="BP892" s="78" t="e">
        <f>IF(Exposition!$J899="Dezember",Exposition!$G899)</f>
        <v>#NAME?</v>
      </c>
    </row>
    <row r="893" spans="14:68" x14ac:dyDescent="0.2">
      <c r="N893" s="78" t="b">
        <f>IF(Exposition!$D901="Fußballspez. Training",Exposition!$C901*(Exposition!$E901/60))</f>
        <v>0</v>
      </c>
      <c r="O893" s="78" t="b">
        <f>IF(Exposition!$D901="Unspezifisches Training",Exposition!$C901*(Exposition!$E901/60))</f>
        <v>0</v>
      </c>
      <c r="AD893" s="78" t="e">
        <f>IF(Monitoring!D901=0,AA=0,TEXT(Monitoring!D901,"TTTT"))</f>
        <v>#NAME?</v>
      </c>
      <c r="AE893" s="78" t="e">
        <f>IF(Monitoring!D901=0,AA=0,TEXT(Monitoring!D901,"MMMM"))</f>
        <v>#NAME?</v>
      </c>
      <c r="AF893" s="78">
        <f>Monitoring!L901</f>
        <v>0</v>
      </c>
      <c r="BE893" s="78" t="e">
        <f>IF(Exposition!$J900="Januar",Exposition!$G900)</f>
        <v>#NAME?</v>
      </c>
      <c r="BF893" s="78" t="e">
        <f>IF(Exposition!$J900="Februar",Exposition!$G900)</f>
        <v>#NAME?</v>
      </c>
      <c r="BG893" s="78" t="e">
        <f>IF(Exposition!$J900="März",Exposition!$G900)</f>
        <v>#NAME?</v>
      </c>
      <c r="BH893" s="78" t="e">
        <f>IF(Exposition!$J900="April",Exposition!$G900)</f>
        <v>#NAME?</v>
      </c>
      <c r="BI893" s="78" t="e">
        <f>IF(Exposition!$J900="Mai",Exposition!$G900)</f>
        <v>#NAME?</v>
      </c>
      <c r="BJ893" s="78" t="e">
        <f>IF(Exposition!$J900="Juni",Exposition!$G900)</f>
        <v>#NAME?</v>
      </c>
      <c r="BK893" s="78" t="e">
        <f>IF(Exposition!$J900="Juli",Exposition!$G900)</f>
        <v>#NAME?</v>
      </c>
      <c r="BL893" s="78" t="e">
        <f>IF(Exposition!$J900="August",Exposition!$G900)</f>
        <v>#NAME?</v>
      </c>
      <c r="BM893" s="78" t="e">
        <f>IF(Exposition!$J900="September",Exposition!$G900)</f>
        <v>#NAME?</v>
      </c>
      <c r="BN893" s="78" t="e">
        <f>IF(Exposition!$J900="Oktober",Exposition!$G900)</f>
        <v>#NAME?</v>
      </c>
      <c r="BO893" s="78" t="e">
        <f>IF(Exposition!$J900="November",Exposition!$G900)</f>
        <v>#NAME?</v>
      </c>
      <c r="BP893" s="78" t="e">
        <f>IF(Exposition!$J900="Dezember",Exposition!$G900)</f>
        <v>#NAME?</v>
      </c>
    </row>
    <row r="894" spans="14:68" x14ac:dyDescent="0.2">
      <c r="N894" s="78" t="b">
        <f>IF(Exposition!$D902="Fußballspez. Training",Exposition!$C902*(Exposition!$E902/60))</f>
        <v>0</v>
      </c>
      <c r="O894" s="78" t="b">
        <f>IF(Exposition!$D902="Unspezifisches Training",Exposition!$C902*(Exposition!$E902/60))</f>
        <v>0</v>
      </c>
      <c r="AD894" s="78" t="e">
        <f>IF(Monitoring!D902=0,AA=0,TEXT(Monitoring!D902,"TTTT"))</f>
        <v>#NAME?</v>
      </c>
      <c r="AE894" s="78" t="e">
        <f>IF(Monitoring!D902=0,AA=0,TEXT(Monitoring!D902,"MMMM"))</f>
        <v>#NAME?</v>
      </c>
      <c r="AF894" s="78">
        <f>Monitoring!L902</f>
        <v>0</v>
      </c>
      <c r="BE894" s="78" t="e">
        <f>IF(Exposition!$J901="Januar",Exposition!$G901)</f>
        <v>#NAME?</v>
      </c>
      <c r="BF894" s="78" t="e">
        <f>IF(Exposition!$J901="Februar",Exposition!$G901)</f>
        <v>#NAME?</v>
      </c>
      <c r="BG894" s="78" t="e">
        <f>IF(Exposition!$J901="März",Exposition!$G901)</f>
        <v>#NAME?</v>
      </c>
      <c r="BH894" s="78" t="e">
        <f>IF(Exposition!$J901="April",Exposition!$G901)</f>
        <v>#NAME?</v>
      </c>
      <c r="BI894" s="78" t="e">
        <f>IF(Exposition!$J901="Mai",Exposition!$G901)</f>
        <v>#NAME?</v>
      </c>
      <c r="BJ894" s="78" t="e">
        <f>IF(Exposition!$J901="Juni",Exposition!$G901)</f>
        <v>#NAME?</v>
      </c>
      <c r="BK894" s="78" t="e">
        <f>IF(Exposition!$J901="Juli",Exposition!$G901)</f>
        <v>#NAME?</v>
      </c>
      <c r="BL894" s="78" t="e">
        <f>IF(Exposition!$J901="August",Exposition!$G901)</f>
        <v>#NAME?</v>
      </c>
      <c r="BM894" s="78" t="e">
        <f>IF(Exposition!$J901="September",Exposition!$G901)</f>
        <v>#NAME?</v>
      </c>
      <c r="BN894" s="78" t="e">
        <f>IF(Exposition!$J901="Oktober",Exposition!$G901)</f>
        <v>#NAME?</v>
      </c>
      <c r="BO894" s="78" t="e">
        <f>IF(Exposition!$J901="November",Exposition!$G901)</f>
        <v>#NAME?</v>
      </c>
      <c r="BP894" s="78" t="e">
        <f>IF(Exposition!$J901="Dezember",Exposition!$G901)</f>
        <v>#NAME?</v>
      </c>
    </row>
    <row r="895" spans="14:68" x14ac:dyDescent="0.2">
      <c r="N895" s="78" t="b">
        <f>IF(Exposition!$D903="Fußballspez. Training",Exposition!$C903*(Exposition!$E903/60))</f>
        <v>0</v>
      </c>
      <c r="O895" s="78" t="b">
        <f>IF(Exposition!$D903="Unspezifisches Training",Exposition!$C903*(Exposition!$E903/60))</f>
        <v>0</v>
      </c>
      <c r="AD895" s="78" t="e">
        <f>IF(Monitoring!D903=0,AA=0,TEXT(Monitoring!D903,"TTTT"))</f>
        <v>#NAME?</v>
      </c>
      <c r="AE895" s="78" t="e">
        <f>IF(Monitoring!D903=0,AA=0,TEXT(Monitoring!D903,"MMMM"))</f>
        <v>#NAME?</v>
      </c>
      <c r="AF895" s="78">
        <f>Monitoring!L903</f>
        <v>0</v>
      </c>
      <c r="BE895" s="78" t="e">
        <f>IF(Exposition!$J902="Januar",Exposition!$G902)</f>
        <v>#NAME?</v>
      </c>
      <c r="BF895" s="78" t="e">
        <f>IF(Exposition!$J902="Februar",Exposition!$G902)</f>
        <v>#NAME?</v>
      </c>
      <c r="BG895" s="78" t="e">
        <f>IF(Exposition!$J902="März",Exposition!$G902)</f>
        <v>#NAME?</v>
      </c>
      <c r="BH895" s="78" t="e">
        <f>IF(Exposition!$J902="April",Exposition!$G902)</f>
        <v>#NAME?</v>
      </c>
      <c r="BI895" s="78" t="e">
        <f>IF(Exposition!$J902="Mai",Exposition!$G902)</f>
        <v>#NAME?</v>
      </c>
      <c r="BJ895" s="78" t="e">
        <f>IF(Exposition!$J902="Juni",Exposition!$G902)</f>
        <v>#NAME?</v>
      </c>
      <c r="BK895" s="78" t="e">
        <f>IF(Exposition!$J902="Juli",Exposition!$G902)</f>
        <v>#NAME?</v>
      </c>
      <c r="BL895" s="78" t="e">
        <f>IF(Exposition!$J902="August",Exposition!$G902)</f>
        <v>#NAME?</v>
      </c>
      <c r="BM895" s="78" t="e">
        <f>IF(Exposition!$J902="September",Exposition!$G902)</f>
        <v>#NAME?</v>
      </c>
      <c r="BN895" s="78" t="e">
        <f>IF(Exposition!$J902="Oktober",Exposition!$G902)</f>
        <v>#NAME?</v>
      </c>
      <c r="BO895" s="78" t="e">
        <f>IF(Exposition!$J902="November",Exposition!$G902)</f>
        <v>#NAME?</v>
      </c>
      <c r="BP895" s="78" t="e">
        <f>IF(Exposition!$J902="Dezember",Exposition!$G902)</f>
        <v>#NAME?</v>
      </c>
    </row>
    <row r="896" spans="14:68" x14ac:dyDescent="0.2">
      <c r="N896" s="78" t="b">
        <f>IF(Exposition!$D904="Fußballspez. Training",Exposition!$C904*(Exposition!$E904/60))</f>
        <v>0</v>
      </c>
      <c r="O896" s="78" t="b">
        <f>IF(Exposition!$D904="Unspezifisches Training",Exposition!$C904*(Exposition!$E904/60))</f>
        <v>0</v>
      </c>
      <c r="AD896" s="78" t="e">
        <f>IF(Monitoring!D904=0,AA=0,TEXT(Monitoring!D904,"TTTT"))</f>
        <v>#NAME?</v>
      </c>
      <c r="AE896" s="78" t="e">
        <f>IF(Monitoring!D904=0,AA=0,TEXT(Monitoring!D904,"MMMM"))</f>
        <v>#NAME?</v>
      </c>
      <c r="AF896" s="78">
        <f>Monitoring!L904</f>
        <v>0</v>
      </c>
      <c r="BE896" s="78" t="e">
        <f>IF(Exposition!$J903="Januar",Exposition!$G903)</f>
        <v>#NAME?</v>
      </c>
      <c r="BF896" s="78" t="e">
        <f>IF(Exposition!$J903="Februar",Exposition!$G903)</f>
        <v>#NAME?</v>
      </c>
      <c r="BG896" s="78" t="e">
        <f>IF(Exposition!$J903="März",Exposition!$G903)</f>
        <v>#NAME?</v>
      </c>
      <c r="BH896" s="78" t="e">
        <f>IF(Exposition!$J903="April",Exposition!$G903)</f>
        <v>#NAME?</v>
      </c>
      <c r="BI896" s="78" t="e">
        <f>IF(Exposition!$J903="Mai",Exposition!$G903)</f>
        <v>#NAME?</v>
      </c>
      <c r="BJ896" s="78" t="e">
        <f>IF(Exposition!$J903="Juni",Exposition!$G903)</f>
        <v>#NAME?</v>
      </c>
      <c r="BK896" s="78" t="e">
        <f>IF(Exposition!$J903="Juli",Exposition!$G903)</f>
        <v>#NAME?</v>
      </c>
      <c r="BL896" s="78" t="e">
        <f>IF(Exposition!$J903="August",Exposition!$G903)</f>
        <v>#NAME?</v>
      </c>
      <c r="BM896" s="78" t="e">
        <f>IF(Exposition!$J903="September",Exposition!$G903)</f>
        <v>#NAME?</v>
      </c>
      <c r="BN896" s="78" t="e">
        <f>IF(Exposition!$J903="Oktober",Exposition!$G903)</f>
        <v>#NAME?</v>
      </c>
      <c r="BO896" s="78" t="e">
        <f>IF(Exposition!$J903="November",Exposition!$G903)</f>
        <v>#NAME?</v>
      </c>
      <c r="BP896" s="78" t="e">
        <f>IF(Exposition!$J903="Dezember",Exposition!$G903)</f>
        <v>#NAME?</v>
      </c>
    </row>
    <row r="897" spans="14:68" x14ac:dyDescent="0.2">
      <c r="N897" s="78" t="b">
        <f>IF(Exposition!$D905="Fußballspez. Training",Exposition!$C905*(Exposition!$E905/60))</f>
        <v>0</v>
      </c>
      <c r="O897" s="78" t="b">
        <f>IF(Exposition!$D905="Unspezifisches Training",Exposition!$C905*(Exposition!$E905/60))</f>
        <v>0</v>
      </c>
      <c r="AD897" s="78" t="e">
        <f>IF(Monitoring!D905=0,AA=0,TEXT(Monitoring!D905,"TTTT"))</f>
        <v>#NAME?</v>
      </c>
      <c r="AE897" s="78" t="e">
        <f>IF(Monitoring!D905=0,AA=0,TEXT(Monitoring!D905,"MMMM"))</f>
        <v>#NAME?</v>
      </c>
      <c r="AF897" s="78">
        <f>Monitoring!L905</f>
        <v>0</v>
      </c>
      <c r="BE897" s="78" t="e">
        <f>IF(Exposition!$J904="Januar",Exposition!$G904)</f>
        <v>#NAME?</v>
      </c>
      <c r="BF897" s="78" t="e">
        <f>IF(Exposition!$J904="Februar",Exposition!$G904)</f>
        <v>#NAME?</v>
      </c>
      <c r="BG897" s="78" t="e">
        <f>IF(Exposition!$J904="März",Exposition!$G904)</f>
        <v>#NAME?</v>
      </c>
      <c r="BH897" s="78" t="e">
        <f>IF(Exposition!$J904="April",Exposition!$G904)</f>
        <v>#NAME?</v>
      </c>
      <c r="BI897" s="78" t="e">
        <f>IF(Exposition!$J904="Mai",Exposition!$G904)</f>
        <v>#NAME?</v>
      </c>
      <c r="BJ897" s="78" t="e">
        <f>IF(Exposition!$J904="Juni",Exposition!$G904)</f>
        <v>#NAME?</v>
      </c>
      <c r="BK897" s="78" t="e">
        <f>IF(Exposition!$J904="Juli",Exposition!$G904)</f>
        <v>#NAME?</v>
      </c>
      <c r="BL897" s="78" t="e">
        <f>IF(Exposition!$J904="August",Exposition!$G904)</f>
        <v>#NAME?</v>
      </c>
      <c r="BM897" s="78" t="e">
        <f>IF(Exposition!$J904="September",Exposition!$G904)</f>
        <v>#NAME?</v>
      </c>
      <c r="BN897" s="78" t="e">
        <f>IF(Exposition!$J904="Oktober",Exposition!$G904)</f>
        <v>#NAME?</v>
      </c>
      <c r="BO897" s="78" t="e">
        <f>IF(Exposition!$J904="November",Exposition!$G904)</f>
        <v>#NAME?</v>
      </c>
      <c r="BP897" s="78" t="e">
        <f>IF(Exposition!$J904="Dezember",Exposition!$G904)</f>
        <v>#NAME?</v>
      </c>
    </row>
    <row r="898" spans="14:68" x14ac:dyDescent="0.2">
      <c r="N898" s="78" t="b">
        <f>IF(Exposition!$D906="Fußballspez. Training",Exposition!$C906*(Exposition!$E906/60))</f>
        <v>0</v>
      </c>
      <c r="O898" s="78" t="b">
        <f>IF(Exposition!$D906="Unspezifisches Training",Exposition!$C906*(Exposition!$E906/60))</f>
        <v>0</v>
      </c>
      <c r="AD898" s="78" t="e">
        <f>IF(Monitoring!D906=0,AA=0,TEXT(Monitoring!D906,"TTTT"))</f>
        <v>#NAME?</v>
      </c>
      <c r="AE898" s="78" t="e">
        <f>IF(Monitoring!D906=0,AA=0,TEXT(Monitoring!D906,"MMMM"))</f>
        <v>#NAME?</v>
      </c>
      <c r="AF898" s="78">
        <f>Monitoring!L906</f>
        <v>0</v>
      </c>
      <c r="BE898" s="78" t="e">
        <f>IF(Exposition!$J905="Januar",Exposition!$G905)</f>
        <v>#NAME?</v>
      </c>
      <c r="BF898" s="78" t="e">
        <f>IF(Exposition!$J905="Februar",Exposition!$G905)</f>
        <v>#NAME?</v>
      </c>
      <c r="BG898" s="78" t="e">
        <f>IF(Exposition!$J905="März",Exposition!$G905)</f>
        <v>#NAME?</v>
      </c>
      <c r="BH898" s="78" t="e">
        <f>IF(Exposition!$J905="April",Exposition!$G905)</f>
        <v>#NAME?</v>
      </c>
      <c r="BI898" s="78" t="e">
        <f>IF(Exposition!$J905="Mai",Exposition!$G905)</f>
        <v>#NAME?</v>
      </c>
      <c r="BJ898" s="78" t="e">
        <f>IF(Exposition!$J905="Juni",Exposition!$G905)</f>
        <v>#NAME?</v>
      </c>
      <c r="BK898" s="78" t="e">
        <f>IF(Exposition!$J905="Juli",Exposition!$G905)</f>
        <v>#NAME?</v>
      </c>
      <c r="BL898" s="78" t="e">
        <f>IF(Exposition!$J905="August",Exposition!$G905)</f>
        <v>#NAME?</v>
      </c>
      <c r="BM898" s="78" t="e">
        <f>IF(Exposition!$J905="September",Exposition!$G905)</f>
        <v>#NAME?</v>
      </c>
      <c r="BN898" s="78" t="e">
        <f>IF(Exposition!$J905="Oktober",Exposition!$G905)</f>
        <v>#NAME?</v>
      </c>
      <c r="BO898" s="78" t="e">
        <f>IF(Exposition!$J905="November",Exposition!$G905)</f>
        <v>#NAME?</v>
      </c>
      <c r="BP898" s="78" t="e">
        <f>IF(Exposition!$J905="Dezember",Exposition!$G905)</f>
        <v>#NAME?</v>
      </c>
    </row>
    <row r="899" spans="14:68" x14ac:dyDescent="0.2">
      <c r="N899" s="78" t="b">
        <f>IF(Exposition!$D907="Fußballspez. Training",Exposition!$C907*(Exposition!$E907/60))</f>
        <v>0</v>
      </c>
      <c r="O899" s="78" t="b">
        <f>IF(Exposition!$D907="Unspezifisches Training",Exposition!$C907*(Exposition!$E907/60))</f>
        <v>0</v>
      </c>
      <c r="AD899" s="78" t="e">
        <f>IF(Monitoring!D907=0,AA=0,TEXT(Monitoring!D907,"TTTT"))</f>
        <v>#NAME?</v>
      </c>
      <c r="AE899" s="78" t="e">
        <f>IF(Monitoring!D907=0,AA=0,TEXT(Monitoring!D907,"MMMM"))</f>
        <v>#NAME?</v>
      </c>
      <c r="AF899" s="78">
        <f>Monitoring!L907</f>
        <v>0</v>
      </c>
      <c r="BE899" s="78" t="e">
        <f>IF(Exposition!$J906="Januar",Exposition!$G906)</f>
        <v>#NAME?</v>
      </c>
      <c r="BF899" s="78" t="e">
        <f>IF(Exposition!$J906="Februar",Exposition!$G906)</f>
        <v>#NAME?</v>
      </c>
      <c r="BG899" s="78" t="e">
        <f>IF(Exposition!$J906="März",Exposition!$G906)</f>
        <v>#NAME?</v>
      </c>
      <c r="BH899" s="78" t="e">
        <f>IF(Exposition!$J906="April",Exposition!$G906)</f>
        <v>#NAME?</v>
      </c>
      <c r="BI899" s="78" t="e">
        <f>IF(Exposition!$J906="Mai",Exposition!$G906)</f>
        <v>#NAME?</v>
      </c>
      <c r="BJ899" s="78" t="e">
        <f>IF(Exposition!$J906="Juni",Exposition!$G906)</f>
        <v>#NAME?</v>
      </c>
      <c r="BK899" s="78" t="e">
        <f>IF(Exposition!$J906="Juli",Exposition!$G906)</f>
        <v>#NAME?</v>
      </c>
      <c r="BL899" s="78" t="e">
        <f>IF(Exposition!$J906="August",Exposition!$G906)</f>
        <v>#NAME?</v>
      </c>
      <c r="BM899" s="78" t="e">
        <f>IF(Exposition!$J906="September",Exposition!$G906)</f>
        <v>#NAME?</v>
      </c>
      <c r="BN899" s="78" t="e">
        <f>IF(Exposition!$J906="Oktober",Exposition!$G906)</f>
        <v>#NAME?</v>
      </c>
      <c r="BO899" s="78" t="e">
        <f>IF(Exposition!$J906="November",Exposition!$G906)</f>
        <v>#NAME?</v>
      </c>
      <c r="BP899" s="78" t="e">
        <f>IF(Exposition!$J906="Dezember",Exposition!$G906)</f>
        <v>#NAME?</v>
      </c>
    </row>
    <row r="900" spans="14:68" x14ac:dyDescent="0.2">
      <c r="N900" s="78" t="b">
        <f>IF(Exposition!$D908="Fußballspez. Training",Exposition!$C908*(Exposition!$E908/60))</f>
        <v>0</v>
      </c>
      <c r="O900" s="78" t="b">
        <f>IF(Exposition!$D908="Unspezifisches Training",Exposition!$C908*(Exposition!$E908/60))</f>
        <v>0</v>
      </c>
      <c r="AD900" s="78" t="e">
        <f>IF(Monitoring!D908=0,AA=0,TEXT(Monitoring!D908,"TTTT"))</f>
        <v>#NAME?</v>
      </c>
      <c r="AE900" s="78" t="e">
        <f>IF(Monitoring!D908=0,AA=0,TEXT(Monitoring!D908,"MMMM"))</f>
        <v>#NAME?</v>
      </c>
      <c r="AF900" s="78">
        <f>Monitoring!L908</f>
        <v>0</v>
      </c>
      <c r="BE900" s="78" t="e">
        <f>IF(Exposition!$J907="Januar",Exposition!$G907)</f>
        <v>#NAME?</v>
      </c>
      <c r="BF900" s="78" t="e">
        <f>IF(Exposition!$J907="Februar",Exposition!$G907)</f>
        <v>#NAME?</v>
      </c>
      <c r="BG900" s="78" t="e">
        <f>IF(Exposition!$J907="März",Exposition!$G907)</f>
        <v>#NAME?</v>
      </c>
      <c r="BH900" s="78" t="e">
        <f>IF(Exposition!$J907="April",Exposition!$G907)</f>
        <v>#NAME?</v>
      </c>
      <c r="BI900" s="78" t="e">
        <f>IF(Exposition!$J907="Mai",Exposition!$G907)</f>
        <v>#NAME?</v>
      </c>
      <c r="BJ900" s="78" t="e">
        <f>IF(Exposition!$J907="Juni",Exposition!$G907)</f>
        <v>#NAME?</v>
      </c>
      <c r="BK900" s="78" t="e">
        <f>IF(Exposition!$J907="Juli",Exposition!$G907)</f>
        <v>#NAME?</v>
      </c>
      <c r="BL900" s="78" t="e">
        <f>IF(Exposition!$J907="August",Exposition!$G907)</f>
        <v>#NAME?</v>
      </c>
      <c r="BM900" s="78" t="e">
        <f>IF(Exposition!$J907="September",Exposition!$G907)</f>
        <v>#NAME?</v>
      </c>
      <c r="BN900" s="78" t="e">
        <f>IF(Exposition!$J907="Oktober",Exposition!$G907)</f>
        <v>#NAME?</v>
      </c>
      <c r="BO900" s="78" t="e">
        <f>IF(Exposition!$J907="November",Exposition!$G907)</f>
        <v>#NAME?</v>
      </c>
      <c r="BP900" s="78" t="e">
        <f>IF(Exposition!$J907="Dezember",Exposition!$G907)</f>
        <v>#NAME?</v>
      </c>
    </row>
    <row r="901" spans="14:68" x14ac:dyDescent="0.2">
      <c r="N901" s="78" t="b">
        <f>IF(Exposition!$D909="Fußballspez. Training",Exposition!$C909*(Exposition!$E909/60))</f>
        <v>0</v>
      </c>
      <c r="O901" s="78" t="b">
        <f>IF(Exposition!$D909="Unspezifisches Training",Exposition!$C909*(Exposition!$E909/60))</f>
        <v>0</v>
      </c>
      <c r="AD901" s="78" t="e">
        <f>IF(Monitoring!D909=0,AA=0,TEXT(Monitoring!D909,"TTTT"))</f>
        <v>#NAME?</v>
      </c>
      <c r="AE901" s="78" t="e">
        <f>IF(Monitoring!D909=0,AA=0,TEXT(Monitoring!D909,"MMMM"))</f>
        <v>#NAME?</v>
      </c>
      <c r="AF901" s="78">
        <f>Monitoring!L909</f>
        <v>0</v>
      </c>
      <c r="BE901" s="78" t="e">
        <f>IF(Exposition!$J908="Januar",Exposition!$G908)</f>
        <v>#NAME?</v>
      </c>
      <c r="BF901" s="78" t="e">
        <f>IF(Exposition!$J908="Februar",Exposition!$G908)</f>
        <v>#NAME?</v>
      </c>
      <c r="BG901" s="78" t="e">
        <f>IF(Exposition!$J908="März",Exposition!$G908)</f>
        <v>#NAME?</v>
      </c>
      <c r="BH901" s="78" t="e">
        <f>IF(Exposition!$J908="April",Exposition!$G908)</f>
        <v>#NAME?</v>
      </c>
      <c r="BI901" s="78" t="e">
        <f>IF(Exposition!$J908="Mai",Exposition!$G908)</f>
        <v>#NAME?</v>
      </c>
      <c r="BJ901" s="78" t="e">
        <f>IF(Exposition!$J908="Juni",Exposition!$G908)</f>
        <v>#NAME?</v>
      </c>
      <c r="BK901" s="78" t="e">
        <f>IF(Exposition!$J908="Juli",Exposition!$G908)</f>
        <v>#NAME?</v>
      </c>
      <c r="BL901" s="78" t="e">
        <f>IF(Exposition!$J908="August",Exposition!$G908)</f>
        <v>#NAME?</v>
      </c>
      <c r="BM901" s="78" t="e">
        <f>IF(Exposition!$J908="September",Exposition!$G908)</f>
        <v>#NAME?</v>
      </c>
      <c r="BN901" s="78" t="e">
        <f>IF(Exposition!$J908="Oktober",Exposition!$G908)</f>
        <v>#NAME?</v>
      </c>
      <c r="BO901" s="78" t="e">
        <f>IF(Exposition!$J908="November",Exposition!$G908)</f>
        <v>#NAME?</v>
      </c>
      <c r="BP901" s="78" t="e">
        <f>IF(Exposition!$J908="Dezember",Exposition!$G908)</f>
        <v>#NAME?</v>
      </c>
    </row>
    <row r="902" spans="14:68" x14ac:dyDescent="0.2">
      <c r="N902" s="78" t="b">
        <f>IF(Exposition!$D910="Fußballspez. Training",Exposition!$C910*(Exposition!$E910/60))</f>
        <v>0</v>
      </c>
      <c r="O902" s="78" t="b">
        <f>IF(Exposition!$D910="Unspezifisches Training",Exposition!$C910*(Exposition!$E910/60))</f>
        <v>0</v>
      </c>
      <c r="AD902" s="78" t="e">
        <f>IF(Monitoring!D910=0,AA=0,TEXT(Monitoring!D910,"TTTT"))</f>
        <v>#NAME?</v>
      </c>
      <c r="AE902" s="78" t="e">
        <f>IF(Monitoring!D910=0,AA=0,TEXT(Monitoring!D910,"MMMM"))</f>
        <v>#NAME?</v>
      </c>
      <c r="AF902" s="78">
        <f>Monitoring!L910</f>
        <v>0</v>
      </c>
      <c r="BE902" s="78" t="e">
        <f>IF(Exposition!$J909="Januar",Exposition!$G909)</f>
        <v>#NAME?</v>
      </c>
      <c r="BF902" s="78" t="e">
        <f>IF(Exposition!$J909="Februar",Exposition!$G909)</f>
        <v>#NAME?</v>
      </c>
      <c r="BG902" s="78" t="e">
        <f>IF(Exposition!$J909="März",Exposition!$G909)</f>
        <v>#NAME?</v>
      </c>
      <c r="BH902" s="78" t="e">
        <f>IF(Exposition!$J909="April",Exposition!$G909)</f>
        <v>#NAME?</v>
      </c>
      <c r="BI902" s="78" t="e">
        <f>IF(Exposition!$J909="Mai",Exposition!$G909)</f>
        <v>#NAME?</v>
      </c>
      <c r="BJ902" s="78" t="e">
        <f>IF(Exposition!$J909="Juni",Exposition!$G909)</f>
        <v>#NAME?</v>
      </c>
      <c r="BK902" s="78" t="e">
        <f>IF(Exposition!$J909="Juli",Exposition!$G909)</f>
        <v>#NAME?</v>
      </c>
      <c r="BL902" s="78" t="e">
        <f>IF(Exposition!$J909="August",Exposition!$G909)</f>
        <v>#NAME?</v>
      </c>
      <c r="BM902" s="78" t="e">
        <f>IF(Exposition!$J909="September",Exposition!$G909)</f>
        <v>#NAME?</v>
      </c>
      <c r="BN902" s="78" t="e">
        <f>IF(Exposition!$J909="Oktober",Exposition!$G909)</f>
        <v>#NAME?</v>
      </c>
      <c r="BO902" s="78" t="e">
        <f>IF(Exposition!$J909="November",Exposition!$G909)</f>
        <v>#NAME?</v>
      </c>
      <c r="BP902" s="78" t="e">
        <f>IF(Exposition!$J909="Dezember",Exposition!$G909)</f>
        <v>#NAME?</v>
      </c>
    </row>
    <row r="903" spans="14:68" x14ac:dyDescent="0.2">
      <c r="N903" s="78" t="b">
        <f>IF(Exposition!$D911="Fußballspez. Training",Exposition!$C911*(Exposition!$E911/60))</f>
        <v>0</v>
      </c>
      <c r="O903" s="78" t="b">
        <f>IF(Exposition!$D911="Unspezifisches Training",Exposition!$C911*(Exposition!$E911/60))</f>
        <v>0</v>
      </c>
      <c r="AD903" s="78" t="e">
        <f>IF(Monitoring!D911=0,AA=0,TEXT(Monitoring!D911,"TTTT"))</f>
        <v>#NAME?</v>
      </c>
      <c r="AE903" s="78" t="e">
        <f>IF(Monitoring!D911=0,AA=0,TEXT(Monitoring!D911,"MMMM"))</f>
        <v>#NAME?</v>
      </c>
      <c r="AF903" s="78">
        <f>Monitoring!L911</f>
        <v>0</v>
      </c>
      <c r="BE903" s="78" t="e">
        <f>IF(Exposition!$J910="Januar",Exposition!$G910)</f>
        <v>#NAME?</v>
      </c>
      <c r="BF903" s="78" t="e">
        <f>IF(Exposition!$J910="Februar",Exposition!$G910)</f>
        <v>#NAME?</v>
      </c>
      <c r="BG903" s="78" t="e">
        <f>IF(Exposition!$J910="März",Exposition!$G910)</f>
        <v>#NAME?</v>
      </c>
      <c r="BH903" s="78" t="e">
        <f>IF(Exposition!$J910="April",Exposition!$G910)</f>
        <v>#NAME?</v>
      </c>
      <c r="BI903" s="78" t="e">
        <f>IF(Exposition!$J910="Mai",Exposition!$G910)</f>
        <v>#NAME?</v>
      </c>
      <c r="BJ903" s="78" t="e">
        <f>IF(Exposition!$J910="Juni",Exposition!$G910)</f>
        <v>#NAME?</v>
      </c>
      <c r="BK903" s="78" t="e">
        <f>IF(Exposition!$J910="Juli",Exposition!$G910)</f>
        <v>#NAME?</v>
      </c>
      <c r="BL903" s="78" t="e">
        <f>IF(Exposition!$J910="August",Exposition!$G910)</f>
        <v>#NAME?</v>
      </c>
      <c r="BM903" s="78" t="e">
        <f>IF(Exposition!$J910="September",Exposition!$G910)</f>
        <v>#NAME?</v>
      </c>
      <c r="BN903" s="78" t="e">
        <f>IF(Exposition!$J910="Oktober",Exposition!$G910)</f>
        <v>#NAME?</v>
      </c>
      <c r="BO903" s="78" t="e">
        <f>IF(Exposition!$J910="November",Exposition!$G910)</f>
        <v>#NAME?</v>
      </c>
      <c r="BP903" s="78" t="e">
        <f>IF(Exposition!$J910="Dezember",Exposition!$G910)</f>
        <v>#NAME?</v>
      </c>
    </row>
    <row r="904" spans="14:68" x14ac:dyDescent="0.2">
      <c r="N904" s="78" t="b">
        <f>IF(Exposition!$D912="Fußballspez. Training",Exposition!$C912*(Exposition!$E912/60))</f>
        <v>0</v>
      </c>
      <c r="O904" s="78" t="b">
        <f>IF(Exposition!$D912="Unspezifisches Training",Exposition!$C912*(Exposition!$E912/60))</f>
        <v>0</v>
      </c>
      <c r="AD904" s="78" t="e">
        <f>IF(Monitoring!D912=0,AA=0,TEXT(Monitoring!D912,"TTTT"))</f>
        <v>#NAME?</v>
      </c>
      <c r="AE904" s="78" t="e">
        <f>IF(Monitoring!D912=0,AA=0,TEXT(Monitoring!D912,"MMMM"))</f>
        <v>#NAME?</v>
      </c>
      <c r="AF904" s="78">
        <f>Monitoring!L912</f>
        <v>0</v>
      </c>
      <c r="BE904" s="78" t="e">
        <f>IF(Exposition!$J911="Januar",Exposition!$G911)</f>
        <v>#NAME?</v>
      </c>
      <c r="BF904" s="78" t="e">
        <f>IF(Exposition!$J911="Februar",Exposition!$G911)</f>
        <v>#NAME?</v>
      </c>
      <c r="BG904" s="78" t="e">
        <f>IF(Exposition!$J911="März",Exposition!$G911)</f>
        <v>#NAME?</v>
      </c>
      <c r="BH904" s="78" t="e">
        <f>IF(Exposition!$J911="April",Exposition!$G911)</f>
        <v>#NAME?</v>
      </c>
      <c r="BI904" s="78" t="e">
        <f>IF(Exposition!$J911="Mai",Exposition!$G911)</f>
        <v>#NAME?</v>
      </c>
      <c r="BJ904" s="78" t="e">
        <f>IF(Exposition!$J911="Juni",Exposition!$G911)</f>
        <v>#NAME?</v>
      </c>
      <c r="BK904" s="78" t="e">
        <f>IF(Exposition!$J911="Juli",Exposition!$G911)</f>
        <v>#NAME?</v>
      </c>
      <c r="BL904" s="78" t="e">
        <f>IF(Exposition!$J911="August",Exposition!$G911)</f>
        <v>#NAME?</v>
      </c>
      <c r="BM904" s="78" t="e">
        <f>IF(Exposition!$J911="September",Exposition!$G911)</f>
        <v>#NAME?</v>
      </c>
      <c r="BN904" s="78" t="e">
        <f>IF(Exposition!$J911="Oktober",Exposition!$G911)</f>
        <v>#NAME?</v>
      </c>
      <c r="BO904" s="78" t="e">
        <f>IF(Exposition!$J911="November",Exposition!$G911)</f>
        <v>#NAME?</v>
      </c>
      <c r="BP904" s="78" t="e">
        <f>IF(Exposition!$J911="Dezember",Exposition!$G911)</f>
        <v>#NAME?</v>
      </c>
    </row>
    <row r="905" spans="14:68" x14ac:dyDescent="0.2">
      <c r="N905" s="78" t="b">
        <f>IF(Exposition!$D913="Fußballspez. Training",Exposition!$C913*(Exposition!$E913/60))</f>
        <v>0</v>
      </c>
      <c r="O905" s="78" t="b">
        <f>IF(Exposition!$D913="Unspezifisches Training",Exposition!$C913*(Exposition!$E913/60))</f>
        <v>0</v>
      </c>
      <c r="AD905" s="78" t="e">
        <f>IF(Monitoring!D913=0,AA=0,TEXT(Monitoring!D913,"TTTT"))</f>
        <v>#NAME?</v>
      </c>
      <c r="AE905" s="78" t="e">
        <f>IF(Monitoring!D913=0,AA=0,TEXT(Monitoring!D913,"MMMM"))</f>
        <v>#NAME?</v>
      </c>
      <c r="AF905" s="78">
        <f>Monitoring!L913</f>
        <v>0</v>
      </c>
      <c r="BE905" s="78" t="e">
        <f>IF(Exposition!$J912="Januar",Exposition!$G912)</f>
        <v>#NAME?</v>
      </c>
      <c r="BF905" s="78" t="e">
        <f>IF(Exposition!$J912="Februar",Exposition!$G912)</f>
        <v>#NAME?</v>
      </c>
      <c r="BG905" s="78" t="e">
        <f>IF(Exposition!$J912="März",Exposition!$G912)</f>
        <v>#NAME?</v>
      </c>
      <c r="BH905" s="78" t="e">
        <f>IF(Exposition!$J912="April",Exposition!$G912)</f>
        <v>#NAME?</v>
      </c>
      <c r="BI905" s="78" t="e">
        <f>IF(Exposition!$J912="Mai",Exposition!$G912)</f>
        <v>#NAME?</v>
      </c>
      <c r="BJ905" s="78" t="e">
        <f>IF(Exposition!$J912="Juni",Exposition!$G912)</f>
        <v>#NAME?</v>
      </c>
      <c r="BK905" s="78" t="e">
        <f>IF(Exposition!$J912="Juli",Exposition!$G912)</f>
        <v>#NAME?</v>
      </c>
      <c r="BL905" s="78" t="e">
        <f>IF(Exposition!$J912="August",Exposition!$G912)</f>
        <v>#NAME?</v>
      </c>
      <c r="BM905" s="78" t="e">
        <f>IF(Exposition!$J912="September",Exposition!$G912)</f>
        <v>#NAME?</v>
      </c>
      <c r="BN905" s="78" t="e">
        <f>IF(Exposition!$J912="Oktober",Exposition!$G912)</f>
        <v>#NAME?</v>
      </c>
      <c r="BO905" s="78" t="e">
        <f>IF(Exposition!$J912="November",Exposition!$G912)</f>
        <v>#NAME?</v>
      </c>
      <c r="BP905" s="78" t="e">
        <f>IF(Exposition!$J912="Dezember",Exposition!$G912)</f>
        <v>#NAME?</v>
      </c>
    </row>
    <row r="906" spans="14:68" x14ac:dyDescent="0.2">
      <c r="N906" s="78" t="b">
        <f>IF(Exposition!$D914="Fußballspez. Training",Exposition!$C914*(Exposition!$E914/60))</f>
        <v>0</v>
      </c>
      <c r="O906" s="78" t="b">
        <f>IF(Exposition!$D914="Unspezifisches Training",Exposition!$C914*(Exposition!$E914/60))</f>
        <v>0</v>
      </c>
      <c r="AD906" s="78" t="e">
        <f>IF(Monitoring!D914=0,AA=0,TEXT(Monitoring!D914,"TTTT"))</f>
        <v>#NAME?</v>
      </c>
      <c r="AE906" s="78" t="e">
        <f>IF(Monitoring!D914=0,AA=0,TEXT(Monitoring!D914,"MMMM"))</f>
        <v>#NAME?</v>
      </c>
      <c r="AF906" s="78">
        <f>Monitoring!L914</f>
        <v>0</v>
      </c>
      <c r="BE906" s="78" t="e">
        <f>IF(Exposition!$J913="Januar",Exposition!$G913)</f>
        <v>#NAME?</v>
      </c>
      <c r="BF906" s="78" t="e">
        <f>IF(Exposition!$J913="Februar",Exposition!$G913)</f>
        <v>#NAME?</v>
      </c>
      <c r="BG906" s="78" t="e">
        <f>IF(Exposition!$J913="März",Exposition!$G913)</f>
        <v>#NAME?</v>
      </c>
      <c r="BH906" s="78" t="e">
        <f>IF(Exposition!$J913="April",Exposition!$G913)</f>
        <v>#NAME?</v>
      </c>
      <c r="BI906" s="78" t="e">
        <f>IF(Exposition!$J913="Mai",Exposition!$G913)</f>
        <v>#NAME?</v>
      </c>
      <c r="BJ906" s="78" t="e">
        <f>IF(Exposition!$J913="Juni",Exposition!$G913)</f>
        <v>#NAME?</v>
      </c>
      <c r="BK906" s="78" t="e">
        <f>IF(Exposition!$J913="Juli",Exposition!$G913)</f>
        <v>#NAME?</v>
      </c>
      <c r="BL906" s="78" t="e">
        <f>IF(Exposition!$J913="August",Exposition!$G913)</f>
        <v>#NAME?</v>
      </c>
      <c r="BM906" s="78" t="e">
        <f>IF(Exposition!$J913="September",Exposition!$G913)</f>
        <v>#NAME?</v>
      </c>
      <c r="BN906" s="78" t="e">
        <f>IF(Exposition!$J913="Oktober",Exposition!$G913)</f>
        <v>#NAME?</v>
      </c>
      <c r="BO906" s="78" t="e">
        <f>IF(Exposition!$J913="November",Exposition!$G913)</f>
        <v>#NAME?</v>
      </c>
      <c r="BP906" s="78" t="e">
        <f>IF(Exposition!$J913="Dezember",Exposition!$G913)</f>
        <v>#NAME?</v>
      </c>
    </row>
    <row r="907" spans="14:68" x14ac:dyDescent="0.2">
      <c r="N907" s="78" t="b">
        <f>IF(Exposition!$D915="Fußballspez. Training",Exposition!$C915*(Exposition!$E915/60))</f>
        <v>0</v>
      </c>
      <c r="O907" s="78" t="b">
        <f>IF(Exposition!$D915="Unspezifisches Training",Exposition!$C915*(Exposition!$E915/60))</f>
        <v>0</v>
      </c>
      <c r="AD907" s="78" t="e">
        <f>IF(Monitoring!D915=0,AA=0,TEXT(Monitoring!D915,"TTTT"))</f>
        <v>#NAME?</v>
      </c>
      <c r="AE907" s="78" t="e">
        <f>IF(Monitoring!D915=0,AA=0,TEXT(Monitoring!D915,"MMMM"))</f>
        <v>#NAME?</v>
      </c>
      <c r="AF907" s="78">
        <f>Monitoring!L915</f>
        <v>0</v>
      </c>
      <c r="BE907" s="78" t="e">
        <f>IF(Exposition!$J914="Januar",Exposition!$G914)</f>
        <v>#NAME?</v>
      </c>
      <c r="BF907" s="78" t="e">
        <f>IF(Exposition!$J914="Februar",Exposition!$G914)</f>
        <v>#NAME?</v>
      </c>
      <c r="BG907" s="78" t="e">
        <f>IF(Exposition!$J914="März",Exposition!$G914)</f>
        <v>#NAME?</v>
      </c>
      <c r="BH907" s="78" t="e">
        <f>IF(Exposition!$J914="April",Exposition!$G914)</f>
        <v>#NAME?</v>
      </c>
      <c r="BI907" s="78" t="e">
        <f>IF(Exposition!$J914="Mai",Exposition!$G914)</f>
        <v>#NAME?</v>
      </c>
      <c r="BJ907" s="78" t="e">
        <f>IF(Exposition!$J914="Juni",Exposition!$G914)</f>
        <v>#NAME?</v>
      </c>
      <c r="BK907" s="78" t="e">
        <f>IF(Exposition!$J914="Juli",Exposition!$G914)</f>
        <v>#NAME?</v>
      </c>
      <c r="BL907" s="78" t="e">
        <f>IF(Exposition!$J914="August",Exposition!$G914)</f>
        <v>#NAME?</v>
      </c>
      <c r="BM907" s="78" t="e">
        <f>IF(Exposition!$J914="September",Exposition!$G914)</f>
        <v>#NAME?</v>
      </c>
      <c r="BN907" s="78" t="e">
        <f>IF(Exposition!$J914="Oktober",Exposition!$G914)</f>
        <v>#NAME?</v>
      </c>
      <c r="BO907" s="78" t="e">
        <f>IF(Exposition!$J914="November",Exposition!$G914)</f>
        <v>#NAME?</v>
      </c>
      <c r="BP907" s="78" t="e">
        <f>IF(Exposition!$J914="Dezember",Exposition!$G914)</f>
        <v>#NAME?</v>
      </c>
    </row>
    <row r="908" spans="14:68" x14ac:dyDescent="0.2">
      <c r="N908" s="78" t="b">
        <f>IF(Exposition!$D916="Fußballspez. Training",Exposition!$C916*(Exposition!$E916/60))</f>
        <v>0</v>
      </c>
      <c r="O908" s="78" t="b">
        <f>IF(Exposition!$D916="Unspezifisches Training",Exposition!$C916*(Exposition!$E916/60))</f>
        <v>0</v>
      </c>
      <c r="AD908" s="78" t="e">
        <f>IF(Monitoring!D916=0,AA=0,TEXT(Monitoring!D916,"TTTT"))</f>
        <v>#NAME?</v>
      </c>
      <c r="AE908" s="78" t="e">
        <f>IF(Monitoring!D916=0,AA=0,TEXT(Monitoring!D916,"MMMM"))</f>
        <v>#NAME?</v>
      </c>
      <c r="AF908" s="78">
        <f>Monitoring!L916</f>
        <v>0</v>
      </c>
      <c r="BE908" s="78" t="e">
        <f>IF(Exposition!$J915="Januar",Exposition!$G915)</f>
        <v>#NAME?</v>
      </c>
      <c r="BF908" s="78" t="e">
        <f>IF(Exposition!$J915="Februar",Exposition!$G915)</f>
        <v>#NAME?</v>
      </c>
      <c r="BG908" s="78" t="e">
        <f>IF(Exposition!$J915="März",Exposition!$G915)</f>
        <v>#NAME?</v>
      </c>
      <c r="BH908" s="78" t="e">
        <f>IF(Exposition!$J915="April",Exposition!$G915)</f>
        <v>#NAME?</v>
      </c>
      <c r="BI908" s="78" t="e">
        <f>IF(Exposition!$J915="Mai",Exposition!$G915)</f>
        <v>#NAME?</v>
      </c>
      <c r="BJ908" s="78" t="e">
        <f>IF(Exposition!$J915="Juni",Exposition!$G915)</f>
        <v>#NAME?</v>
      </c>
      <c r="BK908" s="78" t="e">
        <f>IF(Exposition!$J915="Juli",Exposition!$G915)</f>
        <v>#NAME?</v>
      </c>
      <c r="BL908" s="78" t="e">
        <f>IF(Exposition!$J915="August",Exposition!$G915)</f>
        <v>#NAME?</v>
      </c>
      <c r="BM908" s="78" t="e">
        <f>IF(Exposition!$J915="September",Exposition!$G915)</f>
        <v>#NAME?</v>
      </c>
      <c r="BN908" s="78" t="e">
        <f>IF(Exposition!$J915="Oktober",Exposition!$G915)</f>
        <v>#NAME?</v>
      </c>
      <c r="BO908" s="78" t="e">
        <f>IF(Exposition!$J915="November",Exposition!$G915)</f>
        <v>#NAME?</v>
      </c>
      <c r="BP908" s="78" t="e">
        <f>IF(Exposition!$J915="Dezember",Exposition!$G915)</f>
        <v>#NAME?</v>
      </c>
    </row>
    <row r="909" spans="14:68" x14ac:dyDescent="0.2">
      <c r="N909" s="78" t="b">
        <f>IF(Exposition!$D917="Fußballspez. Training",Exposition!$C917*(Exposition!$E917/60))</f>
        <v>0</v>
      </c>
      <c r="O909" s="78" t="b">
        <f>IF(Exposition!$D917="Unspezifisches Training",Exposition!$C917*(Exposition!$E917/60))</f>
        <v>0</v>
      </c>
      <c r="AD909" s="78" t="e">
        <f>IF(Monitoring!D917=0,AA=0,TEXT(Monitoring!D917,"TTTT"))</f>
        <v>#NAME?</v>
      </c>
      <c r="AE909" s="78" t="e">
        <f>IF(Monitoring!D917=0,AA=0,TEXT(Monitoring!D917,"MMMM"))</f>
        <v>#NAME?</v>
      </c>
      <c r="AF909" s="78">
        <f>Monitoring!L917</f>
        <v>0</v>
      </c>
      <c r="BE909" s="78" t="e">
        <f>IF(Exposition!$J916="Januar",Exposition!$G916)</f>
        <v>#NAME?</v>
      </c>
      <c r="BF909" s="78" t="e">
        <f>IF(Exposition!$J916="Februar",Exposition!$G916)</f>
        <v>#NAME?</v>
      </c>
      <c r="BG909" s="78" t="e">
        <f>IF(Exposition!$J916="März",Exposition!$G916)</f>
        <v>#NAME?</v>
      </c>
      <c r="BH909" s="78" t="e">
        <f>IF(Exposition!$J916="April",Exposition!$G916)</f>
        <v>#NAME?</v>
      </c>
      <c r="BI909" s="78" t="e">
        <f>IF(Exposition!$J916="Mai",Exposition!$G916)</f>
        <v>#NAME?</v>
      </c>
      <c r="BJ909" s="78" t="e">
        <f>IF(Exposition!$J916="Juni",Exposition!$G916)</f>
        <v>#NAME?</v>
      </c>
      <c r="BK909" s="78" t="e">
        <f>IF(Exposition!$J916="Juli",Exposition!$G916)</f>
        <v>#NAME?</v>
      </c>
      <c r="BL909" s="78" t="e">
        <f>IF(Exposition!$J916="August",Exposition!$G916)</f>
        <v>#NAME?</v>
      </c>
      <c r="BM909" s="78" t="e">
        <f>IF(Exposition!$J916="September",Exposition!$G916)</f>
        <v>#NAME?</v>
      </c>
      <c r="BN909" s="78" t="e">
        <f>IF(Exposition!$J916="Oktober",Exposition!$G916)</f>
        <v>#NAME?</v>
      </c>
      <c r="BO909" s="78" t="e">
        <f>IF(Exposition!$J916="November",Exposition!$G916)</f>
        <v>#NAME?</v>
      </c>
      <c r="BP909" s="78" t="e">
        <f>IF(Exposition!$J916="Dezember",Exposition!$G916)</f>
        <v>#NAME?</v>
      </c>
    </row>
    <row r="910" spans="14:68" x14ac:dyDescent="0.2">
      <c r="N910" s="78" t="b">
        <f>IF(Exposition!$D918="Fußballspez. Training",Exposition!$C918*(Exposition!$E918/60))</f>
        <v>0</v>
      </c>
      <c r="O910" s="78" t="b">
        <f>IF(Exposition!$D918="Unspezifisches Training",Exposition!$C918*(Exposition!$E918/60))</f>
        <v>0</v>
      </c>
      <c r="AD910" s="78" t="e">
        <f>IF(Monitoring!D918=0,AA=0,TEXT(Monitoring!D918,"TTTT"))</f>
        <v>#NAME?</v>
      </c>
      <c r="AE910" s="78" t="e">
        <f>IF(Monitoring!D918=0,AA=0,TEXT(Monitoring!D918,"MMMM"))</f>
        <v>#NAME?</v>
      </c>
      <c r="AF910" s="78">
        <f>Monitoring!L918</f>
        <v>0</v>
      </c>
      <c r="BE910" s="78" t="e">
        <f>IF(Exposition!$J917="Januar",Exposition!$G917)</f>
        <v>#NAME?</v>
      </c>
      <c r="BF910" s="78" t="e">
        <f>IF(Exposition!$J917="Februar",Exposition!$G917)</f>
        <v>#NAME?</v>
      </c>
      <c r="BG910" s="78" t="e">
        <f>IF(Exposition!$J917="März",Exposition!$G917)</f>
        <v>#NAME?</v>
      </c>
      <c r="BH910" s="78" t="e">
        <f>IF(Exposition!$J917="April",Exposition!$G917)</f>
        <v>#NAME?</v>
      </c>
      <c r="BI910" s="78" t="e">
        <f>IF(Exposition!$J917="Mai",Exposition!$G917)</f>
        <v>#NAME?</v>
      </c>
      <c r="BJ910" s="78" t="e">
        <f>IF(Exposition!$J917="Juni",Exposition!$G917)</f>
        <v>#NAME?</v>
      </c>
      <c r="BK910" s="78" t="e">
        <f>IF(Exposition!$J917="Juli",Exposition!$G917)</f>
        <v>#NAME?</v>
      </c>
      <c r="BL910" s="78" t="e">
        <f>IF(Exposition!$J917="August",Exposition!$G917)</f>
        <v>#NAME?</v>
      </c>
      <c r="BM910" s="78" t="e">
        <f>IF(Exposition!$J917="September",Exposition!$G917)</f>
        <v>#NAME?</v>
      </c>
      <c r="BN910" s="78" t="e">
        <f>IF(Exposition!$J917="Oktober",Exposition!$G917)</f>
        <v>#NAME?</v>
      </c>
      <c r="BO910" s="78" t="e">
        <f>IF(Exposition!$J917="November",Exposition!$G917)</f>
        <v>#NAME?</v>
      </c>
      <c r="BP910" s="78" t="e">
        <f>IF(Exposition!$J917="Dezember",Exposition!$G917)</f>
        <v>#NAME?</v>
      </c>
    </row>
    <row r="911" spans="14:68" x14ac:dyDescent="0.2">
      <c r="N911" s="78" t="b">
        <f>IF(Exposition!$D919="Fußballspez. Training",Exposition!$C919*(Exposition!$E919/60))</f>
        <v>0</v>
      </c>
      <c r="O911" s="78" t="b">
        <f>IF(Exposition!$D919="Unspezifisches Training",Exposition!$C919*(Exposition!$E919/60))</f>
        <v>0</v>
      </c>
      <c r="AD911" s="78" t="e">
        <f>IF(Monitoring!D919=0,AA=0,TEXT(Monitoring!D919,"TTTT"))</f>
        <v>#NAME?</v>
      </c>
      <c r="AE911" s="78" t="e">
        <f>IF(Monitoring!D919=0,AA=0,TEXT(Monitoring!D919,"MMMM"))</f>
        <v>#NAME?</v>
      </c>
      <c r="AF911" s="78">
        <f>Monitoring!L919</f>
        <v>0</v>
      </c>
      <c r="BE911" s="78" t="e">
        <f>IF(Exposition!$J918="Januar",Exposition!$G918)</f>
        <v>#NAME?</v>
      </c>
      <c r="BF911" s="78" t="e">
        <f>IF(Exposition!$J918="Februar",Exposition!$G918)</f>
        <v>#NAME?</v>
      </c>
      <c r="BG911" s="78" t="e">
        <f>IF(Exposition!$J918="März",Exposition!$G918)</f>
        <v>#NAME?</v>
      </c>
      <c r="BH911" s="78" t="e">
        <f>IF(Exposition!$J918="April",Exposition!$G918)</f>
        <v>#NAME?</v>
      </c>
      <c r="BI911" s="78" t="e">
        <f>IF(Exposition!$J918="Mai",Exposition!$G918)</f>
        <v>#NAME?</v>
      </c>
      <c r="BJ911" s="78" t="e">
        <f>IF(Exposition!$J918="Juni",Exposition!$G918)</f>
        <v>#NAME?</v>
      </c>
      <c r="BK911" s="78" t="e">
        <f>IF(Exposition!$J918="Juli",Exposition!$G918)</f>
        <v>#NAME?</v>
      </c>
      <c r="BL911" s="78" t="e">
        <f>IF(Exposition!$J918="August",Exposition!$G918)</f>
        <v>#NAME?</v>
      </c>
      <c r="BM911" s="78" t="e">
        <f>IF(Exposition!$J918="September",Exposition!$G918)</f>
        <v>#NAME?</v>
      </c>
      <c r="BN911" s="78" t="e">
        <f>IF(Exposition!$J918="Oktober",Exposition!$G918)</f>
        <v>#NAME?</v>
      </c>
      <c r="BO911" s="78" t="e">
        <f>IF(Exposition!$J918="November",Exposition!$G918)</f>
        <v>#NAME?</v>
      </c>
      <c r="BP911" s="78" t="e">
        <f>IF(Exposition!$J918="Dezember",Exposition!$G918)</f>
        <v>#NAME?</v>
      </c>
    </row>
    <row r="912" spans="14:68" x14ac:dyDescent="0.2">
      <c r="N912" s="78" t="b">
        <f>IF(Exposition!$D920="Fußballspez. Training",Exposition!$C920*(Exposition!$E920/60))</f>
        <v>0</v>
      </c>
      <c r="O912" s="78" t="b">
        <f>IF(Exposition!$D920="Unspezifisches Training",Exposition!$C920*(Exposition!$E920/60))</f>
        <v>0</v>
      </c>
      <c r="AD912" s="78" t="e">
        <f>IF(Monitoring!D920=0,AA=0,TEXT(Monitoring!D920,"TTTT"))</f>
        <v>#NAME?</v>
      </c>
      <c r="AE912" s="78" t="e">
        <f>IF(Monitoring!D920=0,AA=0,TEXT(Monitoring!D920,"MMMM"))</f>
        <v>#NAME?</v>
      </c>
      <c r="AF912" s="78">
        <f>Monitoring!L920</f>
        <v>0</v>
      </c>
      <c r="BE912" s="78" t="e">
        <f>IF(Exposition!$J919="Januar",Exposition!$G919)</f>
        <v>#NAME?</v>
      </c>
      <c r="BF912" s="78" t="e">
        <f>IF(Exposition!$J919="Februar",Exposition!$G919)</f>
        <v>#NAME?</v>
      </c>
      <c r="BG912" s="78" t="e">
        <f>IF(Exposition!$J919="März",Exposition!$G919)</f>
        <v>#NAME?</v>
      </c>
      <c r="BH912" s="78" t="e">
        <f>IF(Exposition!$J919="April",Exposition!$G919)</f>
        <v>#NAME?</v>
      </c>
      <c r="BI912" s="78" t="e">
        <f>IF(Exposition!$J919="Mai",Exposition!$G919)</f>
        <v>#NAME?</v>
      </c>
      <c r="BJ912" s="78" t="e">
        <f>IF(Exposition!$J919="Juni",Exposition!$G919)</f>
        <v>#NAME?</v>
      </c>
      <c r="BK912" s="78" t="e">
        <f>IF(Exposition!$J919="Juli",Exposition!$G919)</f>
        <v>#NAME?</v>
      </c>
      <c r="BL912" s="78" t="e">
        <f>IF(Exposition!$J919="August",Exposition!$G919)</f>
        <v>#NAME?</v>
      </c>
      <c r="BM912" s="78" t="e">
        <f>IF(Exposition!$J919="September",Exposition!$G919)</f>
        <v>#NAME?</v>
      </c>
      <c r="BN912" s="78" t="e">
        <f>IF(Exposition!$J919="Oktober",Exposition!$G919)</f>
        <v>#NAME?</v>
      </c>
      <c r="BO912" s="78" t="e">
        <f>IF(Exposition!$J919="November",Exposition!$G919)</f>
        <v>#NAME?</v>
      </c>
      <c r="BP912" s="78" t="e">
        <f>IF(Exposition!$J919="Dezember",Exposition!$G919)</f>
        <v>#NAME?</v>
      </c>
    </row>
    <row r="913" spans="14:68" x14ac:dyDescent="0.2">
      <c r="N913" s="78" t="b">
        <f>IF(Exposition!$D921="Fußballspez. Training",Exposition!$C921*(Exposition!$E921/60))</f>
        <v>0</v>
      </c>
      <c r="O913" s="78" t="b">
        <f>IF(Exposition!$D921="Unspezifisches Training",Exposition!$C921*(Exposition!$E921/60))</f>
        <v>0</v>
      </c>
      <c r="AD913" s="78" t="e">
        <f>IF(Monitoring!D921=0,AA=0,TEXT(Monitoring!D921,"TTTT"))</f>
        <v>#NAME?</v>
      </c>
      <c r="AE913" s="78" t="e">
        <f>IF(Monitoring!D921=0,AA=0,TEXT(Monitoring!D921,"MMMM"))</f>
        <v>#NAME?</v>
      </c>
      <c r="AF913" s="78">
        <f>Monitoring!L921</f>
        <v>0</v>
      </c>
      <c r="BE913" s="78" t="e">
        <f>IF(Exposition!$J920="Januar",Exposition!$G920)</f>
        <v>#NAME?</v>
      </c>
      <c r="BF913" s="78" t="e">
        <f>IF(Exposition!$J920="Februar",Exposition!$G920)</f>
        <v>#NAME?</v>
      </c>
      <c r="BG913" s="78" t="e">
        <f>IF(Exposition!$J920="März",Exposition!$G920)</f>
        <v>#NAME?</v>
      </c>
      <c r="BH913" s="78" t="e">
        <f>IF(Exposition!$J920="April",Exposition!$G920)</f>
        <v>#NAME?</v>
      </c>
      <c r="BI913" s="78" t="e">
        <f>IF(Exposition!$J920="Mai",Exposition!$G920)</f>
        <v>#NAME?</v>
      </c>
      <c r="BJ913" s="78" t="e">
        <f>IF(Exposition!$J920="Juni",Exposition!$G920)</f>
        <v>#NAME?</v>
      </c>
      <c r="BK913" s="78" t="e">
        <f>IF(Exposition!$J920="Juli",Exposition!$G920)</f>
        <v>#NAME?</v>
      </c>
      <c r="BL913" s="78" t="e">
        <f>IF(Exposition!$J920="August",Exposition!$G920)</f>
        <v>#NAME?</v>
      </c>
      <c r="BM913" s="78" t="e">
        <f>IF(Exposition!$J920="September",Exposition!$G920)</f>
        <v>#NAME?</v>
      </c>
      <c r="BN913" s="78" t="e">
        <f>IF(Exposition!$J920="Oktober",Exposition!$G920)</f>
        <v>#NAME?</v>
      </c>
      <c r="BO913" s="78" t="e">
        <f>IF(Exposition!$J920="November",Exposition!$G920)</f>
        <v>#NAME?</v>
      </c>
      <c r="BP913" s="78" t="e">
        <f>IF(Exposition!$J920="Dezember",Exposition!$G920)</f>
        <v>#NAME?</v>
      </c>
    </row>
    <row r="914" spans="14:68" x14ac:dyDescent="0.2">
      <c r="N914" s="78" t="b">
        <f>IF(Exposition!$D922="Fußballspez. Training",Exposition!$C922*(Exposition!$E922/60))</f>
        <v>0</v>
      </c>
      <c r="O914" s="78" t="b">
        <f>IF(Exposition!$D922="Unspezifisches Training",Exposition!$C922*(Exposition!$E922/60))</f>
        <v>0</v>
      </c>
      <c r="AD914" s="78" t="e">
        <f>IF(Monitoring!D922=0,AA=0,TEXT(Monitoring!D922,"TTTT"))</f>
        <v>#NAME?</v>
      </c>
      <c r="AE914" s="78" t="e">
        <f>IF(Monitoring!D922=0,AA=0,TEXT(Monitoring!D922,"MMMM"))</f>
        <v>#NAME?</v>
      </c>
      <c r="AF914" s="78">
        <f>Monitoring!L922</f>
        <v>0</v>
      </c>
      <c r="BE914" s="78" t="e">
        <f>IF(Exposition!$J921="Januar",Exposition!$G921)</f>
        <v>#NAME?</v>
      </c>
      <c r="BF914" s="78" t="e">
        <f>IF(Exposition!$J921="Februar",Exposition!$G921)</f>
        <v>#NAME?</v>
      </c>
      <c r="BG914" s="78" t="e">
        <f>IF(Exposition!$J921="März",Exposition!$G921)</f>
        <v>#NAME?</v>
      </c>
      <c r="BH914" s="78" t="e">
        <f>IF(Exposition!$J921="April",Exposition!$G921)</f>
        <v>#NAME?</v>
      </c>
      <c r="BI914" s="78" t="e">
        <f>IF(Exposition!$J921="Mai",Exposition!$G921)</f>
        <v>#NAME?</v>
      </c>
      <c r="BJ914" s="78" t="e">
        <f>IF(Exposition!$J921="Juni",Exposition!$G921)</f>
        <v>#NAME?</v>
      </c>
      <c r="BK914" s="78" t="e">
        <f>IF(Exposition!$J921="Juli",Exposition!$G921)</f>
        <v>#NAME?</v>
      </c>
      <c r="BL914" s="78" t="e">
        <f>IF(Exposition!$J921="August",Exposition!$G921)</f>
        <v>#NAME?</v>
      </c>
      <c r="BM914" s="78" t="e">
        <f>IF(Exposition!$J921="September",Exposition!$G921)</f>
        <v>#NAME?</v>
      </c>
      <c r="BN914" s="78" t="e">
        <f>IF(Exposition!$J921="Oktober",Exposition!$G921)</f>
        <v>#NAME?</v>
      </c>
      <c r="BO914" s="78" t="e">
        <f>IF(Exposition!$J921="November",Exposition!$G921)</f>
        <v>#NAME?</v>
      </c>
      <c r="BP914" s="78" t="e">
        <f>IF(Exposition!$J921="Dezember",Exposition!$G921)</f>
        <v>#NAME?</v>
      </c>
    </row>
    <row r="915" spans="14:68" x14ac:dyDescent="0.2">
      <c r="N915" s="78" t="b">
        <f>IF(Exposition!$D923="Fußballspez. Training",Exposition!$C923*(Exposition!$E923/60))</f>
        <v>0</v>
      </c>
      <c r="O915" s="78" t="b">
        <f>IF(Exposition!$D923="Unspezifisches Training",Exposition!$C923*(Exposition!$E923/60))</f>
        <v>0</v>
      </c>
      <c r="AD915" s="78" t="e">
        <f>IF(Monitoring!D923=0,AA=0,TEXT(Monitoring!D923,"TTTT"))</f>
        <v>#NAME?</v>
      </c>
      <c r="AE915" s="78" t="e">
        <f>IF(Monitoring!D923=0,AA=0,TEXT(Monitoring!D923,"MMMM"))</f>
        <v>#NAME?</v>
      </c>
      <c r="AF915" s="78">
        <f>Monitoring!L923</f>
        <v>0</v>
      </c>
      <c r="BE915" s="78" t="e">
        <f>IF(Exposition!$J922="Januar",Exposition!$G922)</f>
        <v>#NAME?</v>
      </c>
      <c r="BF915" s="78" t="e">
        <f>IF(Exposition!$J922="Februar",Exposition!$G922)</f>
        <v>#NAME?</v>
      </c>
      <c r="BG915" s="78" t="e">
        <f>IF(Exposition!$J922="März",Exposition!$G922)</f>
        <v>#NAME?</v>
      </c>
      <c r="BH915" s="78" t="e">
        <f>IF(Exposition!$J922="April",Exposition!$G922)</f>
        <v>#NAME?</v>
      </c>
      <c r="BI915" s="78" t="e">
        <f>IF(Exposition!$J922="Mai",Exposition!$G922)</f>
        <v>#NAME?</v>
      </c>
      <c r="BJ915" s="78" t="e">
        <f>IF(Exposition!$J922="Juni",Exposition!$G922)</f>
        <v>#NAME?</v>
      </c>
      <c r="BK915" s="78" t="e">
        <f>IF(Exposition!$J922="Juli",Exposition!$G922)</f>
        <v>#NAME?</v>
      </c>
      <c r="BL915" s="78" t="e">
        <f>IF(Exposition!$J922="August",Exposition!$G922)</f>
        <v>#NAME?</v>
      </c>
      <c r="BM915" s="78" t="e">
        <f>IF(Exposition!$J922="September",Exposition!$G922)</f>
        <v>#NAME?</v>
      </c>
      <c r="BN915" s="78" t="e">
        <f>IF(Exposition!$J922="Oktober",Exposition!$G922)</f>
        <v>#NAME?</v>
      </c>
      <c r="BO915" s="78" t="e">
        <f>IF(Exposition!$J922="November",Exposition!$G922)</f>
        <v>#NAME?</v>
      </c>
      <c r="BP915" s="78" t="e">
        <f>IF(Exposition!$J922="Dezember",Exposition!$G922)</f>
        <v>#NAME?</v>
      </c>
    </row>
    <row r="916" spans="14:68" x14ac:dyDescent="0.2">
      <c r="N916" s="78" t="b">
        <f>IF(Exposition!$D924="Fußballspez. Training",Exposition!$C924*(Exposition!$E924/60))</f>
        <v>0</v>
      </c>
      <c r="O916" s="78" t="b">
        <f>IF(Exposition!$D924="Unspezifisches Training",Exposition!$C924*(Exposition!$E924/60))</f>
        <v>0</v>
      </c>
      <c r="AD916" s="78" t="e">
        <f>IF(Monitoring!D924=0,AA=0,TEXT(Monitoring!D924,"TTTT"))</f>
        <v>#NAME?</v>
      </c>
      <c r="AE916" s="78" t="e">
        <f>IF(Monitoring!D924=0,AA=0,TEXT(Monitoring!D924,"MMMM"))</f>
        <v>#NAME?</v>
      </c>
      <c r="AF916" s="78">
        <f>Monitoring!L924</f>
        <v>0</v>
      </c>
      <c r="BE916" s="78" t="e">
        <f>IF(Exposition!$J923="Januar",Exposition!$G923)</f>
        <v>#NAME?</v>
      </c>
      <c r="BF916" s="78" t="e">
        <f>IF(Exposition!$J923="Februar",Exposition!$G923)</f>
        <v>#NAME?</v>
      </c>
      <c r="BG916" s="78" t="e">
        <f>IF(Exposition!$J923="März",Exposition!$G923)</f>
        <v>#NAME?</v>
      </c>
      <c r="BH916" s="78" t="e">
        <f>IF(Exposition!$J923="April",Exposition!$G923)</f>
        <v>#NAME?</v>
      </c>
      <c r="BI916" s="78" t="e">
        <f>IF(Exposition!$J923="Mai",Exposition!$G923)</f>
        <v>#NAME?</v>
      </c>
      <c r="BJ916" s="78" t="e">
        <f>IF(Exposition!$J923="Juni",Exposition!$G923)</f>
        <v>#NAME?</v>
      </c>
      <c r="BK916" s="78" t="e">
        <f>IF(Exposition!$J923="Juli",Exposition!$G923)</f>
        <v>#NAME?</v>
      </c>
      <c r="BL916" s="78" t="e">
        <f>IF(Exposition!$J923="August",Exposition!$G923)</f>
        <v>#NAME?</v>
      </c>
      <c r="BM916" s="78" t="e">
        <f>IF(Exposition!$J923="September",Exposition!$G923)</f>
        <v>#NAME?</v>
      </c>
      <c r="BN916" s="78" t="e">
        <f>IF(Exposition!$J923="Oktober",Exposition!$G923)</f>
        <v>#NAME?</v>
      </c>
      <c r="BO916" s="78" t="e">
        <f>IF(Exposition!$J923="November",Exposition!$G923)</f>
        <v>#NAME?</v>
      </c>
      <c r="BP916" s="78" t="e">
        <f>IF(Exposition!$J923="Dezember",Exposition!$G923)</f>
        <v>#NAME?</v>
      </c>
    </row>
    <row r="917" spans="14:68" x14ac:dyDescent="0.2">
      <c r="N917" s="78" t="b">
        <f>IF(Exposition!$D925="Fußballspez. Training",Exposition!$C925*(Exposition!$E925/60))</f>
        <v>0</v>
      </c>
      <c r="O917" s="78" t="b">
        <f>IF(Exposition!$D925="Unspezifisches Training",Exposition!$C925*(Exposition!$E925/60))</f>
        <v>0</v>
      </c>
      <c r="AD917" s="78" t="e">
        <f>IF(Monitoring!D925=0,AA=0,TEXT(Monitoring!D925,"TTTT"))</f>
        <v>#NAME?</v>
      </c>
      <c r="AE917" s="78" t="e">
        <f>IF(Monitoring!D925=0,AA=0,TEXT(Monitoring!D925,"MMMM"))</f>
        <v>#NAME?</v>
      </c>
      <c r="AF917" s="78">
        <f>Monitoring!L925</f>
        <v>0</v>
      </c>
      <c r="BE917" s="78" t="e">
        <f>IF(Exposition!$J924="Januar",Exposition!$G924)</f>
        <v>#NAME?</v>
      </c>
      <c r="BF917" s="78" t="e">
        <f>IF(Exposition!$J924="Februar",Exposition!$G924)</f>
        <v>#NAME?</v>
      </c>
      <c r="BG917" s="78" t="e">
        <f>IF(Exposition!$J924="März",Exposition!$G924)</f>
        <v>#NAME?</v>
      </c>
      <c r="BH917" s="78" t="e">
        <f>IF(Exposition!$J924="April",Exposition!$G924)</f>
        <v>#NAME?</v>
      </c>
      <c r="BI917" s="78" t="e">
        <f>IF(Exposition!$J924="Mai",Exposition!$G924)</f>
        <v>#NAME?</v>
      </c>
      <c r="BJ917" s="78" t="e">
        <f>IF(Exposition!$J924="Juni",Exposition!$G924)</f>
        <v>#NAME?</v>
      </c>
      <c r="BK917" s="78" t="e">
        <f>IF(Exposition!$J924="Juli",Exposition!$G924)</f>
        <v>#NAME?</v>
      </c>
      <c r="BL917" s="78" t="e">
        <f>IF(Exposition!$J924="August",Exposition!$G924)</f>
        <v>#NAME?</v>
      </c>
      <c r="BM917" s="78" t="e">
        <f>IF(Exposition!$J924="September",Exposition!$G924)</f>
        <v>#NAME?</v>
      </c>
      <c r="BN917" s="78" t="e">
        <f>IF(Exposition!$J924="Oktober",Exposition!$G924)</f>
        <v>#NAME?</v>
      </c>
      <c r="BO917" s="78" t="e">
        <f>IF(Exposition!$J924="November",Exposition!$G924)</f>
        <v>#NAME?</v>
      </c>
      <c r="BP917" s="78" t="e">
        <f>IF(Exposition!$J924="Dezember",Exposition!$G924)</f>
        <v>#NAME?</v>
      </c>
    </row>
    <row r="918" spans="14:68" x14ac:dyDescent="0.2">
      <c r="N918" s="78" t="b">
        <f>IF(Exposition!$D926="Fußballspez. Training",Exposition!$C926*(Exposition!$E926/60))</f>
        <v>0</v>
      </c>
      <c r="O918" s="78" t="b">
        <f>IF(Exposition!$D926="Unspezifisches Training",Exposition!$C926*(Exposition!$E926/60))</f>
        <v>0</v>
      </c>
      <c r="AD918" s="78" t="e">
        <f>IF(Monitoring!D926=0,AA=0,TEXT(Monitoring!D926,"TTTT"))</f>
        <v>#NAME?</v>
      </c>
      <c r="AE918" s="78" t="e">
        <f>IF(Monitoring!D926=0,AA=0,TEXT(Monitoring!D926,"MMMM"))</f>
        <v>#NAME?</v>
      </c>
      <c r="AF918" s="78">
        <f>Monitoring!L926</f>
        <v>0</v>
      </c>
      <c r="BE918" s="78" t="e">
        <f>IF(Exposition!$J925="Januar",Exposition!$G925)</f>
        <v>#NAME?</v>
      </c>
      <c r="BF918" s="78" t="e">
        <f>IF(Exposition!$J925="Februar",Exposition!$G925)</f>
        <v>#NAME?</v>
      </c>
      <c r="BG918" s="78" t="e">
        <f>IF(Exposition!$J925="März",Exposition!$G925)</f>
        <v>#NAME?</v>
      </c>
      <c r="BH918" s="78" t="e">
        <f>IF(Exposition!$J925="April",Exposition!$G925)</f>
        <v>#NAME?</v>
      </c>
      <c r="BI918" s="78" t="e">
        <f>IF(Exposition!$J925="Mai",Exposition!$G925)</f>
        <v>#NAME?</v>
      </c>
      <c r="BJ918" s="78" t="e">
        <f>IF(Exposition!$J925="Juni",Exposition!$G925)</f>
        <v>#NAME?</v>
      </c>
      <c r="BK918" s="78" t="e">
        <f>IF(Exposition!$J925="Juli",Exposition!$G925)</f>
        <v>#NAME?</v>
      </c>
      <c r="BL918" s="78" t="e">
        <f>IF(Exposition!$J925="August",Exposition!$G925)</f>
        <v>#NAME?</v>
      </c>
      <c r="BM918" s="78" t="e">
        <f>IF(Exposition!$J925="September",Exposition!$G925)</f>
        <v>#NAME?</v>
      </c>
      <c r="BN918" s="78" t="e">
        <f>IF(Exposition!$J925="Oktober",Exposition!$G925)</f>
        <v>#NAME?</v>
      </c>
      <c r="BO918" s="78" t="e">
        <f>IF(Exposition!$J925="November",Exposition!$G925)</f>
        <v>#NAME?</v>
      </c>
      <c r="BP918" s="78" t="e">
        <f>IF(Exposition!$J925="Dezember",Exposition!$G925)</f>
        <v>#NAME?</v>
      </c>
    </row>
    <row r="919" spans="14:68" x14ac:dyDescent="0.2">
      <c r="N919" s="78" t="b">
        <f>IF(Exposition!$D927="Fußballspez. Training",Exposition!$C927*(Exposition!$E927/60))</f>
        <v>0</v>
      </c>
      <c r="O919" s="78" t="b">
        <f>IF(Exposition!$D927="Unspezifisches Training",Exposition!$C927*(Exposition!$E927/60))</f>
        <v>0</v>
      </c>
      <c r="AD919" s="78" t="e">
        <f>IF(Monitoring!D927=0,AA=0,TEXT(Monitoring!D927,"TTTT"))</f>
        <v>#NAME?</v>
      </c>
      <c r="AE919" s="78" t="e">
        <f>IF(Monitoring!D927=0,AA=0,TEXT(Monitoring!D927,"MMMM"))</f>
        <v>#NAME?</v>
      </c>
      <c r="AF919" s="78">
        <f>Monitoring!L927</f>
        <v>0</v>
      </c>
      <c r="BE919" s="78" t="e">
        <f>IF(Exposition!$J926="Januar",Exposition!$G926)</f>
        <v>#NAME?</v>
      </c>
      <c r="BF919" s="78" t="e">
        <f>IF(Exposition!$J926="Februar",Exposition!$G926)</f>
        <v>#NAME?</v>
      </c>
      <c r="BG919" s="78" t="e">
        <f>IF(Exposition!$J926="März",Exposition!$G926)</f>
        <v>#NAME?</v>
      </c>
      <c r="BH919" s="78" t="e">
        <f>IF(Exposition!$J926="April",Exposition!$G926)</f>
        <v>#NAME?</v>
      </c>
      <c r="BI919" s="78" t="e">
        <f>IF(Exposition!$J926="Mai",Exposition!$G926)</f>
        <v>#NAME?</v>
      </c>
      <c r="BJ919" s="78" t="e">
        <f>IF(Exposition!$J926="Juni",Exposition!$G926)</f>
        <v>#NAME?</v>
      </c>
      <c r="BK919" s="78" t="e">
        <f>IF(Exposition!$J926="Juli",Exposition!$G926)</f>
        <v>#NAME?</v>
      </c>
      <c r="BL919" s="78" t="e">
        <f>IF(Exposition!$J926="August",Exposition!$G926)</f>
        <v>#NAME?</v>
      </c>
      <c r="BM919" s="78" t="e">
        <f>IF(Exposition!$J926="September",Exposition!$G926)</f>
        <v>#NAME?</v>
      </c>
      <c r="BN919" s="78" t="e">
        <f>IF(Exposition!$J926="Oktober",Exposition!$G926)</f>
        <v>#NAME?</v>
      </c>
      <c r="BO919" s="78" t="e">
        <f>IF(Exposition!$J926="November",Exposition!$G926)</f>
        <v>#NAME?</v>
      </c>
      <c r="BP919" s="78" t="e">
        <f>IF(Exposition!$J926="Dezember",Exposition!$G926)</f>
        <v>#NAME?</v>
      </c>
    </row>
    <row r="920" spans="14:68" x14ac:dyDescent="0.2">
      <c r="N920" s="78" t="b">
        <f>IF(Exposition!$D928="Fußballspez. Training",Exposition!$C928*(Exposition!$E928/60))</f>
        <v>0</v>
      </c>
      <c r="O920" s="78" t="b">
        <f>IF(Exposition!$D928="Unspezifisches Training",Exposition!$C928*(Exposition!$E928/60))</f>
        <v>0</v>
      </c>
      <c r="AD920" s="78" t="e">
        <f>IF(Monitoring!D928=0,AA=0,TEXT(Monitoring!D928,"TTTT"))</f>
        <v>#NAME?</v>
      </c>
      <c r="AE920" s="78" t="e">
        <f>IF(Monitoring!D928=0,AA=0,TEXT(Monitoring!D928,"MMMM"))</f>
        <v>#NAME?</v>
      </c>
      <c r="AF920" s="78">
        <f>Monitoring!L928</f>
        <v>0</v>
      </c>
      <c r="BE920" s="78" t="e">
        <f>IF(Exposition!$J927="Januar",Exposition!$G927)</f>
        <v>#NAME?</v>
      </c>
      <c r="BF920" s="78" t="e">
        <f>IF(Exposition!$J927="Februar",Exposition!$G927)</f>
        <v>#NAME?</v>
      </c>
      <c r="BG920" s="78" t="e">
        <f>IF(Exposition!$J927="März",Exposition!$G927)</f>
        <v>#NAME?</v>
      </c>
      <c r="BH920" s="78" t="e">
        <f>IF(Exposition!$J927="April",Exposition!$G927)</f>
        <v>#NAME?</v>
      </c>
      <c r="BI920" s="78" t="e">
        <f>IF(Exposition!$J927="Mai",Exposition!$G927)</f>
        <v>#NAME?</v>
      </c>
      <c r="BJ920" s="78" t="e">
        <f>IF(Exposition!$J927="Juni",Exposition!$G927)</f>
        <v>#NAME?</v>
      </c>
      <c r="BK920" s="78" t="e">
        <f>IF(Exposition!$J927="Juli",Exposition!$G927)</f>
        <v>#NAME?</v>
      </c>
      <c r="BL920" s="78" t="e">
        <f>IF(Exposition!$J927="August",Exposition!$G927)</f>
        <v>#NAME?</v>
      </c>
      <c r="BM920" s="78" t="e">
        <f>IF(Exposition!$J927="September",Exposition!$G927)</f>
        <v>#NAME?</v>
      </c>
      <c r="BN920" s="78" t="e">
        <f>IF(Exposition!$J927="Oktober",Exposition!$G927)</f>
        <v>#NAME?</v>
      </c>
      <c r="BO920" s="78" t="e">
        <f>IF(Exposition!$J927="November",Exposition!$G927)</f>
        <v>#NAME?</v>
      </c>
      <c r="BP920" s="78" t="e">
        <f>IF(Exposition!$J927="Dezember",Exposition!$G927)</f>
        <v>#NAME?</v>
      </c>
    </row>
    <row r="921" spans="14:68" x14ac:dyDescent="0.2">
      <c r="N921" s="78" t="b">
        <f>IF(Exposition!$D929="Fußballspez. Training",Exposition!$C929*(Exposition!$E929/60))</f>
        <v>0</v>
      </c>
      <c r="O921" s="78" t="b">
        <f>IF(Exposition!$D929="Unspezifisches Training",Exposition!$C929*(Exposition!$E929/60))</f>
        <v>0</v>
      </c>
      <c r="AD921" s="78" t="e">
        <f>IF(Monitoring!D929=0,AA=0,TEXT(Monitoring!D929,"TTTT"))</f>
        <v>#NAME?</v>
      </c>
      <c r="AE921" s="78" t="e">
        <f>IF(Monitoring!D929=0,AA=0,TEXT(Monitoring!D929,"MMMM"))</f>
        <v>#NAME?</v>
      </c>
      <c r="AF921" s="78">
        <f>Monitoring!L929</f>
        <v>0</v>
      </c>
      <c r="BE921" s="78" t="e">
        <f>IF(Exposition!$J928="Januar",Exposition!$G928)</f>
        <v>#NAME?</v>
      </c>
      <c r="BF921" s="78" t="e">
        <f>IF(Exposition!$J928="Februar",Exposition!$G928)</f>
        <v>#NAME?</v>
      </c>
      <c r="BG921" s="78" t="e">
        <f>IF(Exposition!$J928="März",Exposition!$G928)</f>
        <v>#NAME?</v>
      </c>
      <c r="BH921" s="78" t="e">
        <f>IF(Exposition!$J928="April",Exposition!$G928)</f>
        <v>#NAME?</v>
      </c>
      <c r="BI921" s="78" t="e">
        <f>IF(Exposition!$J928="Mai",Exposition!$G928)</f>
        <v>#NAME?</v>
      </c>
      <c r="BJ921" s="78" t="e">
        <f>IF(Exposition!$J928="Juni",Exposition!$G928)</f>
        <v>#NAME?</v>
      </c>
      <c r="BK921" s="78" t="e">
        <f>IF(Exposition!$J928="Juli",Exposition!$G928)</f>
        <v>#NAME?</v>
      </c>
      <c r="BL921" s="78" t="e">
        <f>IF(Exposition!$J928="August",Exposition!$G928)</f>
        <v>#NAME?</v>
      </c>
      <c r="BM921" s="78" t="e">
        <f>IF(Exposition!$J928="September",Exposition!$G928)</f>
        <v>#NAME?</v>
      </c>
      <c r="BN921" s="78" t="e">
        <f>IF(Exposition!$J928="Oktober",Exposition!$G928)</f>
        <v>#NAME?</v>
      </c>
      <c r="BO921" s="78" t="e">
        <f>IF(Exposition!$J928="November",Exposition!$G928)</f>
        <v>#NAME?</v>
      </c>
      <c r="BP921" s="78" t="e">
        <f>IF(Exposition!$J928="Dezember",Exposition!$G928)</f>
        <v>#NAME?</v>
      </c>
    </row>
    <row r="922" spans="14:68" x14ac:dyDescent="0.2">
      <c r="N922" s="78" t="b">
        <f>IF(Exposition!$D930="Fußballspez. Training",Exposition!$C930*(Exposition!$E930/60))</f>
        <v>0</v>
      </c>
      <c r="O922" s="78" t="b">
        <f>IF(Exposition!$D930="Unspezifisches Training",Exposition!$C930*(Exposition!$E930/60))</f>
        <v>0</v>
      </c>
      <c r="AD922" s="78" t="e">
        <f>IF(Monitoring!D930=0,AA=0,TEXT(Monitoring!D930,"TTTT"))</f>
        <v>#NAME?</v>
      </c>
      <c r="AE922" s="78" t="e">
        <f>IF(Monitoring!D930=0,AA=0,TEXT(Monitoring!D930,"MMMM"))</f>
        <v>#NAME?</v>
      </c>
      <c r="AF922" s="78">
        <f>Monitoring!L930</f>
        <v>0</v>
      </c>
      <c r="BE922" s="78" t="e">
        <f>IF(Exposition!$J929="Januar",Exposition!$G929)</f>
        <v>#NAME?</v>
      </c>
      <c r="BF922" s="78" t="e">
        <f>IF(Exposition!$J929="Februar",Exposition!$G929)</f>
        <v>#NAME?</v>
      </c>
      <c r="BG922" s="78" t="e">
        <f>IF(Exposition!$J929="März",Exposition!$G929)</f>
        <v>#NAME?</v>
      </c>
      <c r="BH922" s="78" t="e">
        <f>IF(Exposition!$J929="April",Exposition!$G929)</f>
        <v>#NAME?</v>
      </c>
      <c r="BI922" s="78" t="e">
        <f>IF(Exposition!$J929="Mai",Exposition!$G929)</f>
        <v>#NAME?</v>
      </c>
      <c r="BJ922" s="78" t="e">
        <f>IF(Exposition!$J929="Juni",Exposition!$G929)</f>
        <v>#NAME?</v>
      </c>
      <c r="BK922" s="78" t="e">
        <f>IF(Exposition!$J929="Juli",Exposition!$G929)</f>
        <v>#NAME?</v>
      </c>
      <c r="BL922" s="78" t="e">
        <f>IF(Exposition!$J929="August",Exposition!$G929)</f>
        <v>#NAME?</v>
      </c>
      <c r="BM922" s="78" t="e">
        <f>IF(Exposition!$J929="September",Exposition!$G929)</f>
        <v>#NAME?</v>
      </c>
      <c r="BN922" s="78" t="e">
        <f>IF(Exposition!$J929="Oktober",Exposition!$G929)</f>
        <v>#NAME?</v>
      </c>
      <c r="BO922" s="78" t="e">
        <f>IF(Exposition!$J929="November",Exposition!$G929)</f>
        <v>#NAME?</v>
      </c>
      <c r="BP922" s="78" t="e">
        <f>IF(Exposition!$J929="Dezember",Exposition!$G929)</f>
        <v>#NAME?</v>
      </c>
    </row>
    <row r="923" spans="14:68" x14ac:dyDescent="0.2">
      <c r="N923" s="78" t="b">
        <f>IF(Exposition!$D931="Fußballspez. Training",Exposition!$C931*(Exposition!$E931/60))</f>
        <v>0</v>
      </c>
      <c r="O923" s="78" t="b">
        <f>IF(Exposition!$D931="Unspezifisches Training",Exposition!$C931*(Exposition!$E931/60))</f>
        <v>0</v>
      </c>
      <c r="AD923" s="78" t="e">
        <f>IF(Monitoring!D931=0,AA=0,TEXT(Monitoring!D931,"TTTT"))</f>
        <v>#NAME?</v>
      </c>
      <c r="AE923" s="78" t="e">
        <f>IF(Monitoring!D931=0,AA=0,TEXT(Monitoring!D931,"MMMM"))</f>
        <v>#NAME?</v>
      </c>
      <c r="AF923" s="78">
        <f>Monitoring!L931</f>
        <v>0</v>
      </c>
      <c r="BE923" s="78" t="e">
        <f>IF(Exposition!$J930="Januar",Exposition!$G930)</f>
        <v>#NAME?</v>
      </c>
      <c r="BF923" s="78" t="e">
        <f>IF(Exposition!$J930="Februar",Exposition!$G930)</f>
        <v>#NAME?</v>
      </c>
      <c r="BG923" s="78" t="e">
        <f>IF(Exposition!$J930="März",Exposition!$G930)</f>
        <v>#NAME?</v>
      </c>
      <c r="BH923" s="78" t="e">
        <f>IF(Exposition!$J930="April",Exposition!$G930)</f>
        <v>#NAME?</v>
      </c>
      <c r="BI923" s="78" t="e">
        <f>IF(Exposition!$J930="Mai",Exposition!$G930)</f>
        <v>#NAME?</v>
      </c>
      <c r="BJ923" s="78" t="e">
        <f>IF(Exposition!$J930="Juni",Exposition!$G930)</f>
        <v>#NAME?</v>
      </c>
      <c r="BK923" s="78" t="e">
        <f>IF(Exposition!$J930="Juli",Exposition!$G930)</f>
        <v>#NAME?</v>
      </c>
      <c r="BL923" s="78" t="e">
        <f>IF(Exposition!$J930="August",Exposition!$G930)</f>
        <v>#NAME?</v>
      </c>
      <c r="BM923" s="78" t="e">
        <f>IF(Exposition!$J930="September",Exposition!$G930)</f>
        <v>#NAME?</v>
      </c>
      <c r="BN923" s="78" t="e">
        <f>IF(Exposition!$J930="Oktober",Exposition!$G930)</f>
        <v>#NAME?</v>
      </c>
      <c r="BO923" s="78" t="e">
        <f>IF(Exposition!$J930="November",Exposition!$G930)</f>
        <v>#NAME?</v>
      </c>
      <c r="BP923" s="78" t="e">
        <f>IF(Exposition!$J930="Dezember",Exposition!$G930)</f>
        <v>#NAME?</v>
      </c>
    </row>
    <row r="924" spans="14:68" x14ac:dyDescent="0.2">
      <c r="N924" s="78" t="b">
        <f>IF(Exposition!$D932="Fußballspez. Training",Exposition!$C932*(Exposition!$E932/60))</f>
        <v>0</v>
      </c>
      <c r="O924" s="78" t="b">
        <f>IF(Exposition!$D932="Unspezifisches Training",Exposition!$C932*(Exposition!$E932/60))</f>
        <v>0</v>
      </c>
      <c r="AD924" s="78" t="e">
        <f>IF(Monitoring!D932=0,AA=0,TEXT(Monitoring!D932,"TTTT"))</f>
        <v>#NAME?</v>
      </c>
      <c r="AE924" s="78" t="e">
        <f>IF(Monitoring!D932=0,AA=0,TEXT(Monitoring!D932,"MMMM"))</f>
        <v>#NAME?</v>
      </c>
      <c r="AF924" s="78">
        <f>Monitoring!L932</f>
        <v>0</v>
      </c>
      <c r="BE924" s="78" t="e">
        <f>IF(Exposition!$J931="Januar",Exposition!$G931)</f>
        <v>#NAME?</v>
      </c>
      <c r="BF924" s="78" t="e">
        <f>IF(Exposition!$J931="Februar",Exposition!$G931)</f>
        <v>#NAME?</v>
      </c>
      <c r="BG924" s="78" t="e">
        <f>IF(Exposition!$J931="März",Exposition!$G931)</f>
        <v>#NAME?</v>
      </c>
      <c r="BH924" s="78" t="e">
        <f>IF(Exposition!$J931="April",Exposition!$G931)</f>
        <v>#NAME?</v>
      </c>
      <c r="BI924" s="78" t="e">
        <f>IF(Exposition!$J931="Mai",Exposition!$G931)</f>
        <v>#NAME?</v>
      </c>
      <c r="BJ924" s="78" t="e">
        <f>IF(Exposition!$J931="Juni",Exposition!$G931)</f>
        <v>#NAME?</v>
      </c>
      <c r="BK924" s="78" t="e">
        <f>IF(Exposition!$J931="Juli",Exposition!$G931)</f>
        <v>#NAME?</v>
      </c>
      <c r="BL924" s="78" t="e">
        <f>IF(Exposition!$J931="August",Exposition!$G931)</f>
        <v>#NAME?</v>
      </c>
      <c r="BM924" s="78" t="e">
        <f>IF(Exposition!$J931="September",Exposition!$G931)</f>
        <v>#NAME?</v>
      </c>
      <c r="BN924" s="78" t="e">
        <f>IF(Exposition!$J931="Oktober",Exposition!$G931)</f>
        <v>#NAME?</v>
      </c>
      <c r="BO924" s="78" t="e">
        <f>IF(Exposition!$J931="November",Exposition!$G931)</f>
        <v>#NAME?</v>
      </c>
      <c r="BP924" s="78" t="e">
        <f>IF(Exposition!$J931="Dezember",Exposition!$G931)</f>
        <v>#NAME?</v>
      </c>
    </row>
    <row r="925" spans="14:68" x14ac:dyDescent="0.2">
      <c r="N925" s="78" t="b">
        <f>IF(Exposition!$D933="Fußballspez. Training",Exposition!$C933*(Exposition!$E933/60))</f>
        <v>0</v>
      </c>
      <c r="O925" s="78" t="b">
        <f>IF(Exposition!$D933="Unspezifisches Training",Exposition!$C933*(Exposition!$E933/60))</f>
        <v>0</v>
      </c>
      <c r="AD925" s="78" t="e">
        <f>IF(Monitoring!D933=0,AA=0,TEXT(Monitoring!D933,"TTTT"))</f>
        <v>#NAME?</v>
      </c>
      <c r="AE925" s="78" t="e">
        <f>IF(Monitoring!D933=0,AA=0,TEXT(Monitoring!D933,"MMMM"))</f>
        <v>#NAME?</v>
      </c>
      <c r="AF925" s="78">
        <f>Monitoring!L933</f>
        <v>0</v>
      </c>
      <c r="BE925" s="78" t="e">
        <f>IF(Exposition!$J932="Januar",Exposition!$G932)</f>
        <v>#NAME?</v>
      </c>
      <c r="BF925" s="78" t="e">
        <f>IF(Exposition!$J932="Februar",Exposition!$G932)</f>
        <v>#NAME?</v>
      </c>
      <c r="BG925" s="78" t="e">
        <f>IF(Exposition!$J932="März",Exposition!$G932)</f>
        <v>#NAME?</v>
      </c>
      <c r="BH925" s="78" t="e">
        <f>IF(Exposition!$J932="April",Exposition!$G932)</f>
        <v>#NAME?</v>
      </c>
      <c r="BI925" s="78" t="e">
        <f>IF(Exposition!$J932="Mai",Exposition!$G932)</f>
        <v>#NAME?</v>
      </c>
      <c r="BJ925" s="78" t="e">
        <f>IF(Exposition!$J932="Juni",Exposition!$G932)</f>
        <v>#NAME?</v>
      </c>
      <c r="BK925" s="78" t="e">
        <f>IF(Exposition!$J932="Juli",Exposition!$G932)</f>
        <v>#NAME?</v>
      </c>
      <c r="BL925" s="78" t="e">
        <f>IF(Exposition!$J932="August",Exposition!$G932)</f>
        <v>#NAME?</v>
      </c>
      <c r="BM925" s="78" t="e">
        <f>IF(Exposition!$J932="September",Exposition!$G932)</f>
        <v>#NAME?</v>
      </c>
      <c r="BN925" s="78" t="e">
        <f>IF(Exposition!$J932="Oktober",Exposition!$G932)</f>
        <v>#NAME?</v>
      </c>
      <c r="BO925" s="78" t="e">
        <f>IF(Exposition!$J932="November",Exposition!$G932)</f>
        <v>#NAME?</v>
      </c>
      <c r="BP925" s="78" t="e">
        <f>IF(Exposition!$J932="Dezember",Exposition!$G932)</f>
        <v>#NAME?</v>
      </c>
    </row>
    <row r="926" spans="14:68" x14ac:dyDescent="0.2">
      <c r="N926" s="78" t="b">
        <f>IF(Exposition!$D934="Fußballspez. Training",Exposition!$C934*(Exposition!$E934/60))</f>
        <v>0</v>
      </c>
      <c r="O926" s="78" t="b">
        <f>IF(Exposition!$D934="Unspezifisches Training",Exposition!$C934*(Exposition!$E934/60))</f>
        <v>0</v>
      </c>
      <c r="AD926" s="78" t="e">
        <f>IF(Monitoring!D934=0,AA=0,TEXT(Monitoring!D934,"TTTT"))</f>
        <v>#NAME?</v>
      </c>
      <c r="AE926" s="78" t="e">
        <f>IF(Monitoring!D934=0,AA=0,TEXT(Monitoring!D934,"MMMM"))</f>
        <v>#NAME?</v>
      </c>
      <c r="AF926" s="78">
        <f>Monitoring!L934</f>
        <v>0</v>
      </c>
      <c r="BE926" s="78" t="e">
        <f>IF(Exposition!$J933="Januar",Exposition!$G933)</f>
        <v>#NAME?</v>
      </c>
      <c r="BF926" s="78" t="e">
        <f>IF(Exposition!$J933="Februar",Exposition!$G933)</f>
        <v>#NAME?</v>
      </c>
      <c r="BG926" s="78" t="e">
        <f>IF(Exposition!$J933="März",Exposition!$G933)</f>
        <v>#NAME?</v>
      </c>
      <c r="BH926" s="78" t="e">
        <f>IF(Exposition!$J933="April",Exposition!$G933)</f>
        <v>#NAME?</v>
      </c>
      <c r="BI926" s="78" t="e">
        <f>IF(Exposition!$J933="Mai",Exposition!$G933)</f>
        <v>#NAME?</v>
      </c>
      <c r="BJ926" s="78" t="e">
        <f>IF(Exposition!$J933="Juni",Exposition!$G933)</f>
        <v>#NAME?</v>
      </c>
      <c r="BK926" s="78" t="e">
        <f>IF(Exposition!$J933="Juli",Exposition!$G933)</f>
        <v>#NAME?</v>
      </c>
      <c r="BL926" s="78" t="e">
        <f>IF(Exposition!$J933="August",Exposition!$G933)</f>
        <v>#NAME?</v>
      </c>
      <c r="BM926" s="78" t="e">
        <f>IF(Exposition!$J933="September",Exposition!$G933)</f>
        <v>#NAME?</v>
      </c>
      <c r="BN926" s="78" t="e">
        <f>IF(Exposition!$J933="Oktober",Exposition!$G933)</f>
        <v>#NAME?</v>
      </c>
      <c r="BO926" s="78" t="e">
        <f>IF(Exposition!$J933="November",Exposition!$G933)</f>
        <v>#NAME?</v>
      </c>
      <c r="BP926" s="78" t="e">
        <f>IF(Exposition!$J933="Dezember",Exposition!$G933)</f>
        <v>#NAME?</v>
      </c>
    </row>
    <row r="927" spans="14:68" x14ac:dyDescent="0.2">
      <c r="N927" s="78" t="b">
        <f>IF(Exposition!$D935="Fußballspez. Training",Exposition!$C935*(Exposition!$E935/60))</f>
        <v>0</v>
      </c>
      <c r="O927" s="78" t="b">
        <f>IF(Exposition!$D935="Unspezifisches Training",Exposition!$C935*(Exposition!$E935/60))</f>
        <v>0</v>
      </c>
      <c r="AD927" s="78" t="e">
        <f>IF(Monitoring!D935=0,AA=0,TEXT(Monitoring!D935,"TTTT"))</f>
        <v>#NAME?</v>
      </c>
      <c r="AE927" s="78" t="e">
        <f>IF(Monitoring!D935=0,AA=0,TEXT(Monitoring!D935,"MMMM"))</f>
        <v>#NAME?</v>
      </c>
      <c r="AF927" s="78">
        <f>Monitoring!L935</f>
        <v>0</v>
      </c>
      <c r="BE927" s="78" t="e">
        <f>IF(Exposition!$J934="Januar",Exposition!$G934)</f>
        <v>#NAME?</v>
      </c>
      <c r="BF927" s="78" t="e">
        <f>IF(Exposition!$J934="Februar",Exposition!$G934)</f>
        <v>#NAME?</v>
      </c>
      <c r="BG927" s="78" t="e">
        <f>IF(Exposition!$J934="März",Exposition!$G934)</f>
        <v>#NAME?</v>
      </c>
      <c r="BH927" s="78" t="e">
        <f>IF(Exposition!$J934="April",Exposition!$G934)</f>
        <v>#NAME?</v>
      </c>
      <c r="BI927" s="78" t="e">
        <f>IF(Exposition!$J934="Mai",Exposition!$G934)</f>
        <v>#NAME?</v>
      </c>
      <c r="BJ927" s="78" t="e">
        <f>IF(Exposition!$J934="Juni",Exposition!$G934)</f>
        <v>#NAME?</v>
      </c>
      <c r="BK927" s="78" t="e">
        <f>IF(Exposition!$J934="Juli",Exposition!$G934)</f>
        <v>#NAME?</v>
      </c>
      <c r="BL927" s="78" t="e">
        <f>IF(Exposition!$J934="August",Exposition!$G934)</f>
        <v>#NAME?</v>
      </c>
      <c r="BM927" s="78" t="e">
        <f>IF(Exposition!$J934="September",Exposition!$G934)</f>
        <v>#NAME?</v>
      </c>
      <c r="BN927" s="78" t="e">
        <f>IF(Exposition!$J934="Oktober",Exposition!$G934)</f>
        <v>#NAME?</v>
      </c>
      <c r="BO927" s="78" t="e">
        <f>IF(Exposition!$J934="November",Exposition!$G934)</f>
        <v>#NAME?</v>
      </c>
      <c r="BP927" s="78" t="e">
        <f>IF(Exposition!$J934="Dezember",Exposition!$G934)</f>
        <v>#NAME?</v>
      </c>
    </row>
    <row r="928" spans="14:68" x14ac:dyDescent="0.2">
      <c r="N928" s="78" t="b">
        <f>IF(Exposition!$D936="Fußballspez. Training",Exposition!$C936*(Exposition!$E936/60))</f>
        <v>0</v>
      </c>
      <c r="O928" s="78" t="b">
        <f>IF(Exposition!$D936="Unspezifisches Training",Exposition!$C936*(Exposition!$E936/60))</f>
        <v>0</v>
      </c>
      <c r="AD928" s="78" t="e">
        <f>IF(Monitoring!D936=0,AA=0,TEXT(Monitoring!D936,"TTTT"))</f>
        <v>#NAME?</v>
      </c>
      <c r="AE928" s="78" t="e">
        <f>IF(Monitoring!D936=0,AA=0,TEXT(Monitoring!D936,"MMMM"))</f>
        <v>#NAME?</v>
      </c>
      <c r="AF928" s="78">
        <f>Monitoring!L936</f>
        <v>0</v>
      </c>
      <c r="BE928" s="78" t="e">
        <f>IF(Exposition!$J935="Januar",Exposition!$G935)</f>
        <v>#NAME?</v>
      </c>
      <c r="BF928" s="78" t="e">
        <f>IF(Exposition!$J935="Februar",Exposition!$G935)</f>
        <v>#NAME?</v>
      </c>
      <c r="BG928" s="78" t="e">
        <f>IF(Exposition!$J935="März",Exposition!$G935)</f>
        <v>#NAME?</v>
      </c>
      <c r="BH928" s="78" t="e">
        <f>IF(Exposition!$J935="April",Exposition!$G935)</f>
        <v>#NAME?</v>
      </c>
      <c r="BI928" s="78" t="e">
        <f>IF(Exposition!$J935="Mai",Exposition!$G935)</f>
        <v>#NAME?</v>
      </c>
      <c r="BJ928" s="78" t="e">
        <f>IF(Exposition!$J935="Juni",Exposition!$G935)</f>
        <v>#NAME?</v>
      </c>
      <c r="BK928" s="78" t="e">
        <f>IF(Exposition!$J935="Juli",Exposition!$G935)</f>
        <v>#NAME?</v>
      </c>
      <c r="BL928" s="78" t="e">
        <f>IF(Exposition!$J935="August",Exposition!$G935)</f>
        <v>#NAME?</v>
      </c>
      <c r="BM928" s="78" t="e">
        <f>IF(Exposition!$J935="September",Exposition!$G935)</f>
        <v>#NAME?</v>
      </c>
      <c r="BN928" s="78" t="e">
        <f>IF(Exposition!$J935="Oktober",Exposition!$G935)</f>
        <v>#NAME?</v>
      </c>
      <c r="BO928" s="78" t="e">
        <f>IF(Exposition!$J935="November",Exposition!$G935)</f>
        <v>#NAME?</v>
      </c>
      <c r="BP928" s="78" t="e">
        <f>IF(Exposition!$J935="Dezember",Exposition!$G935)</f>
        <v>#NAME?</v>
      </c>
    </row>
    <row r="929" spans="14:68" x14ac:dyDescent="0.2">
      <c r="N929" s="78" t="b">
        <f>IF(Exposition!$D937="Fußballspez. Training",Exposition!$C937*(Exposition!$E937/60))</f>
        <v>0</v>
      </c>
      <c r="O929" s="78" t="b">
        <f>IF(Exposition!$D937="Unspezifisches Training",Exposition!$C937*(Exposition!$E937/60))</f>
        <v>0</v>
      </c>
      <c r="AD929" s="78" t="e">
        <f>IF(Monitoring!D937=0,AA=0,TEXT(Monitoring!D937,"TTTT"))</f>
        <v>#NAME?</v>
      </c>
      <c r="AE929" s="78" t="e">
        <f>IF(Monitoring!D937=0,AA=0,TEXT(Monitoring!D937,"MMMM"))</f>
        <v>#NAME?</v>
      </c>
      <c r="AF929" s="78">
        <f>Monitoring!L937</f>
        <v>0</v>
      </c>
      <c r="BE929" s="78" t="e">
        <f>IF(Exposition!$J936="Januar",Exposition!$G936)</f>
        <v>#NAME?</v>
      </c>
      <c r="BF929" s="78" t="e">
        <f>IF(Exposition!$J936="Februar",Exposition!$G936)</f>
        <v>#NAME?</v>
      </c>
      <c r="BG929" s="78" t="e">
        <f>IF(Exposition!$J936="März",Exposition!$G936)</f>
        <v>#NAME?</v>
      </c>
      <c r="BH929" s="78" t="e">
        <f>IF(Exposition!$J936="April",Exposition!$G936)</f>
        <v>#NAME?</v>
      </c>
      <c r="BI929" s="78" t="e">
        <f>IF(Exposition!$J936="Mai",Exposition!$G936)</f>
        <v>#NAME?</v>
      </c>
      <c r="BJ929" s="78" t="e">
        <f>IF(Exposition!$J936="Juni",Exposition!$G936)</f>
        <v>#NAME?</v>
      </c>
      <c r="BK929" s="78" t="e">
        <f>IF(Exposition!$J936="Juli",Exposition!$G936)</f>
        <v>#NAME?</v>
      </c>
      <c r="BL929" s="78" t="e">
        <f>IF(Exposition!$J936="August",Exposition!$G936)</f>
        <v>#NAME?</v>
      </c>
      <c r="BM929" s="78" t="e">
        <f>IF(Exposition!$J936="September",Exposition!$G936)</f>
        <v>#NAME?</v>
      </c>
      <c r="BN929" s="78" t="e">
        <f>IF(Exposition!$J936="Oktober",Exposition!$G936)</f>
        <v>#NAME?</v>
      </c>
      <c r="BO929" s="78" t="e">
        <f>IF(Exposition!$J936="November",Exposition!$G936)</f>
        <v>#NAME?</v>
      </c>
      <c r="BP929" s="78" t="e">
        <f>IF(Exposition!$J936="Dezember",Exposition!$G936)</f>
        <v>#NAME?</v>
      </c>
    </row>
    <row r="930" spans="14:68" x14ac:dyDescent="0.2">
      <c r="N930" s="78" t="b">
        <f>IF(Exposition!$D938="Fußballspez. Training",Exposition!$C938*(Exposition!$E938/60))</f>
        <v>0</v>
      </c>
      <c r="O930" s="78" t="b">
        <f>IF(Exposition!$D938="Unspezifisches Training",Exposition!$C938*(Exposition!$E938/60))</f>
        <v>0</v>
      </c>
      <c r="AD930" s="78" t="e">
        <f>IF(Monitoring!D938=0,AA=0,TEXT(Monitoring!D938,"TTTT"))</f>
        <v>#NAME?</v>
      </c>
      <c r="AE930" s="78" t="e">
        <f>IF(Monitoring!D938=0,AA=0,TEXT(Monitoring!D938,"MMMM"))</f>
        <v>#NAME?</v>
      </c>
      <c r="AF930" s="78">
        <f>Monitoring!L938</f>
        <v>0</v>
      </c>
      <c r="BE930" s="78" t="e">
        <f>IF(Exposition!$J937="Januar",Exposition!$G937)</f>
        <v>#NAME?</v>
      </c>
      <c r="BF930" s="78" t="e">
        <f>IF(Exposition!$J937="Februar",Exposition!$G937)</f>
        <v>#NAME?</v>
      </c>
      <c r="BG930" s="78" t="e">
        <f>IF(Exposition!$J937="März",Exposition!$G937)</f>
        <v>#NAME?</v>
      </c>
      <c r="BH930" s="78" t="e">
        <f>IF(Exposition!$J937="April",Exposition!$G937)</f>
        <v>#NAME?</v>
      </c>
      <c r="BI930" s="78" t="e">
        <f>IF(Exposition!$J937="Mai",Exposition!$G937)</f>
        <v>#NAME?</v>
      </c>
      <c r="BJ930" s="78" t="e">
        <f>IF(Exposition!$J937="Juni",Exposition!$G937)</f>
        <v>#NAME?</v>
      </c>
      <c r="BK930" s="78" t="e">
        <f>IF(Exposition!$J937="Juli",Exposition!$G937)</f>
        <v>#NAME?</v>
      </c>
      <c r="BL930" s="78" t="e">
        <f>IF(Exposition!$J937="August",Exposition!$G937)</f>
        <v>#NAME?</v>
      </c>
      <c r="BM930" s="78" t="e">
        <f>IF(Exposition!$J937="September",Exposition!$G937)</f>
        <v>#NAME?</v>
      </c>
      <c r="BN930" s="78" t="e">
        <f>IF(Exposition!$J937="Oktober",Exposition!$G937)</f>
        <v>#NAME?</v>
      </c>
      <c r="BO930" s="78" t="e">
        <f>IF(Exposition!$J937="November",Exposition!$G937)</f>
        <v>#NAME?</v>
      </c>
      <c r="BP930" s="78" t="e">
        <f>IF(Exposition!$J937="Dezember",Exposition!$G937)</f>
        <v>#NAME?</v>
      </c>
    </row>
    <row r="931" spans="14:68" x14ac:dyDescent="0.2">
      <c r="N931" s="78" t="b">
        <f>IF(Exposition!$D939="Fußballspez. Training",Exposition!$C939*(Exposition!$E939/60))</f>
        <v>0</v>
      </c>
      <c r="O931" s="78" t="b">
        <f>IF(Exposition!$D939="Unspezifisches Training",Exposition!$C939*(Exposition!$E939/60))</f>
        <v>0</v>
      </c>
      <c r="AD931" s="78" t="e">
        <f>IF(Monitoring!D939=0,AA=0,TEXT(Monitoring!D939,"TTTT"))</f>
        <v>#NAME?</v>
      </c>
      <c r="AE931" s="78" t="e">
        <f>IF(Monitoring!D939=0,AA=0,TEXT(Monitoring!D939,"MMMM"))</f>
        <v>#NAME?</v>
      </c>
      <c r="AF931" s="78">
        <f>Monitoring!L939</f>
        <v>0</v>
      </c>
      <c r="BE931" s="78" t="e">
        <f>IF(Exposition!$J938="Januar",Exposition!$G938)</f>
        <v>#NAME?</v>
      </c>
      <c r="BF931" s="78" t="e">
        <f>IF(Exposition!$J938="Februar",Exposition!$G938)</f>
        <v>#NAME?</v>
      </c>
      <c r="BG931" s="78" t="e">
        <f>IF(Exposition!$J938="März",Exposition!$G938)</f>
        <v>#NAME?</v>
      </c>
      <c r="BH931" s="78" t="e">
        <f>IF(Exposition!$J938="April",Exposition!$G938)</f>
        <v>#NAME?</v>
      </c>
      <c r="BI931" s="78" t="e">
        <f>IF(Exposition!$J938="Mai",Exposition!$G938)</f>
        <v>#NAME?</v>
      </c>
      <c r="BJ931" s="78" t="e">
        <f>IF(Exposition!$J938="Juni",Exposition!$G938)</f>
        <v>#NAME?</v>
      </c>
      <c r="BK931" s="78" t="e">
        <f>IF(Exposition!$J938="Juli",Exposition!$G938)</f>
        <v>#NAME?</v>
      </c>
      <c r="BL931" s="78" t="e">
        <f>IF(Exposition!$J938="August",Exposition!$G938)</f>
        <v>#NAME?</v>
      </c>
      <c r="BM931" s="78" t="e">
        <f>IF(Exposition!$J938="September",Exposition!$G938)</f>
        <v>#NAME?</v>
      </c>
      <c r="BN931" s="78" t="e">
        <f>IF(Exposition!$J938="Oktober",Exposition!$G938)</f>
        <v>#NAME?</v>
      </c>
      <c r="BO931" s="78" t="e">
        <f>IF(Exposition!$J938="November",Exposition!$G938)</f>
        <v>#NAME?</v>
      </c>
      <c r="BP931" s="78" t="e">
        <f>IF(Exposition!$J938="Dezember",Exposition!$G938)</f>
        <v>#NAME?</v>
      </c>
    </row>
    <row r="932" spans="14:68" x14ac:dyDescent="0.2">
      <c r="N932" s="78" t="b">
        <f>IF(Exposition!$D940="Fußballspez. Training",Exposition!$C940*(Exposition!$E940/60))</f>
        <v>0</v>
      </c>
      <c r="O932" s="78" t="b">
        <f>IF(Exposition!$D940="Unspezifisches Training",Exposition!$C940*(Exposition!$E940/60))</f>
        <v>0</v>
      </c>
      <c r="AD932" s="78" t="e">
        <f>IF(Monitoring!D940=0,AA=0,TEXT(Monitoring!D940,"TTTT"))</f>
        <v>#NAME?</v>
      </c>
      <c r="AE932" s="78" t="e">
        <f>IF(Monitoring!D940=0,AA=0,TEXT(Monitoring!D940,"MMMM"))</f>
        <v>#NAME?</v>
      </c>
      <c r="AF932" s="78">
        <f>Monitoring!L940</f>
        <v>0</v>
      </c>
      <c r="BE932" s="78" t="e">
        <f>IF(Exposition!$J939="Januar",Exposition!$G939)</f>
        <v>#NAME?</v>
      </c>
      <c r="BF932" s="78" t="e">
        <f>IF(Exposition!$J939="Februar",Exposition!$G939)</f>
        <v>#NAME?</v>
      </c>
      <c r="BG932" s="78" t="e">
        <f>IF(Exposition!$J939="März",Exposition!$G939)</f>
        <v>#NAME?</v>
      </c>
      <c r="BH932" s="78" t="e">
        <f>IF(Exposition!$J939="April",Exposition!$G939)</f>
        <v>#NAME?</v>
      </c>
      <c r="BI932" s="78" t="e">
        <f>IF(Exposition!$J939="Mai",Exposition!$G939)</f>
        <v>#NAME?</v>
      </c>
      <c r="BJ932" s="78" t="e">
        <f>IF(Exposition!$J939="Juni",Exposition!$G939)</f>
        <v>#NAME?</v>
      </c>
      <c r="BK932" s="78" t="e">
        <f>IF(Exposition!$J939="Juli",Exposition!$G939)</f>
        <v>#NAME?</v>
      </c>
      <c r="BL932" s="78" t="e">
        <f>IF(Exposition!$J939="August",Exposition!$G939)</f>
        <v>#NAME?</v>
      </c>
      <c r="BM932" s="78" t="e">
        <f>IF(Exposition!$J939="September",Exposition!$G939)</f>
        <v>#NAME?</v>
      </c>
      <c r="BN932" s="78" t="e">
        <f>IF(Exposition!$J939="Oktober",Exposition!$G939)</f>
        <v>#NAME?</v>
      </c>
      <c r="BO932" s="78" t="e">
        <f>IF(Exposition!$J939="November",Exposition!$G939)</f>
        <v>#NAME?</v>
      </c>
      <c r="BP932" s="78" t="e">
        <f>IF(Exposition!$J939="Dezember",Exposition!$G939)</f>
        <v>#NAME?</v>
      </c>
    </row>
    <row r="933" spans="14:68" x14ac:dyDescent="0.2">
      <c r="N933" s="78" t="b">
        <f>IF(Exposition!$D941="Fußballspez. Training",Exposition!$C941*(Exposition!$E941/60))</f>
        <v>0</v>
      </c>
      <c r="O933" s="78" t="b">
        <f>IF(Exposition!$D941="Unspezifisches Training",Exposition!$C941*(Exposition!$E941/60))</f>
        <v>0</v>
      </c>
      <c r="AD933" s="78" t="e">
        <f>IF(Monitoring!D941=0,AA=0,TEXT(Monitoring!D941,"TTTT"))</f>
        <v>#NAME?</v>
      </c>
      <c r="AE933" s="78" t="e">
        <f>IF(Monitoring!D941=0,AA=0,TEXT(Monitoring!D941,"MMMM"))</f>
        <v>#NAME?</v>
      </c>
      <c r="AF933" s="78">
        <f>Monitoring!L941</f>
        <v>0</v>
      </c>
      <c r="BE933" s="78" t="e">
        <f>IF(Exposition!$J940="Januar",Exposition!$G940)</f>
        <v>#NAME?</v>
      </c>
      <c r="BF933" s="78" t="e">
        <f>IF(Exposition!$J940="Februar",Exposition!$G940)</f>
        <v>#NAME?</v>
      </c>
      <c r="BG933" s="78" t="e">
        <f>IF(Exposition!$J940="März",Exposition!$G940)</f>
        <v>#NAME?</v>
      </c>
      <c r="BH933" s="78" t="e">
        <f>IF(Exposition!$J940="April",Exposition!$G940)</f>
        <v>#NAME?</v>
      </c>
      <c r="BI933" s="78" t="e">
        <f>IF(Exposition!$J940="Mai",Exposition!$G940)</f>
        <v>#NAME?</v>
      </c>
      <c r="BJ933" s="78" t="e">
        <f>IF(Exposition!$J940="Juni",Exposition!$G940)</f>
        <v>#NAME?</v>
      </c>
      <c r="BK933" s="78" t="e">
        <f>IF(Exposition!$J940="Juli",Exposition!$G940)</f>
        <v>#NAME?</v>
      </c>
      <c r="BL933" s="78" t="e">
        <f>IF(Exposition!$J940="August",Exposition!$G940)</f>
        <v>#NAME?</v>
      </c>
      <c r="BM933" s="78" t="e">
        <f>IF(Exposition!$J940="September",Exposition!$G940)</f>
        <v>#NAME?</v>
      </c>
      <c r="BN933" s="78" t="e">
        <f>IF(Exposition!$J940="Oktober",Exposition!$G940)</f>
        <v>#NAME?</v>
      </c>
      <c r="BO933" s="78" t="e">
        <f>IF(Exposition!$J940="November",Exposition!$G940)</f>
        <v>#NAME?</v>
      </c>
      <c r="BP933" s="78" t="e">
        <f>IF(Exposition!$J940="Dezember",Exposition!$G940)</f>
        <v>#NAME?</v>
      </c>
    </row>
    <row r="934" spans="14:68" x14ac:dyDescent="0.2">
      <c r="N934" s="78" t="b">
        <f>IF(Exposition!$D942="Fußballspez. Training",Exposition!$C942*(Exposition!$E942/60))</f>
        <v>0</v>
      </c>
      <c r="O934" s="78" t="b">
        <f>IF(Exposition!$D942="Unspezifisches Training",Exposition!$C942*(Exposition!$E942/60))</f>
        <v>0</v>
      </c>
      <c r="AD934" s="78" t="e">
        <f>IF(Monitoring!D942=0,AA=0,TEXT(Monitoring!D942,"TTTT"))</f>
        <v>#NAME?</v>
      </c>
      <c r="AE934" s="78" t="e">
        <f>IF(Monitoring!D942=0,AA=0,TEXT(Monitoring!D942,"MMMM"))</f>
        <v>#NAME?</v>
      </c>
      <c r="AF934" s="78">
        <f>Monitoring!L942</f>
        <v>0</v>
      </c>
      <c r="BE934" s="78" t="e">
        <f>IF(Exposition!$J941="Januar",Exposition!$G941)</f>
        <v>#NAME?</v>
      </c>
      <c r="BF934" s="78" t="e">
        <f>IF(Exposition!$J941="Februar",Exposition!$G941)</f>
        <v>#NAME?</v>
      </c>
      <c r="BG934" s="78" t="e">
        <f>IF(Exposition!$J941="März",Exposition!$G941)</f>
        <v>#NAME?</v>
      </c>
      <c r="BH934" s="78" t="e">
        <f>IF(Exposition!$J941="April",Exposition!$G941)</f>
        <v>#NAME?</v>
      </c>
      <c r="BI934" s="78" t="e">
        <f>IF(Exposition!$J941="Mai",Exposition!$G941)</f>
        <v>#NAME?</v>
      </c>
      <c r="BJ934" s="78" t="e">
        <f>IF(Exposition!$J941="Juni",Exposition!$G941)</f>
        <v>#NAME?</v>
      </c>
      <c r="BK934" s="78" t="e">
        <f>IF(Exposition!$J941="Juli",Exposition!$G941)</f>
        <v>#NAME?</v>
      </c>
      <c r="BL934" s="78" t="e">
        <f>IF(Exposition!$J941="August",Exposition!$G941)</f>
        <v>#NAME?</v>
      </c>
      <c r="BM934" s="78" t="e">
        <f>IF(Exposition!$J941="September",Exposition!$G941)</f>
        <v>#NAME?</v>
      </c>
      <c r="BN934" s="78" t="e">
        <f>IF(Exposition!$J941="Oktober",Exposition!$G941)</f>
        <v>#NAME?</v>
      </c>
      <c r="BO934" s="78" t="e">
        <f>IF(Exposition!$J941="November",Exposition!$G941)</f>
        <v>#NAME?</v>
      </c>
      <c r="BP934" s="78" t="e">
        <f>IF(Exposition!$J941="Dezember",Exposition!$G941)</f>
        <v>#NAME?</v>
      </c>
    </row>
    <row r="935" spans="14:68" x14ac:dyDescent="0.2">
      <c r="N935" s="78" t="b">
        <f>IF(Exposition!$D943="Fußballspez. Training",Exposition!$C943*(Exposition!$E943/60))</f>
        <v>0</v>
      </c>
      <c r="O935" s="78" t="b">
        <f>IF(Exposition!$D943="Unspezifisches Training",Exposition!$C943*(Exposition!$E943/60))</f>
        <v>0</v>
      </c>
      <c r="AD935" s="78" t="e">
        <f>IF(Monitoring!D943=0,AA=0,TEXT(Monitoring!D943,"TTTT"))</f>
        <v>#NAME?</v>
      </c>
      <c r="AE935" s="78" t="e">
        <f>IF(Monitoring!D943=0,AA=0,TEXT(Monitoring!D943,"MMMM"))</f>
        <v>#NAME?</v>
      </c>
      <c r="AF935" s="78">
        <f>Monitoring!L943</f>
        <v>0</v>
      </c>
      <c r="BE935" s="78" t="e">
        <f>IF(Exposition!$J942="Januar",Exposition!$G942)</f>
        <v>#NAME?</v>
      </c>
      <c r="BF935" s="78" t="e">
        <f>IF(Exposition!$J942="Februar",Exposition!$G942)</f>
        <v>#NAME?</v>
      </c>
      <c r="BG935" s="78" t="e">
        <f>IF(Exposition!$J942="März",Exposition!$G942)</f>
        <v>#NAME?</v>
      </c>
      <c r="BH935" s="78" t="e">
        <f>IF(Exposition!$J942="April",Exposition!$G942)</f>
        <v>#NAME?</v>
      </c>
      <c r="BI935" s="78" t="e">
        <f>IF(Exposition!$J942="Mai",Exposition!$G942)</f>
        <v>#NAME?</v>
      </c>
      <c r="BJ935" s="78" t="e">
        <f>IF(Exposition!$J942="Juni",Exposition!$G942)</f>
        <v>#NAME?</v>
      </c>
      <c r="BK935" s="78" t="e">
        <f>IF(Exposition!$J942="Juli",Exposition!$G942)</f>
        <v>#NAME?</v>
      </c>
      <c r="BL935" s="78" t="e">
        <f>IF(Exposition!$J942="August",Exposition!$G942)</f>
        <v>#NAME?</v>
      </c>
      <c r="BM935" s="78" t="e">
        <f>IF(Exposition!$J942="September",Exposition!$G942)</f>
        <v>#NAME?</v>
      </c>
      <c r="BN935" s="78" t="e">
        <f>IF(Exposition!$J942="Oktober",Exposition!$G942)</f>
        <v>#NAME?</v>
      </c>
      <c r="BO935" s="78" t="e">
        <f>IF(Exposition!$J942="November",Exposition!$G942)</f>
        <v>#NAME?</v>
      </c>
      <c r="BP935" s="78" t="e">
        <f>IF(Exposition!$J942="Dezember",Exposition!$G942)</f>
        <v>#NAME?</v>
      </c>
    </row>
    <row r="936" spans="14:68" x14ac:dyDescent="0.2">
      <c r="N936" s="78" t="b">
        <f>IF(Exposition!$D944="Fußballspez. Training",Exposition!$C944*(Exposition!$E944/60))</f>
        <v>0</v>
      </c>
      <c r="O936" s="78" t="b">
        <f>IF(Exposition!$D944="Unspezifisches Training",Exposition!$C944*(Exposition!$E944/60))</f>
        <v>0</v>
      </c>
      <c r="AD936" s="78" t="e">
        <f>IF(Monitoring!D944=0,AA=0,TEXT(Monitoring!D944,"TTTT"))</f>
        <v>#NAME?</v>
      </c>
      <c r="AE936" s="78" t="e">
        <f>IF(Monitoring!D944=0,AA=0,TEXT(Monitoring!D944,"MMMM"))</f>
        <v>#NAME?</v>
      </c>
      <c r="AF936" s="78">
        <f>Monitoring!L944</f>
        <v>0</v>
      </c>
      <c r="BE936" s="78" t="e">
        <f>IF(Exposition!$J943="Januar",Exposition!$G943)</f>
        <v>#NAME?</v>
      </c>
      <c r="BF936" s="78" t="e">
        <f>IF(Exposition!$J943="Februar",Exposition!$G943)</f>
        <v>#NAME?</v>
      </c>
      <c r="BG936" s="78" t="e">
        <f>IF(Exposition!$J943="März",Exposition!$G943)</f>
        <v>#NAME?</v>
      </c>
      <c r="BH936" s="78" t="e">
        <f>IF(Exposition!$J943="April",Exposition!$G943)</f>
        <v>#NAME?</v>
      </c>
      <c r="BI936" s="78" t="e">
        <f>IF(Exposition!$J943="Mai",Exposition!$G943)</f>
        <v>#NAME?</v>
      </c>
      <c r="BJ936" s="78" t="e">
        <f>IF(Exposition!$J943="Juni",Exposition!$G943)</f>
        <v>#NAME?</v>
      </c>
      <c r="BK936" s="78" t="e">
        <f>IF(Exposition!$J943="Juli",Exposition!$G943)</f>
        <v>#NAME?</v>
      </c>
      <c r="BL936" s="78" t="e">
        <f>IF(Exposition!$J943="August",Exposition!$G943)</f>
        <v>#NAME?</v>
      </c>
      <c r="BM936" s="78" t="e">
        <f>IF(Exposition!$J943="September",Exposition!$G943)</f>
        <v>#NAME?</v>
      </c>
      <c r="BN936" s="78" t="e">
        <f>IF(Exposition!$J943="Oktober",Exposition!$G943)</f>
        <v>#NAME?</v>
      </c>
      <c r="BO936" s="78" t="e">
        <f>IF(Exposition!$J943="November",Exposition!$G943)</f>
        <v>#NAME?</v>
      </c>
      <c r="BP936" s="78" t="e">
        <f>IF(Exposition!$J943="Dezember",Exposition!$G943)</f>
        <v>#NAME?</v>
      </c>
    </row>
    <row r="937" spans="14:68" x14ac:dyDescent="0.2">
      <c r="N937" s="78" t="b">
        <f>IF(Exposition!$D945="Fußballspez. Training",Exposition!$C945*(Exposition!$E945/60))</f>
        <v>0</v>
      </c>
      <c r="O937" s="78" t="b">
        <f>IF(Exposition!$D945="Unspezifisches Training",Exposition!$C945*(Exposition!$E945/60))</f>
        <v>0</v>
      </c>
      <c r="AD937" s="78" t="e">
        <f>IF(Monitoring!D945=0,AA=0,TEXT(Monitoring!D945,"TTTT"))</f>
        <v>#NAME?</v>
      </c>
      <c r="AE937" s="78" t="e">
        <f>IF(Monitoring!D945=0,AA=0,TEXT(Monitoring!D945,"MMMM"))</f>
        <v>#NAME?</v>
      </c>
      <c r="AF937" s="78">
        <f>Monitoring!L945</f>
        <v>0</v>
      </c>
      <c r="BE937" s="78" t="e">
        <f>IF(Exposition!$J944="Januar",Exposition!$G944)</f>
        <v>#NAME?</v>
      </c>
      <c r="BF937" s="78" t="e">
        <f>IF(Exposition!$J944="Februar",Exposition!$G944)</f>
        <v>#NAME?</v>
      </c>
      <c r="BG937" s="78" t="e">
        <f>IF(Exposition!$J944="März",Exposition!$G944)</f>
        <v>#NAME?</v>
      </c>
      <c r="BH937" s="78" t="e">
        <f>IF(Exposition!$J944="April",Exposition!$G944)</f>
        <v>#NAME?</v>
      </c>
      <c r="BI937" s="78" t="e">
        <f>IF(Exposition!$J944="Mai",Exposition!$G944)</f>
        <v>#NAME?</v>
      </c>
      <c r="BJ937" s="78" t="e">
        <f>IF(Exposition!$J944="Juni",Exposition!$G944)</f>
        <v>#NAME?</v>
      </c>
      <c r="BK937" s="78" t="e">
        <f>IF(Exposition!$J944="Juli",Exposition!$G944)</f>
        <v>#NAME?</v>
      </c>
      <c r="BL937" s="78" t="e">
        <f>IF(Exposition!$J944="August",Exposition!$G944)</f>
        <v>#NAME?</v>
      </c>
      <c r="BM937" s="78" t="e">
        <f>IF(Exposition!$J944="September",Exposition!$G944)</f>
        <v>#NAME?</v>
      </c>
      <c r="BN937" s="78" t="e">
        <f>IF(Exposition!$J944="Oktober",Exposition!$G944)</f>
        <v>#NAME?</v>
      </c>
      <c r="BO937" s="78" t="e">
        <f>IF(Exposition!$J944="November",Exposition!$G944)</f>
        <v>#NAME?</v>
      </c>
      <c r="BP937" s="78" t="e">
        <f>IF(Exposition!$J944="Dezember",Exposition!$G944)</f>
        <v>#NAME?</v>
      </c>
    </row>
    <row r="938" spans="14:68" x14ac:dyDescent="0.2">
      <c r="N938" s="78" t="b">
        <f>IF(Exposition!$D946="Fußballspez. Training",Exposition!$C946*(Exposition!$E946/60))</f>
        <v>0</v>
      </c>
      <c r="O938" s="78" t="b">
        <f>IF(Exposition!$D946="Unspezifisches Training",Exposition!$C946*(Exposition!$E946/60))</f>
        <v>0</v>
      </c>
      <c r="AD938" s="78" t="e">
        <f>IF(Monitoring!D946=0,AA=0,TEXT(Monitoring!D946,"TTTT"))</f>
        <v>#NAME?</v>
      </c>
      <c r="AE938" s="78" t="e">
        <f>IF(Monitoring!D946=0,AA=0,TEXT(Monitoring!D946,"MMMM"))</f>
        <v>#NAME?</v>
      </c>
      <c r="AF938" s="78">
        <f>Monitoring!L946</f>
        <v>0</v>
      </c>
      <c r="BE938" s="78" t="e">
        <f>IF(Exposition!$J945="Januar",Exposition!$G945)</f>
        <v>#NAME?</v>
      </c>
      <c r="BF938" s="78" t="e">
        <f>IF(Exposition!$J945="Februar",Exposition!$G945)</f>
        <v>#NAME?</v>
      </c>
      <c r="BG938" s="78" t="e">
        <f>IF(Exposition!$J945="März",Exposition!$G945)</f>
        <v>#NAME?</v>
      </c>
      <c r="BH938" s="78" t="e">
        <f>IF(Exposition!$J945="April",Exposition!$G945)</f>
        <v>#NAME?</v>
      </c>
      <c r="BI938" s="78" t="e">
        <f>IF(Exposition!$J945="Mai",Exposition!$G945)</f>
        <v>#NAME?</v>
      </c>
      <c r="BJ938" s="78" t="e">
        <f>IF(Exposition!$J945="Juni",Exposition!$G945)</f>
        <v>#NAME?</v>
      </c>
      <c r="BK938" s="78" t="e">
        <f>IF(Exposition!$J945="Juli",Exposition!$G945)</f>
        <v>#NAME?</v>
      </c>
      <c r="BL938" s="78" t="e">
        <f>IF(Exposition!$J945="August",Exposition!$G945)</f>
        <v>#NAME?</v>
      </c>
      <c r="BM938" s="78" t="e">
        <f>IF(Exposition!$J945="September",Exposition!$G945)</f>
        <v>#NAME?</v>
      </c>
      <c r="BN938" s="78" t="e">
        <f>IF(Exposition!$J945="Oktober",Exposition!$G945)</f>
        <v>#NAME?</v>
      </c>
      <c r="BO938" s="78" t="e">
        <f>IF(Exposition!$J945="November",Exposition!$G945)</f>
        <v>#NAME?</v>
      </c>
      <c r="BP938" s="78" t="e">
        <f>IF(Exposition!$J945="Dezember",Exposition!$G945)</f>
        <v>#NAME?</v>
      </c>
    </row>
    <row r="939" spans="14:68" x14ac:dyDescent="0.2">
      <c r="N939" s="78" t="b">
        <f>IF(Exposition!$D947="Fußballspez. Training",Exposition!$C947*(Exposition!$E947/60))</f>
        <v>0</v>
      </c>
      <c r="O939" s="78" t="b">
        <f>IF(Exposition!$D947="Unspezifisches Training",Exposition!$C947*(Exposition!$E947/60))</f>
        <v>0</v>
      </c>
      <c r="AD939" s="78" t="e">
        <f>IF(Monitoring!D947=0,AA=0,TEXT(Monitoring!D947,"TTTT"))</f>
        <v>#NAME?</v>
      </c>
      <c r="AE939" s="78" t="e">
        <f>IF(Monitoring!D947=0,AA=0,TEXT(Monitoring!D947,"MMMM"))</f>
        <v>#NAME?</v>
      </c>
      <c r="AF939" s="78">
        <f>Monitoring!L947</f>
        <v>0</v>
      </c>
      <c r="BE939" s="78" t="e">
        <f>IF(Exposition!$J946="Januar",Exposition!$G946)</f>
        <v>#NAME?</v>
      </c>
      <c r="BF939" s="78" t="e">
        <f>IF(Exposition!$J946="Februar",Exposition!$G946)</f>
        <v>#NAME?</v>
      </c>
      <c r="BG939" s="78" t="e">
        <f>IF(Exposition!$J946="März",Exposition!$G946)</f>
        <v>#NAME?</v>
      </c>
      <c r="BH939" s="78" t="e">
        <f>IF(Exposition!$J946="April",Exposition!$G946)</f>
        <v>#NAME?</v>
      </c>
      <c r="BI939" s="78" t="e">
        <f>IF(Exposition!$J946="Mai",Exposition!$G946)</f>
        <v>#NAME?</v>
      </c>
      <c r="BJ939" s="78" t="e">
        <f>IF(Exposition!$J946="Juni",Exposition!$G946)</f>
        <v>#NAME?</v>
      </c>
      <c r="BK939" s="78" t="e">
        <f>IF(Exposition!$J946="Juli",Exposition!$G946)</f>
        <v>#NAME?</v>
      </c>
      <c r="BL939" s="78" t="e">
        <f>IF(Exposition!$J946="August",Exposition!$G946)</f>
        <v>#NAME?</v>
      </c>
      <c r="BM939" s="78" t="e">
        <f>IF(Exposition!$J946="September",Exposition!$G946)</f>
        <v>#NAME?</v>
      </c>
      <c r="BN939" s="78" t="e">
        <f>IF(Exposition!$J946="Oktober",Exposition!$G946)</f>
        <v>#NAME?</v>
      </c>
      <c r="BO939" s="78" t="e">
        <f>IF(Exposition!$J946="November",Exposition!$G946)</f>
        <v>#NAME?</v>
      </c>
      <c r="BP939" s="78" t="e">
        <f>IF(Exposition!$J946="Dezember",Exposition!$G946)</f>
        <v>#NAME?</v>
      </c>
    </row>
    <row r="940" spans="14:68" x14ac:dyDescent="0.2">
      <c r="N940" s="78" t="b">
        <f>IF(Exposition!$D948="Fußballspez. Training",Exposition!$C948*(Exposition!$E948/60))</f>
        <v>0</v>
      </c>
      <c r="O940" s="78" t="b">
        <f>IF(Exposition!$D948="Unspezifisches Training",Exposition!$C948*(Exposition!$E948/60))</f>
        <v>0</v>
      </c>
      <c r="AD940" s="78" t="e">
        <f>IF(Monitoring!D948=0,AA=0,TEXT(Monitoring!D948,"TTTT"))</f>
        <v>#NAME?</v>
      </c>
      <c r="AE940" s="78" t="e">
        <f>IF(Monitoring!D948=0,AA=0,TEXT(Monitoring!D948,"MMMM"))</f>
        <v>#NAME?</v>
      </c>
      <c r="AF940" s="78">
        <f>Monitoring!L948</f>
        <v>0</v>
      </c>
      <c r="BE940" s="78" t="e">
        <f>IF(Exposition!$J947="Januar",Exposition!$G947)</f>
        <v>#NAME?</v>
      </c>
      <c r="BF940" s="78" t="e">
        <f>IF(Exposition!$J947="Februar",Exposition!$G947)</f>
        <v>#NAME?</v>
      </c>
      <c r="BG940" s="78" t="e">
        <f>IF(Exposition!$J947="März",Exposition!$G947)</f>
        <v>#NAME?</v>
      </c>
      <c r="BH940" s="78" t="e">
        <f>IF(Exposition!$J947="April",Exposition!$G947)</f>
        <v>#NAME?</v>
      </c>
      <c r="BI940" s="78" t="e">
        <f>IF(Exposition!$J947="Mai",Exposition!$G947)</f>
        <v>#NAME?</v>
      </c>
      <c r="BJ940" s="78" t="e">
        <f>IF(Exposition!$J947="Juni",Exposition!$G947)</f>
        <v>#NAME?</v>
      </c>
      <c r="BK940" s="78" t="e">
        <f>IF(Exposition!$J947="Juli",Exposition!$G947)</f>
        <v>#NAME?</v>
      </c>
      <c r="BL940" s="78" t="e">
        <f>IF(Exposition!$J947="August",Exposition!$G947)</f>
        <v>#NAME?</v>
      </c>
      <c r="BM940" s="78" t="e">
        <f>IF(Exposition!$J947="September",Exposition!$G947)</f>
        <v>#NAME?</v>
      </c>
      <c r="BN940" s="78" t="e">
        <f>IF(Exposition!$J947="Oktober",Exposition!$G947)</f>
        <v>#NAME?</v>
      </c>
      <c r="BO940" s="78" t="e">
        <f>IF(Exposition!$J947="November",Exposition!$G947)</f>
        <v>#NAME?</v>
      </c>
      <c r="BP940" s="78" t="e">
        <f>IF(Exposition!$J947="Dezember",Exposition!$G947)</f>
        <v>#NAME?</v>
      </c>
    </row>
    <row r="941" spans="14:68" x14ac:dyDescent="0.2">
      <c r="N941" s="78" t="b">
        <f>IF(Exposition!$D949="Fußballspez. Training",Exposition!$C949*(Exposition!$E949/60))</f>
        <v>0</v>
      </c>
      <c r="O941" s="78" t="b">
        <f>IF(Exposition!$D949="Unspezifisches Training",Exposition!$C949*(Exposition!$E949/60))</f>
        <v>0</v>
      </c>
      <c r="AD941" s="78" t="e">
        <f>IF(Monitoring!D949=0,AA=0,TEXT(Monitoring!D949,"TTTT"))</f>
        <v>#NAME?</v>
      </c>
      <c r="AE941" s="78" t="e">
        <f>IF(Monitoring!D949=0,AA=0,TEXT(Monitoring!D949,"MMMM"))</f>
        <v>#NAME?</v>
      </c>
      <c r="AF941" s="78">
        <f>Monitoring!L949</f>
        <v>0</v>
      </c>
      <c r="BE941" s="78" t="e">
        <f>IF(Exposition!$J948="Januar",Exposition!$G948)</f>
        <v>#NAME?</v>
      </c>
      <c r="BF941" s="78" t="e">
        <f>IF(Exposition!$J948="Februar",Exposition!$G948)</f>
        <v>#NAME?</v>
      </c>
      <c r="BG941" s="78" t="e">
        <f>IF(Exposition!$J948="März",Exposition!$G948)</f>
        <v>#NAME?</v>
      </c>
      <c r="BH941" s="78" t="e">
        <f>IF(Exposition!$J948="April",Exposition!$G948)</f>
        <v>#NAME?</v>
      </c>
      <c r="BI941" s="78" t="e">
        <f>IF(Exposition!$J948="Mai",Exposition!$G948)</f>
        <v>#NAME?</v>
      </c>
      <c r="BJ941" s="78" t="e">
        <f>IF(Exposition!$J948="Juni",Exposition!$G948)</f>
        <v>#NAME?</v>
      </c>
      <c r="BK941" s="78" t="e">
        <f>IF(Exposition!$J948="Juli",Exposition!$G948)</f>
        <v>#NAME?</v>
      </c>
      <c r="BL941" s="78" t="e">
        <f>IF(Exposition!$J948="August",Exposition!$G948)</f>
        <v>#NAME?</v>
      </c>
      <c r="BM941" s="78" t="e">
        <f>IF(Exposition!$J948="September",Exposition!$G948)</f>
        <v>#NAME?</v>
      </c>
      <c r="BN941" s="78" t="e">
        <f>IF(Exposition!$J948="Oktober",Exposition!$G948)</f>
        <v>#NAME?</v>
      </c>
      <c r="BO941" s="78" t="e">
        <f>IF(Exposition!$J948="November",Exposition!$G948)</f>
        <v>#NAME?</v>
      </c>
      <c r="BP941" s="78" t="e">
        <f>IF(Exposition!$J948="Dezember",Exposition!$G948)</f>
        <v>#NAME?</v>
      </c>
    </row>
    <row r="942" spans="14:68" x14ac:dyDescent="0.2">
      <c r="N942" s="78" t="b">
        <f>IF(Exposition!$D950="Fußballspez. Training",Exposition!$C950*(Exposition!$E950/60))</f>
        <v>0</v>
      </c>
      <c r="O942" s="78" t="b">
        <f>IF(Exposition!$D950="Unspezifisches Training",Exposition!$C950*(Exposition!$E950/60))</f>
        <v>0</v>
      </c>
      <c r="AD942" s="78" t="e">
        <f>IF(Monitoring!D950=0,AA=0,TEXT(Monitoring!D950,"TTTT"))</f>
        <v>#NAME?</v>
      </c>
      <c r="AE942" s="78" t="e">
        <f>IF(Monitoring!D950=0,AA=0,TEXT(Monitoring!D950,"MMMM"))</f>
        <v>#NAME?</v>
      </c>
      <c r="AF942" s="78">
        <f>Monitoring!L950</f>
        <v>0</v>
      </c>
      <c r="BE942" s="78" t="e">
        <f>IF(Exposition!$J949="Januar",Exposition!$G949)</f>
        <v>#NAME?</v>
      </c>
      <c r="BF942" s="78" t="e">
        <f>IF(Exposition!$J949="Februar",Exposition!$G949)</f>
        <v>#NAME?</v>
      </c>
      <c r="BG942" s="78" t="e">
        <f>IF(Exposition!$J949="März",Exposition!$G949)</f>
        <v>#NAME?</v>
      </c>
      <c r="BH942" s="78" t="e">
        <f>IF(Exposition!$J949="April",Exposition!$G949)</f>
        <v>#NAME?</v>
      </c>
      <c r="BI942" s="78" t="e">
        <f>IF(Exposition!$J949="Mai",Exposition!$G949)</f>
        <v>#NAME?</v>
      </c>
      <c r="BJ942" s="78" t="e">
        <f>IF(Exposition!$J949="Juni",Exposition!$G949)</f>
        <v>#NAME?</v>
      </c>
      <c r="BK942" s="78" t="e">
        <f>IF(Exposition!$J949="Juli",Exposition!$G949)</f>
        <v>#NAME?</v>
      </c>
      <c r="BL942" s="78" t="e">
        <f>IF(Exposition!$J949="August",Exposition!$G949)</f>
        <v>#NAME?</v>
      </c>
      <c r="BM942" s="78" t="e">
        <f>IF(Exposition!$J949="September",Exposition!$G949)</f>
        <v>#NAME?</v>
      </c>
      <c r="BN942" s="78" t="e">
        <f>IF(Exposition!$J949="Oktober",Exposition!$G949)</f>
        <v>#NAME?</v>
      </c>
      <c r="BO942" s="78" t="e">
        <f>IF(Exposition!$J949="November",Exposition!$G949)</f>
        <v>#NAME?</v>
      </c>
      <c r="BP942" s="78" t="e">
        <f>IF(Exposition!$J949="Dezember",Exposition!$G949)</f>
        <v>#NAME?</v>
      </c>
    </row>
    <row r="943" spans="14:68" x14ac:dyDescent="0.2">
      <c r="N943" s="78" t="b">
        <f>IF(Exposition!$D951="Fußballspez. Training",Exposition!$C951*(Exposition!$E951/60))</f>
        <v>0</v>
      </c>
      <c r="O943" s="78" t="b">
        <f>IF(Exposition!$D951="Unspezifisches Training",Exposition!$C951*(Exposition!$E951/60))</f>
        <v>0</v>
      </c>
      <c r="AD943" s="78" t="e">
        <f>IF(Monitoring!D951=0,AA=0,TEXT(Monitoring!D951,"TTTT"))</f>
        <v>#NAME?</v>
      </c>
      <c r="AE943" s="78" t="e">
        <f>IF(Monitoring!D951=0,AA=0,TEXT(Monitoring!D951,"MMMM"))</f>
        <v>#NAME?</v>
      </c>
      <c r="AF943" s="78">
        <f>Monitoring!L951</f>
        <v>0</v>
      </c>
      <c r="BE943" s="78" t="e">
        <f>IF(Exposition!$J950="Januar",Exposition!$G950)</f>
        <v>#NAME?</v>
      </c>
      <c r="BF943" s="78" t="e">
        <f>IF(Exposition!$J950="Februar",Exposition!$G950)</f>
        <v>#NAME?</v>
      </c>
      <c r="BG943" s="78" t="e">
        <f>IF(Exposition!$J950="März",Exposition!$G950)</f>
        <v>#NAME?</v>
      </c>
      <c r="BH943" s="78" t="e">
        <f>IF(Exposition!$J950="April",Exposition!$G950)</f>
        <v>#NAME?</v>
      </c>
      <c r="BI943" s="78" t="e">
        <f>IF(Exposition!$J950="Mai",Exposition!$G950)</f>
        <v>#NAME?</v>
      </c>
      <c r="BJ943" s="78" t="e">
        <f>IF(Exposition!$J950="Juni",Exposition!$G950)</f>
        <v>#NAME?</v>
      </c>
      <c r="BK943" s="78" t="e">
        <f>IF(Exposition!$J950="Juli",Exposition!$G950)</f>
        <v>#NAME?</v>
      </c>
      <c r="BL943" s="78" t="e">
        <f>IF(Exposition!$J950="August",Exposition!$G950)</f>
        <v>#NAME?</v>
      </c>
      <c r="BM943" s="78" t="e">
        <f>IF(Exposition!$J950="September",Exposition!$G950)</f>
        <v>#NAME?</v>
      </c>
      <c r="BN943" s="78" t="e">
        <f>IF(Exposition!$J950="Oktober",Exposition!$G950)</f>
        <v>#NAME?</v>
      </c>
      <c r="BO943" s="78" t="e">
        <f>IF(Exposition!$J950="November",Exposition!$G950)</f>
        <v>#NAME?</v>
      </c>
      <c r="BP943" s="78" t="e">
        <f>IF(Exposition!$J950="Dezember",Exposition!$G950)</f>
        <v>#NAME?</v>
      </c>
    </row>
    <row r="944" spans="14:68" x14ac:dyDescent="0.2">
      <c r="N944" s="78" t="b">
        <f>IF(Exposition!$D952="Fußballspez. Training",Exposition!$C952*(Exposition!$E952/60))</f>
        <v>0</v>
      </c>
      <c r="O944" s="78" t="b">
        <f>IF(Exposition!$D952="Unspezifisches Training",Exposition!$C952*(Exposition!$E952/60))</f>
        <v>0</v>
      </c>
      <c r="AD944" s="78" t="e">
        <f>IF(Monitoring!D952=0,AA=0,TEXT(Monitoring!D952,"TTTT"))</f>
        <v>#NAME?</v>
      </c>
      <c r="AE944" s="78" t="e">
        <f>IF(Monitoring!D952=0,AA=0,TEXT(Monitoring!D952,"MMMM"))</f>
        <v>#NAME?</v>
      </c>
      <c r="AF944" s="78">
        <f>Monitoring!L952</f>
        <v>0</v>
      </c>
      <c r="BE944" s="78" t="e">
        <f>IF(Exposition!$J951="Januar",Exposition!$G951)</f>
        <v>#NAME?</v>
      </c>
      <c r="BF944" s="78" t="e">
        <f>IF(Exposition!$J951="Februar",Exposition!$G951)</f>
        <v>#NAME?</v>
      </c>
      <c r="BG944" s="78" t="e">
        <f>IF(Exposition!$J951="März",Exposition!$G951)</f>
        <v>#NAME?</v>
      </c>
      <c r="BH944" s="78" t="e">
        <f>IF(Exposition!$J951="April",Exposition!$G951)</f>
        <v>#NAME?</v>
      </c>
      <c r="BI944" s="78" t="e">
        <f>IF(Exposition!$J951="Mai",Exposition!$G951)</f>
        <v>#NAME?</v>
      </c>
      <c r="BJ944" s="78" t="e">
        <f>IF(Exposition!$J951="Juni",Exposition!$G951)</f>
        <v>#NAME?</v>
      </c>
      <c r="BK944" s="78" t="e">
        <f>IF(Exposition!$J951="Juli",Exposition!$G951)</f>
        <v>#NAME?</v>
      </c>
      <c r="BL944" s="78" t="e">
        <f>IF(Exposition!$J951="August",Exposition!$G951)</f>
        <v>#NAME?</v>
      </c>
      <c r="BM944" s="78" t="e">
        <f>IF(Exposition!$J951="September",Exposition!$G951)</f>
        <v>#NAME?</v>
      </c>
      <c r="BN944" s="78" t="e">
        <f>IF(Exposition!$J951="Oktober",Exposition!$G951)</f>
        <v>#NAME?</v>
      </c>
      <c r="BO944" s="78" t="e">
        <f>IF(Exposition!$J951="November",Exposition!$G951)</f>
        <v>#NAME?</v>
      </c>
      <c r="BP944" s="78" t="e">
        <f>IF(Exposition!$J951="Dezember",Exposition!$G951)</f>
        <v>#NAME?</v>
      </c>
    </row>
    <row r="945" spans="14:68" x14ac:dyDescent="0.2">
      <c r="N945" s="78" t="b">
        <f>IF(Exposition!$D953="Fußballspez. Training",Exposition!$C953*(Exposition!$E953/60))</f>
        <v>0</v>
      </c>
      <c r="O945" s="78" t="b">
        <f>IF(Exposition!$D953="Unspezifisches Training",Exposition!$C953*(Exposition!$E953/60))</f>
        <v>0</v>
      </c>
      <c r="AD945" s="78" t="e">
        <f>IF(Monitoring!D953=0,AA=0,TEXT(Monitoring!D953,"TTTT"))</f>
        <v>#NAME?</v>
      </c>
      <c r="AE945" s="78" t="e">
        <f>IF(Monitoring!D953=0,AA=0,TEXT(Monitoring!D953,"MMMM"))</f>
        <v>#NAME?</v>
      </c>
      <c r="AF945" s="78">
        <f>Monitoring!L953</f>
        <v>0</v>
      </c>
      <c r="BE945" s="78" t="e">
        <f>IF(Exposition!$J952="Januar",Exposition!$G952)</f>
        <v>#NAME?</v>
      </c>
      <c r="BF945" s="78" t="e">
        <f>IF(Exposition!$J952="Februar",Exposition!$G952)</f>
        <v>#NAME?</v>
      </c>
      <c r="BG945" s="78" t="e">
        <f>IF(Exposition!$J952="März",Exposition!$G952)</f>
        <v>#NAME?</v>
      </c>
      <c r="BH945" s="78" t="e">
        <f>IF(Exposition!$J952="April",Exposition!$G952)</f>
        <v>#NAME?</v>
      </c>
      <c r="BI945" s="78" t="e">
        <f>IF(Exposition!$J952="Mai",Exposition!$G952)</f>
        <v>#NAME?</v>
      </c>
      <c r="BJ945" s="78" t="e">
        <f>IF(Exposition!$J952="Juni",Exposition!$G952)</f>
        <v>#NAME?</v>
      </c>
      <c r="BK945" s="78" t="e">
        <f>IF(Exposition!$J952="Juli",Exposition!$G952)</f>
        <v>#NAME?</v>
      </c>
      <c r="BL945" s="78" t="e">
        <f>IF(Exposition!$J952="August",Exposition!$G952)</f>
        <v>#NAME?</v>
      </c>
      <c r="BM945" s="78" t="e">
        <f>IF(Exposition!$J952="September",Exposition!$G952)</f>
        <v>#NAME?</v>
      </c>
      <c r="BN945" s="78" t="e">
        <f>IF(Exposition!$J952="Oktober",Exposition!$G952)</f>
        <v>#NAME?</v>
      </c>
      <c r="BO945" s="78" t="e">
        <f>IF(Exposition!$J952="November",Exposition!$G952)</f>
        <v>#NAME?</v>
      </c>
      <c r="BP945" s="78" t="e">
        <f>IF(Exposition!$J952="Dezember",Exposition!$G952)</f>
        <v>#NAME?</v>
      </c>
    </row>
    <row r="946" spans="14:68" x14ac:dyDescent="0.2">
      <c r="N946" s="78" t="b">
        <f>IF(Exposition!$D954="Fußballspez. Training",Exposition!$C954*(Exposition!$E954/60))</f>
        <v>0</v>
      </c>
      <c r="O946" s="78" t="b">
        <f>IF(Exposition!$D954="Unspezifisches Training",Exposition!$C954*(Exposition!$E954/60))</f>
        <v>0</v>
      </c>
      <c r="AD946" s="78" t="e">
        <f>IF(Monitoring!D954=0,AA=0,TEXT(Monitoring!D954,"TTTT"))</f>
        <v>#NAME?</v>
      </c>
      <c r="AE946" s="78" t="e">
        <f>IF(Monitoring!D954=0,AA=0,TEXT(Monitoring!D954,"MMMM"))</f>
        <v>#NAME?</v>
      </c>
      <c r="AF946" s="78">
        <f>Monitoring!L954</f>
        <v>0</v>
      </c>
      <c r="BE946" s="78" t="e">
        <f>IF(Exposition!$J953="Januar",Exposition!$G953)</f>
        <v>#NAME?</v>
      </c>
      <c r="BF946" s="78" t="e">
        <f>IF(Exposition!$J953="Februar",Exposition!$G953)</f>
        <v>#NAME?</v>
      </c>
      <c r="BG946" s="78" t="e">
        <f>IF(Exposition!$J953="März",Exposition!$G953)</f>
        <v>#NAME?</v>
      </c>
      <c r="BH946" s="78" t="e">
        <f>IF(Exposition!$J953="April",Exposition!$G953)</f>
        <v>#NAME?</v>
      </c>
      <c r="BI946" s="78" t="e">
        <f>IF(Exposition!$J953="Mai",Exposition!$G953)</f>
        <v>#NAME?</v>
      </c>
      <c r="BJ946" s="78" t="e">
        <f>IF(Exposition!$J953="Juni",Exposition!$G953)</f>
        <v>#NAME?</v>
      </c>
      <c r="BK946" s="78" t="e">
        <f>IF(Exposition!$J953="Juli",Exposition!$G953)</f>
        <v>#NAME?</v>
      </c>
      <c r="BL946" s="78" t="e">
        <f>IF(Exposition!$J953="August",Exposition!$G953)</f>
        <v>#NAME?</v>
      </c>
      <c r="BM946" s="78" t="e">
        <f>IF(Exposition!$J953="September",Exposition!$G953)</f>
        <v>#NAME?</v>
      </c>
      <c r="BN946" s="78" t="e">
        <f>IF(Exposition!$J953="Oktober",Exposition!$G953)</f>
        <v>#NAME?</v>
      </c>
      <c r="BO946" s="78" t="e">
        <f>IF(Exposition!$J953="November",Exposition!$G953)</f>
        <v>#NAME?</v>
      </c>
      <c r="BP946" s="78" t="e">
        <f>IF(Exposition!$J953="Dezember",Exposition!$G953)</f>
        <v>#NAME?</v>
      </c>
    </row>
    <row r="947" spans="14:68" x14ac:dyDescent="0.2">
      <c r="N947" s="78" t="b">
        <f>IF(Exposition!$D955="Fußballspez. Training",Exposition!$C955*(Exposition!$E955/60))</f>
        <v>0</v>
      </c>
      <c r="O947" s="78" t="b">
        <f>IF(Exposition!$D955="Unspezifisches Training",Exposition!$C955*(Exposition!$E955/60))</f>
        <v>0</v>
      </c>
      <c r="AD947" s="78" t="e">
        <f>IF(Monitoring!D955=0,AA=0,TEXT(Monitoring!D955,"TTTT"))</f>
        <v>#NAME?</v>
      </c>
      <c r="AE947" s="78" t="e">
        <f>IF(Monitoring!D955=0,AA=0,TEXT(Monitoring!D955,"MMMM"))</f>
        <v>#NAME?</v>
      </c>
      <c r="AF947" s="78">
        <f>Monitoring!L955</f>
        <v>0</v>
      </c>
      <c r="BE947" s="78" t="e">
        <f>IF(Exposition!$J954="Januar",Exposition!$G954)</f>
        <v>#NAME?</v>
      </c>
      <c r="BF947" s="78" t="e">
        <f>IF(Exposition!$J954="Februar",Exposition!$G954)</f>
        <v>#NAME?</v>
      </c>
      <c r="BG947" s="78" t="e">
        <f>IF(Exposition!$J954="März",Exposition!$G954)</f>
        <v>#NAME?</v>
      </c>
      <c r="BH947" s="78" t="e">
        <f>IF(Exposition!$J954="April",Exposition!$G954)</f>
        <v>#NAME?</v>
      </c>
      <c r="BI947" s="78" t="e">
        <f>IF(Exposition!$J954="Mai",Exposition!$G954)</f>
        <v>#NAME?</v>
      </c>
      <c r="BJ947" s="78" t="e">
        <f>IF(Exposition!$J954="Juni",Exposition!$G954)</f>
        <v>#NAME?</v>
      </c>
      <c r="BK947" s="78" t="e">
        <f>IF(Exposition!$J954="Juli",Exposition!$G954)</f>
        <v>#NAME?</v>
      </c>
      <c r="BL947" s="78" t="e">
        <f>IF(Exposition!$J954="August",Exposition!$G954)</f>
        <v>#NAME?</v>
      </c>
      <c r="BM947" s="78" t="e">
        <f>IF(Exposition!$J954="September",Exposition!$G954)</f>
        <v>#NAME?</v>
      </c>
      <c r="BN947" s="78" t="e">
        <f>IF(Exposition!$J954="Oktober",Exposition!$G954)</f>
        <v>#NAME?</v>
      </c>
      <c r="BO947" s="78" t="e">
        <f>IF(Exposition!$J954="November",Exposition!$G954)</f>
        <v>#NAME?</v>
      </c>
      <c r="BP947" s="78" t="e">
        <f>IF(Exposition!$J954="Dezember",Exposition!$G954)</f>
        <v>#NAME?</v>
      </c>
    </row>
    <row r="948" spans="14:68" x14ac:dyDescent="0.2">
      <c r="N948" s="78" t="b">
        <f>IF(Exposition!$D956="Fußballspez. Training",Exposition!$C956*(Exposition!$E956/60))</f>
        <v>0</v>
      </c>
      <c r="O948" s="78" t="b">
        <f>IF(Exposition!$D956="Unspezifisches Training",Exposition!$C956*(Exposition!$E956/60))</f>
        <v>0</v>
      </c>
      <c r="AD948" s="78" t="e">
        <f>IF(Monitoring!D956=0,AA=0,TEXT(Monitoring!D956,"TTTT"))</f>
        <v>#NAME?</v>
      </c>
      <c r="AE948" s="78" t="e">
        <f>IF(Monitoring!D956=0,AA=0,TEXT(Monitoring!D956,"MMMM"))</f>
        <v>#NAME?</v>
      </c>
      <c r="AF948" s="78">
        <f>Monitoring!L956</f>
        <v>0</v>
      </c>
      <c r="BE948" s="78" t="e">
        <f>IF(Exposition!$J955="Januar",Exposition!$G955)</f>
        <v>#NAME?</v>
      </c>
      <c r="BF948" s="78" t="e">
        <f>IF(Exposition!$J955="Februar",Exposition!$G955)</f>
        <v>#NAME?</v>
      </c>
      <c r="BG948" s="78" t="e">
        <f>IF(Exposition!$J955="März",Exposition!$G955)</f>
        <v>#NAME?</v>
      </c>
      <c r="BH948" s="78" t="e">
        <f>IF(Exposition!$J955="April",Exposition!$G955)</f>
        <v>#NAME?</v>
      </c>
      <c r="BI948" s="78" t="e">
        <f>IF(Exposition!$J955="Mai",Exposition!$G955)</f>
        <v>#NAME?</v>
      </c>
      <c r="BJ948" s="78" t="e">
        <f>IF(Exposition!$J955="Juni",Exposition!$G955)</f>
        <v>#NAME?</v>
      </c>
      <c r="BK948" s="78" t="e">
        <f>IF(Exposition!$J955="Juli",Exposition!$G955)</f>
        <v>#NAME?</v>
      </c>
      <c r="BL948" s="78" t="e">
        <f>IF(Exposition!$J955="August",Exposition!$G955)</f>
        <v>#NAME?</v>
      </c>
      <c r="BM948" s="78" t="e">
        <f>IF(Exposition!$J955="September",Exposition!$G955)</f>
        <v>#NAME?</v>
      </c>
      <c r="BN948" s="78" t="e">
        <f>IF(Exposition!$J955="Oktober",Exposition!$G955)</f>
        <v>#NAME?</v>
      </c>
      <c r="BO948" s="78" t="e">
        <f>IF(Exposition!$J955="November",Exposition!$G955)</f>
        <v>#NAME?</v>
      </c>
      <c r="BP948" s="78" t="e">
        <f>IF(Exposition!$J955="Dezember",Exposition!$G955)</f>
        <v>#NAME?</v>
      </c>
    </row>
    <row r="949" spans="14:68" x14ac:dyDescent="0.2">
      <c r="N949" s="78" t="b">
        <f>IF(Exposition!$D957="Fußballspez. Training",Exposition!$C957*(Exposition!$E957/60))</f>
        <v>0</v>
      </c>
      <c r="O949" s="78" t="b">
        <f>IF(Exposition!$D957="Unspezifisches Training",Exposition!$C957*(Exposition!$E957/60))</f>
        <v>0</v>
      </c>
      <c r="AD949" s="78" t="e">
        <f>IF(Monitoring!D957=0,AA=0,TEXT(Monitoring!D957,"TTTT"))</f>
        <v>#NAME?</v>
      </c>
      <c r="AE949" s="78" t="e">
        <f>IF(Monitoring!D957=0,AA=0,TEXT(Monitoring!D957,"MMMM"))</f>
        <v>#NAME?</v>
      </c>
      <c r="AF949" s="78">
        <f>Monitoring!L957</f>
        <v>0</v>
      </c>
      <c r="BE949" s="78" t="e">
        <f>IF(Exposition!$J956="Januar",Exposition!$G956)</f>
        <v>#NAME?</v>
      </c>
      <c r="BF949" s="78" t="e">
        <f>IF(Exposition!$J956="Februar",Exposition!$G956)</f>
        <v>#NAME?</v>
      </c>
      <c r="BG949" s="78" t="e">
        <f>IF(Exposition!$J956="März",Exposition!$G956)</f>
        <v>#NAME?</v>
      </c>
      <c r="BH949" s="78" t="e">
        <f>IF(Exposition!$J956="April",Exposition!$G956)</f>
        <v>#NAME?</v>
      </c>
      <c r="BI949" s="78" t="e">
        <f>IF(Exposition!$J956="Mai",Exposition!$G956)</f>
        <v>#NAME?</v>
      </c>
      <c r="BJ949" s="78" t="e">
        <f>IF(Exposition!$J956="Juni",Exposition!$G956)</f>
        <v>#NAME?</v>
      </c>
      <c r="BK949" s="78" t="e">
        <f>IF(Exposition!$J956="Juli",Exposition!$G956)</f>
        <v>#NAME?</v>
      </c>
      <c r="BL949" s="78" t="e">
        <f>IF(Exposition!$J956="August",Exposition!$G956)</f>
        <v>#NAME?</v>
      </c>
      <c r="BM949" s="78" t="e">
        <f>IF(Exposition!$J956="September",Exposition!$G956)</f>
        <v>#NAME?</v>
      </c>
      <c r="BN949" s="78" t="e">
        <f>IF(Exposition!$J956="Oktober",Exposition!$G956)</f>
        <v>#NAME?</v>
      </c>
      <c r="BO949" s="78" t="e">
        <f>IF(Exposition!$J956="November",Exposition!$G956)</f>
        <v>#NAME?</v>
      </c>
      <c r="BP949" s="78" t="e">
        <f>IF(Exposition!$J956="Dezember",Exposition!$G956)</f>
        <v>#NAME?</v>
      </c>
    </row>
    <row r="950" spans="14:68" x14ac:dyDescent="0.2">
      <c r="N950" s="78" t="b">
        <f>IF(Exposition!$D958="Fußballspez. Training",Exposition!$C958*(Exposition!$E958/60))</f>
        <v>0</v>
      </c>
      <c r="O950" s="78" t="b">
        <f>IF(Exposition!$D958="Unspezifisches Training",Exposition!$C958*(Exposition!$E958/60))</f>
        <v>0</v>
      </c>
      <c r="AD950" s="78" t="e">
        <f>IF(Monitoring!D958=0,AA=0,TEXT(Monitoring!D958,"TTTT"))</f>
        <v>#NAME?</v>
      </c>
      <c r="AE950" s="78" t="e">
        <f>IF(Monitoring!D958=0,AA=0,TEXT(Monitoring!D958,"MMMM"))</f>
        <v>#NAME?</v>
      </c>
      <c r="AF950" s="78">
        <f>Monitoring!L958</f>
        <v>0</v>
      </c>
      <c r="BE950" s="78" t="e">
        <f>IF(Exposition!$J957="Januar",Exposition!$G957)</f>
        <v>#NAME?</v>
      </c>
      <c r="BF950" s="78" t="e">
        <f>IF(Exposition!$J957="Februar",Exposition!$G957)</f>
        <v>#NAME?</v>
      </c>
      <c r="BG950" s="78" t="e">
        <f>IF(Exposition!$J957="März",Exposition!$G957)</f>
        <v>#NAME?</v>
      </c>
      <c r="BH950" s="78" t="e">
        <f>IF(Exposition!$J957="April",Exposition!$G957)</f>
        <v>#NAME?</v>
      </c>
      <c r="BI950" s="78" t="e">
        <f>IF(Exposition!$J957="Mai",Exposition!$G957)</f>
        <v>#NAME?</v>
      </c>
      <c r="BJ950" s="78" t="e">
        <f>IF(Exposition!$J957="Juni",Exposition!$G957)</f>
        <v>#NAME?</v>
      </c>
      <c r="BK950" s="78" t="e">
        <f>IF(Exposition!$J957="Juli",Exposition!$G957)</f>
        <v>#NAME?</v>
      </c>
      <c r="BL950" s="78" t="e">
        <f>IF(Exposition!$J957="August",Exposition!$G957)</f>
        <v>#NAME?</v>
      </c>
      <c r="BM950" s="78" t="e">
        <f>IF(Exposition!$J957="September",Exposition!$G957)</f>
        <v>#NAME?</v>
      </c>
      <c r="BN950" s="78" t="e">
        <f>IF(Exposition!$J957="Oktober",Exposition!$G957)</f>
        <v>#NAME?</v>
      </c>
      <c r="BO950" s="78" t="e">
        <f>IF(Exposition!$J957="November",Exposition!$G957)</f>
        <v>#NAME?</v>
      </c>
      <c r="BP950" s="78" t="e">
        <f>IF(Exposition!$J957="Dezember",Exposition!$G957)</f>
        <v>#NAME?</v>
      </c>
    </row>
    <row r="951" spans="14:68" x14ac:dyDescent="0.2">
      <c r="N951" s="78" t="b">
        <f>IF(Exposition!$D959="Fußballspez. Training",Exposition!$C959*(Exposition!$E959/60))</f>
        <v>0</v>
      </c>
      <c r="O951" s="78" t="b">
        <f>IF(Exposition!$D959="Unspezifisches Training",Exposition!$C959*(Exposition!$E959/60))</f>
        <v>0</v>
      </c>
      <c r="AD951" s="78" t="e">
        <f>IF(Monitoring!D959=0,AA=0,TEXT(Monitoring!D959,"TTTT"))</f>
        <v>#NAME?</v>
      </c>
      <c r="AE951" s="78" t="e">
        <f>IF(Monitoring!D959=0,AA=0,TEXT(Monitoring!D959,"MMMM"))</f>
        <v>#NAME?</v>
      </c>
      <c r="AF951" s="78">
        <f>Monitoring!L959</f>
        <v>0</v>
      </c>
      <c r="BE951" s="78" t="e">
        <f>IF(Exposition!$J958="Januar",Exposition!$G958)</f>
        <v>#NAME?</v>
      </c>
      <c r="BF951" s="78" t="e">
        <f>IF(Exposition!$J958="Februar",Exposition!$G958)</f>
        <v>#NAME?</v>
      </c>
      <c r="BG951" s="78" t="e">
        <f>IF(Exposition!$J958="März",Exposition!$G958)</f>
        <v>#NAME?</v>
      </c>
      <c r="BH951" s="78" t="e">
        <f>IF(Exposition!$J958="April",Exposition!$G958)</f>
        <v>#NAME?</v>
      </c>
      <c r="BI951" s="78" t="e">
        <f>IF(Exposition!$J958="Mai",Exposition!$G958)</f>
        <v>#NAME?</v>
      </c>
      <c r="BJ951" s="78" t="e">
        <f>IF(Exposition!$J958="Juni",Exposition!$G958)</f>
        <v>#NAME?</v>
      </c>
      <c r="BK951" s="78" t="e">
        <f>IF(Exposition!$J958="Juli",Exposition!$G958)</f>
        <v>#NAME?</v>
      </c>
      <c r="BL951" s="78" t="e">
        <f>IF(Exposition!$J958="August",Exposition!$G958)</f>
        <v>#NAME?</v>
      </c>
      <c r="BM951" s="78" t="e">
        <f>IF(Exposition!$J958="September",Exposition!$G958)</f>
        <v>#NAME?</v>
      </c>
      <c r="BN951" s="78" t="e">
        <f>IF(Exposition!$J958="Oktober",Exposition!$G958)</f>
        <v>#NAME?</v>
      </c>
      <c r="BO951" s="78" t="e">
        <f>IF(Exposition!$J958="November",Exposition!$G958)</f>
        <v>#NAME?</v>
      </c>
      <c r="BP951" s="78" t="e">
        <f>IF(Exposition!$J958="Dezember",Exposition!$G958)</f>
        <v>#NAME?</v>
      </c>
    </row>
    <row r="952" spans="14:68" x14ac:dyDescent="0.2">
      <c r="N952" s="78" t="b">
        <f>IF(Exposition!$D960="Fußballspez. Training",Exposition!$C960*(Exposition!$E960/60))</f>
        <v>0</v>
      </c>
      <c r="O952" s="78" t="b">
        <f>IF(Exposition!$D960="Unspezifisches Training",Exposition!$C960*(Exposition!$E960/60))</f>
        <v>0</v>
      </c>
      <c r="AD952" s="78" t="e">
        <f>IF(Monitoring!D960=0,AA=0,TEXT(Monitoring!D960,"TTTT"))</f>
        <v>#NAME?</v>
      </c>
      <c r="AE952" s="78" t="e">
        <f>IF(Monitoring!D960=0,AA=0,TEXT(Monitoring!D960,"MMMM"))</f>
        <v>#NAME?</v>
      </c>
      <c r="AF952" s="78">
        <f>Monitoring!L960</f>
        <v>0</v>
      </c>
      <c r="BE952" s="78" t="e">
        <f>IF(Exposition!$J959="Januar",Exposition!$G959)</f>
        <v>#NAME?</v>
      </c>
      <c r="BF952" s="78" t="e">
        <f>IF(Exposition!$J959="Februar",Exposition!$G959)</f>
        <v>#NAME?</v>
      </c>
      <c r="BG952" s="78" t="e">
        <f>IF(Exposition!$J959="März",Exposition!$G959)</f>
        <v>#NAME?</v>
      </c>
      <c r="BH952" s="78" t="e">
        <f>IF(Exposition!$J959="April",Exposition!$G959)</f>
        <v>#NAME?</v>
      </c>
      <c r="BI952" s="78" t="e">
        <f>IF(Exposition!$J959="Mai",Exposition!$G959)</f>
        <v>#NAME?</v>
      </c>
      <c r="BJ952" s="78" t="e">
        <f>IF(Exposition!$J959="Juni",Exposition!$G959)</f>
        <v>#NAME?</v>
      </c>
      <c r="BK952" s="78" t="e">
        <f>IF(Exposition!$J959="Juli",Exposition!$G959)</f>
        <v>#NAME?</v>
      </c>
      <c r="BL952" s="78" t="e">
        <f>IF(Exposition!$J959="August",Exposition!$G959)</f>
        <v>#NAME?</v>
      </c>
      <c r="BM952" s="78" t="e">
        <f>IF(Exposition!$J959="September",Exposition!$G959)</f>
        <v>#NAME?</v>
      </c>
      <c r="BN952" s="78" t="e">
        <f>IF(Exposition!$J959="Oktober",Exposition!$G959)</f>
        <v>#NAME?</v>
      </c>
      <c r="BO952" s="78" t="e">
        <f>IF(Exposition!$J959="November",Exposition!$G959)</f>
        <v>#NAME?</v>
      </c>
      <c r="BP952" s="78" t="e">
        <f>IF(Exposition!$J959="Dezember",Exposition!$G959)</f>
        <v>#NAME?</v>
      </c>
    </row>
    <row r="953" spans="14:68" x14ac:dyDescent="0.2">
      <c r="N953" s="78" t="b">
        <f>IF(Exposition!$D961="Fußballspez. Training",Exposition!$C961*(Exposition!$E961/60))</f>
        <v>0</v>
      </c>
      <c r="O953" s="78" t="b">
        <f>IF(Exposition!$D961="Unspezifisches Training",Exposition!$C961*(Exposition!$E961/60))</f>
        <v>0</v>
      </c>
      <c r="AD953" s="78" t="e">
        <f>IF(Monitoring!D961=0,AA=0,TEXT(Monitoring!D961,"TTTT"))</f>
        <v>#NAME?</v>
      </c>
      <c r="AE953" s="78" t="e">
        <f>IF(Monitoring!D961=0,AA=0,TEXT(Monitoring!D961,"MMMM"))</f>
        <v>#NAME?</v>
      </c>
      <c r="AF953" s="78">
        <f>Monitoring!L961</f>
        <v>0</v>
      </c>
      <c r="BE953" s="78" t="e">
        <f>IF(Exposition!$J960="Januar",Exposition!$G960)</f>
        <v>#NAME?</v>
      </c>
      <c r="BF953" s="78" t="e">
        <f>IF(Exposition!$J960="Februar",Exposition!$G960)</f>
        <v>#NAME?</v>
      </c>
      <c r="BG953" s="78" t="e">
        <f>IF(Exposition!$J960="März",Exposition!$G960)</f>
        <v>#NAME?</v>
      </c>
      <c r="BH953" s="78" t="e">
        <f>IF(Exposition!$J960="April",Exposition!$G960)</f>
        <v>#NAME?</v>
      </c>
      <c r="BI953" s="78" t="e">
        <f>IF(Exposition!$J960="Mai",Exposition!$G960)</f>
        <v>#NAME?</v>
      </c>
      <c r="BJ953" s="78" t="e">
        <f>IF(Exposition!$J960="Juni",Exposition!$G960)</f>
        <v>#NAME?</v>
      </c>
      <c r="BK953" s="78" t="e">
        <f>IF(Exposition!$J960="Juli",Exposition!$G960)</f>
        <v>#NAME?</v>
      </c>
      <c r="BL953" s="78" t="e">
        <f>IF(Exposition!$J960="August",Exposition!$G960)</f>
        <v>#NAME?</v>
      </c>
      <c r="BM953" s="78" t="e">
        <f>IF(Exposition!$J960="September",Exposition!$G960)</f>
        <v>#NAME?</v>
      </c>
      <c r="BN953" s="78" t="e">
        <f>IF(Exposition!$J960="Oktober",Exposition!$G960)</f>
        <v>#NAME?</v>
      </c>
      <c r="BO953" s="78" t="e">
        <f>IF(Exposition!$J960="November",Exposition!$G960)</f>
        <v>#NAME?</v>
      </c>
      <c r="BP953" s="78" t="e">
        <f>IF(Exposition!$J960="Dezember",Exposition!$G960)</f>
        <v>#NAME?</v>
      </c>
    </row>
    <row r="954" spans="14:68" x14ac:dyDescent="0.2">
      <c r="N954" s="78" t="b">
        <f>IF(Exposition!$D962="Fußballspez. Training",Exposition!$C962*(Exposition!$E962/60))</f>
        <v>0</v>
      </c>
      <c r="O954" s="78" t="b">
        <f>IF(Exposition!$D962="Unspezifisches Training",Exposition!$C962*(Exposition!$E962/60))</f>
        <v>0</v>
      </c>
      <c r="AD954" s="78" t="e">
        <f>IF(Monitoring!D962=0,AA=0,TEXT(Monitoring!D962,"TTTT"))</f>
        <v>#NAME?</v>
      </c>
      <c r="AE954" s="78" t="e">
        <f>IF(Monitoring!D962=0,AA=0,TEXT(Monitoring!D962,"MMMM"))</f>
        <v>#NAME?</v>
      </c>
      <c r="AF954" s="78">
        <f>Monitoring!L962</f>
        <v>0</v>
      </c>
      <c r="BE954" s="78" t="e">
        <f>IF(Exposition!$J961="Januar",Exposition!$G961)</f>
        <v>#NAME?</v>
      </c>
      <c r="BF954" s="78" t="e">
        <f>IF(Exposition!$J961="Februar",Exposition!$G961)</f>
        <v>#NAME?</v>
      </c>
      <c r="BG954" s="78" t="e">
        <f>IF(Exposition!$J961="März",Exposition!$G961)</f>
        <v>#NAME?</v>
      </c>
      <c r="BH954" s="78" t="e">
        <f>IF(Exposition!$J961="April",Exposition!$G961)</f>
        <v>#NAME?</v>
      </c>
      <c r="BI954" s="78" t="e">
        <f>IF(Exposition!$J961="Mai",Exposition!$G961)</f>
        <v>#NAME?</v>
      </c>
      <c r="BJ954" s="78" t="e">
        <f>IF(Exposition!$J961="Juni",Exposition!$G961)</f>
        <v>#NAME?</v>
      </c>
      <c r="BK954" s="78" t="e">
        <f>IF(Exposition!$J961="Juli",Exposition!$G961)</f>
        <v>#NAME?</v>
      </c>
      <c r="BL954" s="78" t="e">
        <f>IF(Exposition!$J961="August",Exposition!$G961)</f>
        <v>#NAME?</v>
      </c>
      <c r="BM954" s="78" t="e">
        <f>IF(Exposition!$J961="September",Exposition!$G961)</f>
        <v>#NAME?</v>
      </c>
      <c r="BN954" s="78" t="e">
        <f>IF(Exposition!$J961="Oktober",Exposition!$G961)</f>
        <v>#NAME?</v>
      </c>
      <c r="BO954" s="78" t="e">
        <f>IF(Exposition!$J961="November",Exposition!$G961)</f>
        <v>#NAME?</v>
      </c>
      <c r="BP954" s="78" t="e">
        <f>IF(Exposition!$J961="Dezember",Exposition!$G961)</f>
        <v>#NAME?</v>
      </c>
    </row>
    <row r="955" spans="14:68" x14ac:dyDescent="0.2">
      <c r="N955" s="78" t="b">
        <f>IF(Exposition!$D963="Fußballspez. Training",Exposition!$C963*(Exposition!$E963/60))</f>
        <v>0</v>
      </c>
      <c r="O955" s="78" t="b">
        <f>IF(Exposition!$D963="Unspezifisches Training",Exposition!$C963*(Exposition!$E963/60))</f>
        <v>0</v>
      </c>
      <c r="AD955" s="78" t="e">
        <f>IF(Monitoring!D963=0,AA=0,TEXT(Monitoring!D963,"TTTT"))</f>
        <v>#NAME?</v>
      </c>
      <c r="AE955" s="78" t="e">
        <f>IF(Monitoring!D963=0,AA=0,TEXT(Monitoring!D963,"MMMM"))</f>
        <v>#NAME?</v>
      </c>
      <c r="AF955" s="78">
        <f>Monitoring!L963</f>
        <v>0</v>
      </c>
      <c r="BE955" s="78" t="e">
        <f>IF(Exposition!$J962="Januar",Exposition!$G962)</f>
        <v>#NAME?</v>
      </c>
      <c r="BF955" s="78" t="e">
        <f>IF(Exposition!$J962="Februar",Exposition!$G962)</f>
        <v>#NAME?</v>
      </c>
      <c r="BG955" s="78" t="e">
        <f>IF(Exposition!$J962="März",Exposition!$G962)</f>
        <v>#NAME?</v>
      </c>
      <c r="BH955" s="78" t="e">
        <f>IF(Exposition!$J962="April",Exposition!$G962)</f>
        <v>#NAME?</v>
      </c>
      <c r="BI955" s="78" t="e">
        <f>IF(Exposition!$J962="Mai",Exposition!$G962)</f>
        <v>#NAME?</v>
      </c>
      <c r="BJ955" s="78" t="e">
        <f>IF(Exposition!$J962="Juni",Exposition!$G962)</f>
        <v>#NAME?</v>
      </c>
      <c r="BK955" s="78" t="e">
        <f>IF(Exposition!$J962="Juli",Exposition!$G962)</f>
        <v>#NAME?</v>
      </c>
      <c r="BL955" s="78" t="e">
        <f>IF(Exposition!$J962="August",Exposition!$G962)</f>
        <v>#NAME?</v>
      </c>
      <c r="BM955" s="78" t="e">
        <f>IF(Exposition!$J962="September",Exposition!$G962)</f>
        <v>#NAME?</v>
      </c>
      <c r="BN955" s="78" t="e">
        <f>IF(Exposition!$J962="Oktober",Exposition!$G962)</f>
        <v>#NAME?</v>
      </c>
      <c r="BO955" s="78" t="e">
        <f>IF(Exposition!$J962="November",Exposition!$G962)</f>
        <v>#NAME?</v>
      </c>
      <c r="BP955" s="78" t="e">
        <f>IF(Exposition!$J962="Dezember",Exposition!$G962)</f>
        <v>#NAME?</v>
      </c>
    </row>
    <row r="956" spans="14:68" x14ac:dyDescent="0.2">
      <c r="N956" s="78" t="b">
        <f>IF(Exposition!$D964="Fußballspez. Training",Exposition!$C964*(Exposition!$E964/60))</f>
        <v>0</v>
      </c>
      <c r="O956" s="78" t="b">
        <f>IF(Exposition!$D964="Unspezifisches Training",Exposition!$C964*(Exposition!$E964/60))</f>
        <v>0</v>
      </c>
      <c r="AD956" s="78" t="e">
        <f>IF(Monitoring!D964=0,AA=0,TEXT(Monitoring!D964,"TTTT"))</f>
        <v>#NAME?</v>
      </c>
      <c r="AE956" s="78" t="e">
        <f>IF(Monitoring!D964=0,AA=0,TEXT(Monitoring!D964,"MMMM"))</f>
        <v>#NAME?</v>
      </c>
      <c r="AF956" s="78">
        <f>Monitoring!L964</f>
        <v>0</v>
      </c>
      <c r="BE956" s="78" t="e">
        <f>IF(Exposition!$J963="Januar",Exposition!$G963)</f>
        <v>#NAME?</v>
      </c>
      <c r="BF956" s="78" t="e">
        <f>IF(Exposition!$J963="Februar",Exposition!$G963)</f>
        <v>#NAME?</v>
      </c>
      <c r="BG956" s="78" t="e">
        <f>IF(Exposition!$J963="März",Exposition!$G963)</f>
        <v>#NAME?</v>
      </c>
      <c r="BH956" s="78" t="e">
        <f>IF(Exposition!$J963="April",Exposition!$G963)</f>
        <v>#NAME?</v>
      </c>
      <c r="BI956" s="78" t="e">
        <f>IF(Exposition!$J963="Mai",Exposition!$G963)</f>
        <v>#NAME?</v>
      </c>
      <c r="BJ956" s="78" t="e">
        <f>IF(Exposition!$J963="Juni",Exposition!$G963)</f>
        <v>#NAME?</v>
      </c>
      <c r="BK956" s="78" t="e">
        <f>IF(Exposition!$J963="Juli",Exposition!$G963)</f>
        <v>#NAME?</v>
      </c>
      <c r="BL956" s="78" t="e">
        <f>IF(Exposition!$J963="August",Exposition!$G963)</f>
        <v>#NAME?</v>
      </c>
      <c r="BM956" s="78" t="e">
        <f>IF(Exposition!$J963="September",Exposition!$G963)</f>
        <v>#NAME?</v>
      </c>
      <c r="BN956" s="78" t="e">
        <f>IF(Exposition!$J963="Oktober",Exposition!$G963)</f>
        <v>#NAME?</v>
      </c>
      <c r="BO956" s="78" t="e">
        <f>IF(Exposition!$J963="November",Exposition!$G963)</f>
        <v>#NAME?</v>
      </c>
      <c r="BP956" s="78" t="e">
        <f>IF(Exposition!$J963="Dezember",Exposition!$G963)</f>
        <v>#NAME?</v>
      </c>
    </row>
    <row r="957" spans="14:68" x14ac:dyDescent="0.2">
      <c r="N957" s="78" t="b">
        <f>IF(Exposition!$D965="Fußballspez. Training",Exposition!$C965*(Exposition!$E965/60))</f>
        <v>0</v>
      </c>
      <c r="O957" s="78" t="b">
        <f>IF(Exposition!$D965="Unspezifisches Training",Exposition!$C965*(Exposition!$E965/60))</f>
        <v>0</v>
      </c>
      <c r="AD957" s="78" t="e">
        <f>IF(Monitoring!D965=0,AA=0,TEXT(Monitoring!D965,"TTTT"))</f>
        <v>#NAME?</v>
      </c>
      <c r="AE957" s="78" t="e">
        <f>IF(Monitoring!D965=0,AA=0,TEXT(Monitoring!D965,"MMMM"))</f>
        <v>#NAME?</v>
      </c>
      <c r="AF957" s="78">
        <f>Monitoring!L965</f>
        <v>0</v>
      </c>
      <c r="BE957" s="78" t="e">
        <f>IF(Exposition!$J964="Januar",Exposition!$G964)</f>
        <v>#NAME?</v>
      </c>
      <c r="BF957" s="78" t="e">
        <f>IF(Exposition!$J964="Februar",Exposition!$G964)</f>
        <v>#NAME?</v>
      </c>
      <c r="BG957" s="78" t="e">
        <f>IF(Exposition!$J964="März",Exposition!$G964)</f>
        <v>#NAME?</v>
      </c>
      <c r="BH957" s="78" t="e">
        <f>IF(Exposition!$J964="April",Exposition!$G964)</f>
        <v>#NAME?</v>
      </c>
      <c r="BI957" s="78" t="e">
        <f>IF(Exposition!$J964="Mai",Exposition!$G964)</f>
        <v>#NAME?</v>
      </c>
      <c r="BJ957" s="78" t="e">
        <f>IF(Exposition!$J964="Juni",Exposition!$G964)</f>
        <v>#NAME?</v>
      </c>
      <c r="BK957" s="78" t="e">
        <f>IF(Exposition!$J964="Juli",Exposition!$G964)</f>
        <v>#NAME?</v>
      </c>
      <c r="BL957" s="78" t="e">
        <f>IF(Exposition!$J964="August",Exposition!$G964)</f>
        <v>#NAME?</v>
      </c>
      <c r="BM957" s="78" t="e">
        <f>IF(Exposition!$J964="September",Exposition!$G964)</f>
        <v>#NAME?</v>
      </c>
      <c r="BN957" s="78" t="e">
        <f>IF(Exposition!$J964="Oktober",Exposition!$G964)</f>
        <v>#NAME?</v>
      </c>
      <c r="BO957" s="78" t="e">
        <f>IF(Exposition!$J964="November",Exposition!$G964)</f>
        <v>#NAME?</v>
      </c>
      <c r="BP957" s="78" t="e">
        <f>IF(Exposition!$J964="Dezember",Exposition!$G964)</f>
        <v>#NAME?</v>
      </c>
    </row>
    <row r="958" spans="14:68" x14ac:dyDescent="0.2">
      <c r="N958" s="78" t="b">
        <f>IF(Exposition!$D966="Fußballspez. Training",Exposition!$C966*(Exposition!$E966/60))</f>
        <v>0</v>
      </c>
      <c r="O958" s="78" t="b">
        <f>IF(Exposition!$D966="Unspezifisches Training",Exposition!$C966*(Exposition!$E966/60))</f>
        <v>0</v>
      </c>
      <c r="AD958" s="78" t="e">
        <f>IF(Monitoring!D966=0,AA=0,TEXT(Monitoring!D966,"TTTT"))</f>
        <v>#NAME?</v>
      </c>
      <c r="AE958" s="78" t="e">
        <f>IF(Monitoring!D966=0,AA=0,TEXT(Monitoring!D966,"MMMM"))</f>
        <v>#NAME?</v>
      </c>
      <c r="AF958" s="78">
        <f>Monitoring!L966</f>
        <v>0</v>
      </c>
      <c r="BE958" s="78" t="e">
        <f>IF(Exposition!$J965="Januar",Exposition!$G965)</f>
        <v>#NAME?</v>
      </c>
      <c r="BF958" s="78" t="e">
        <f>IF(Exposition!$J965="Februar",Exposition!$G965)</f>
        <v>#NAME?</v>
      </c>
      <c r="BG958" s="78" t="e">
        <f>IF(Exposition!$J965="März",Exposition!$G965)</f>
        <v>#NAME?</v>
      </c>
      <c r="BH958" s="78" t="e">
        <f>IF(Exposition!$J965="April",Exposition!$G965)</f>
        <v>#NAME?</v>
      </c>
      <c r="BI958" s="78" t="e">
        <f>IF(Exposition!$J965="Mai",Exposition!$G965)</f>
        <v>#NAME?</v>
      </c>
      <c r="BJ958" s="78" t="e">
        <f>IF(Exposition!$J965="Juni",Exposition!$G965)</f>
        <v>#NAME?</v>
      </c>
      <c r="BK958" s="78" t="e">
        <f>IF(Exposition!$J965="Juli",Exposition!$G965)</f>
        <v>#NAME?</v>
      </c>
      <c r="BL958" s="78" t="e">
        <f>IF(Exposition!$J965="August",Exposition!$G965)</f>
        <v>#NAME?</v>
      </c>
      <c r="BM958" s="78" t="e">
        <f>IF(Exposition!$J965="September",Exposition!$G965)</f>
        <v>#NAME?</v>
      </c>
      <c r="BN958" s="78" t="e">
        <f>IF(Exposition!$J965="Oktober",Exposition!$G965)</f>
        <v>#NAME?</v>
      </c>
      <c r="BO958" s="78" t="e">
        <f>IF(Exposition!$J965="November",Exposition!$G965)</f>
        <v>#NAME?</v>
      </c>
      <c r="BP958" s="78" t="e">
        <f>IF(Exposition!$J965="Dezember",Exposition!$G965)</f>
        <v>#NAME?</v>
      </c>
    </row>
    <row r="959" spans="14:68" x14ac:dyDescent="0.2">
      <c r="N959" s="78" t="b">
        <f>IF(Exposition!$D967="Fußballspez. Training",Exposition!$C967*(Exposition!$E967/60))</f>
        <v>0</v>
      </c>
      <c r="O959" s="78" t="b">
        <f>IF(Exposition!$D967="Unspezifisches Training",Exposition!$C967*(Exposition!$E967/60))</f>
        <v>0</v>
      </c>
      <c r="AD959" s="78" t="e">
        <f>IF(Monitoring!D967=0,AA=0,TEXT(Monitoring!D967,"TTTT"))</f>
        <v>#NAME?</v>
      </c>
      <c r="AE959" s="78" t="e">
        <f>IF(Monitoring!D967=0,AA=0,TEXT(Monitoring!D967,"MMMM"))</f>
        <v>#NAME?</v>
      </c>
      <c r="AF959" s="78">
        <f>Monitoring!L967</f>
        <v>0</v>
      </c>
      <c r="BE959" s="78" t="e">
        <f>IF(Exposition!$J966="Januar",Exposition!$G966)</f>
        <v>#NAME?</v>
      </c>
      <c r="BF959" s="78" t="e">
        <f>IF(Exposition!$J966="Februar",Exposition!$G966)</f>
        <v>#NAME?</v>
      </c>
      <c r="BG959" s="78" t="e">
        <f>IF(Exposition!$J966="März",Exposition!$G966)</f>
        <v>#NAME?</v>
      </c>
      <c r="BH959" s="78" t="e">
        <f>IF(Exposition!$J966="April",Exposition!$G966)</f>
        <v>#NAME?</v>
      </c>
      <c r="BI959" s="78" t="e">
        <f>IF(Exposition!$J966="Mai",Exposition!$G966)</f>
        <v>#NAME?</v>
      </c>
      <c r="BJ959" s="78" t="e">
        <f>IF(Exposition!$J966="Juni",Exposition!$G966)</f>
        <v>#NAME?</v>
      </c>
      <c r="BK959" s="78" t="e">
        <f>IF(Exposition!$J966="Juli",Exposition!$G966)</f>
        <v>#NAME?</v>
      </c>
      <c r="BL959" s="78" t="e">
        <f>IF(Exposition!$J966="August",Exposition!$G966)</f>
        <v>#NAME?</v>
      </c>
      <c r="BM959" s="78" t="e">
        <f>IF(Exposition!$J966="September",Exposition!$G966)</f>
        <v>#NAME?</v>
      </c>
      <c r="BN959" s="78" t="e">
        <f>IF(Exposition!$J966="Oktober",Exposition!$G966)</f>
        <v>#NAME?</v>
      </c>
      <c r="BO959" s="78" t="e">
        <f>IF(Exposition!$J966="November",Exposition!$G966)</f>
        <v>#NAME?</v>
      </c>
      <c r="BP959" s="78" t="e">
        <f>IF(Exposition!$J966="Dezember",Exposition!$G966)</f>
        <v>#NAME?</v>
      </c>
    </row>
    <row r="960" spans="14:68" x14ac:dyDescent="0.2">
      <c r="N960" s="78" t="b">
        <f>IF(Exposition!$D968="Fußballspez. Training",Exposition!$C968*(Exposition!$E968/60))</f>
        <v>0</v>
      </c>
      <c r="O960" s="78" t="b">
        <f>IF(Exposition!$D968="Unspezifisches Training",Exposition!$C968*(Exposition!$E968/60))</f>
        <v>0</v>
      </c>
      <c r="AD960" s="78" t="e">
        <f>IF(Monitoring!D968=0,AA=0,TEXT(Monitoring!D968,"TTTT"))</f>
        <v>#NAME?</v>
      </c>
      <c r="AE960" s="78" t="e">
        <f>IF(Monitoring!D968=0,AA=0,TEXT(Monitoring!D968,"MMMM"))</f>
        <v>#NAME?</v>
      </c>
      <c r="AF960" s="78">
        <f>Monitoring!L968</f>
        <v>0</v>
      </c>
      <c r="BE960" s="78" t="e">
        <f>IF(Exposition!$J967="Januar",Exposition!$G967)</f>
        <v>#NAME?</v>
      </c>
      <c r="BF960" s="78" t="e">
        <f>IF(Exposition!$J967="Februar",Exposition!$G967)</f>
        <v>#NAME?</v>
      </c>
      <c r="BG960" s="78" t="e">
        <f>IF(Exposition!$J967="März",Exposition!$G967)</f>
        <v>#NAME?</v>
      </c>
      <c r="BH960" s="78" t="e">
        <f>IF(Exposition!$J967="April",Exposition!$G967)</f>
        <v>#NAME?</v>
      </c>
      <c r="BI960" s="78" t="e">
        <f>IF(Exposition!$J967="Mai",Exposition!$G967)</f>
        <v>#NAME?</v>
      </c>
      <c r="BJ960" s="78" t="e">
        <f>IF(Exposition!$J967="Juni",Exposition!$G967)</f>
        <v>#NAME?</v>
      </c>
      <c r="BK960" s="78" t="e">
        <f>IF(Exposition!$J967="Juli",Exposition!$G967)</f>
        <v>#NAME?</v>
      </c>
      <c r="BL960" s="78" t="e">
        <f>IF(Exposition!$J967="August",Exposition!$G967)</f>
        <v>#NAME?</v>
      </c>
      <c r="BM960" s="78" t="e">
        <f>IF(Exposition!$J967="September",Exposition!$G967)</f>
        <v>#NAME?</v>
      </c>
      <c r="BN960" s="78" t="e">
        <f>IF(Exposition!$J967="Oktober",Exposition!$G967)</f>
        <v>#NAME?</v>
      </c>
      <c r="BO960" s="78" t="e">
        <f>IF(Exposition!$J967="November",Exposition!$G967)</f>
        <v>#NAME?</v>
      </c>
      <c r="BP960" s="78" t="e">
        <f>IF(Exposition!$J967="Dezember",Exposition!$G967)</f>
        <v>#NAME?</v>
      </c>
    </row>
    <row r="961" spans="14:68" x14ac:dyDescent="0.2">
      <c r="N961" s="78" t="b">
        <f>IF(Exposition!$D969="Fußballspez. Training",Exposition!$C969*(Exposition!$E969/60))</f>
        <v>0</v>
      </c>
      <c r="O961" s="78" t="b">
        <f>IF(Exposition!$D969="Unspezifisches Training",Exposition!$C969*(Exposition!$E969/60))</f>
        <v>0</v>
      </c>
      <c r="AD961" s="78" t="e">
        <f>IF(Monitoring!D969=0,AA=0,TEXT(Monitoring!D969,"TTTT"))</f>
        <v>#NAME?</v>
      </c>
      <c r="AE961" s="78" t="e">
        <f>IF(Monitoring!D969=0,AA=0,TEXT(Monitoring!D969,"MMMM"))</f>
        <v>#NAME?</v>
      </c>
      <c r="AF961" s="78">
        <f>Monitoring!L969</f>
        <v>0</v>
      </c>
      <c r="BE961" s="78" t="e">
        <f>IF(Exposition!$J968="Januar",Exposition!$G968)</f>
        <v>#NAME?</v>
      </c>
      <c r="BF961" s="78" t="e">
        <f>IF(Exposition!$J968="Februar",Exposition!$G968)</f>
        <v>#NAME?</v>
      </c>
      <c r="BG961" s="78" t="e">
        <f>IF(Exposition!$J968="März",Exposition!$G968)</f>
        <v>#NAME?</v>
      </c>
      <c r="BH961" s="78" t="e">
        <f>IF(Exposition!$J968="April",Exposition!$G968)</f>
        <v>#NAME?</v>
      </c>
      <c r="BI961" s="78" t="e">
        <f>IF(Exposition!$J968="Mai",Exposition!$G968)</f>
        <v>#NAME?</v>
      </c>
      <c r="BJ961" s="78" t="e">
        <f>IF(Exposition!$J968="Juni",Exposition!$G968)</f>
        <v>#NAME?</v>
      </c>
      <c r="BK961" s="78" t="e">
        <f>IF(Exposition!$J968="Juli",Exposition!$G968)</f>
        <v>#NAME?</v>
      </c>
      <c r="BL961" s="78" t="e">
        <f>IF(Exposition!$J968="August",Exposition!$G968)</f>
        <v>#NAME?</v>
      </c>
      <c r="BM961" s="78" t="e">
        <f>IF(Exposition!$J968="September",Exposition!$G968)</f>
        <v>#NAME?</v>
      </c>
      <c r="BN961" s="78" t="e">
        <f>IF(Exposition!$J968="Oktober",Exposition!$G968)</f>
        <v>#NAME?</v>
      </c>
      <c r="BO961" s="78" t="e">
        <f>IF(Exposition!$J968="November",Exposition!$G968)</f>
        <v>#NAME?</v>
      </c>
      <c r="BP961" s="78" t="e">
        <f>IF(Exposition!$J968="Dezember",Exposition!$G968)</f>
        <v>#NAME?</v>
      </c>
    </row>
    <row r="962" spans="14:68" x14ac:dyDescent="0.2">
      <c r="N962" s="78" t="b">
        <f>IF(Exposition!$D970="Fußballspez. Training",Exposition!$C970*(Exposition!$E970/60))</f>
        <v>0</v>
      </c>
      <c r="O962" s="78" t="b">
        <f>IF(Exposition!$D970="Unspezifisches Training",Exposition!$C970*(Exposition!$E970/60))</f>
        <v>0</v>
      </c>
      <c r="AD962" s="78" t="e">
        <f>IF(Monitoring!D970=0,AA=0,TEXT(Monitoring!D970,"TTTT"))</f>
        <v>#NAME?</v>
      </c>
      <c r="AE962" s="78" t="e">
        <f>IF(Monitoring!D970=0,AA=0,TEXT(Monitoring!D970,"MMMM"))</f>
        <v>#NAME?</v>
      </c>
      <c r="AF962" s="78">
        <f>Monitoring!L970</f>
        <v>0</v>
      </c>
      <c r="BE962" s="78" t="e">
        <f>IF(Exposition!$J969="Januar",Exposition!$G969)</f>
        <v>#NAME?</v>
      </c>
      <c r="BF962" s="78" t="e">
        <f>IF(Exposition!$J969="Februar",Exposition!$G969)</f>
        <v>#NAME?</v>
      </c>
      <c r="BG962" s="78" t="e">
        <f>IF(Exposition!$J969="März",Exposition!$G969)</f>
        <v>#NAME?</v>
      </c>
      <c r="BH962" s="78" t="e">
        <f>IF(Exposition!$J969="April",Exposition!$G969)</f>
        <v>#NAME?</v>
      </c>
      <c r="BI962" s="78" t="e">
        <f>IF(Exposition!$J969="Mai",Exposition!$G969)</f>
        <v>#NAME?</v>
      </c>
      <c r="BJ962" s="78" t="e">
        <f>IF(Exposition!$J969="Juni",Exposition!$G969)</f>
        <v>#NAME?</v>
      </c>
      <c r="BK962" s="78" t="e">
        <f>IF(Exposition!$J969="Juli",Exposition!$G969)</f>
        <v>#NAME?</v>
      </c>
      <c r="BL962" s="78" t="e">
        <f>IF(Exposition!$J969="August",Exposition!$G969)</f>
        <v>#NAME?</v>
      </c>
      <c r="BM962" s="78" t="e">
        <f>IF(Exposition!$J969="September",Exposition!$G969)</f>
        <v>#NAME?</v>
      </c>
      <c r="BN962" s="78" t="e">
        <f>IF(Exposition!$J969="Oktober",Exposition!$G969)</f>
        <v>#NAME?</v>
      </c>
      <c r="BO962" s="78" t="e">
        <f>IF(Exposition!$J969="November",Exposition!$G969)</f>
        <v>#NAME?</v>
      </c>
      <c r="BP962" s="78" t="e">
        <f>IF(Exposition!$J969="Dezember",Exposition!$G969)</f>
        <v>#NAME?</v>
      </c>
    </row>
    <row r="963" spans="14:68" x14ac:dyDescent="0.2">
      <c r="N963" s="78" t="b">
        <f>IF(Exposition!$D971="Fußballspez. Training",Exposition!$C971*(Exposition!$E971/60))</f>
        <v>0</v>
      </c>
      <c r="O963" s="78" t="b">
        <f>IF(Exposition!$D971="Unspezifisches Training",Exposition!$C971*(Exposition!$E971/60))</f>
        <v>0</v>
      </c>
      <c r="AD963" s="78" t="e">
        <f>IF(Monitoring!D971=0,AA=0,TEXT(Monitoring!D971,"TTTT"))</f>
        <v>#NAME?</v>
      </c>
      <c r="AE963" s="78" t="e">
        <f>IF(Monitoring!D971=0,AA=0,TEXT(Monitoring!D971,"MMMM"))</f>
        <v>#NAME?</v>
      </c>
      <c r="AF963" s="78">
        <f>Monitoring!L971</f>
        <v>0</v>
      </c>
      <c r="BE963" s="78" t="e">
        <f>IF(Exposition!$J970="Januar",Exposition!$G970)</f>
        <v>#NAME?</v>
      </c>
      <c r="BF963" s="78" t="e">
        <f>IF(Exposition!$J970="Februar",Exposition!$G970)</f>
        <v>#NAME?</v>
      </c>
      <c r="BG963" s="78" t="e">
        <f>IF(Exposition!$J970="März",Exposition!$G970)</f>
        <v>#NAME?</v>
      </c>
      <c r="BH963" s="78" t="e">
        <f>IF(Exposition!$J970="April",Exposition!$G970)</f>
        <v>#NAME?</v>
      </c>
      <c r="BI963" s="78" t="e">
        <f>IF(Exposition!$J970="Mai",Exposition!$G970)</f>
        <v>#NAME?</v>
      </c>
      <c r="BJ963" s="78" t="e">
        <f>IF(Exposition!$J970="Juni",Exposition!$G970)</f>
        <v>#NAME?</v>
      </c>
      <c r="BK963" s="78" t="e">
        <f>IF(Exposition!$J970="Juli",Exposition!$G970)</f>
        <v>#NAME?</v>
      </c>
      <c r="BL963" s="78" t="e">
        <f>IF(Exposition!$J970="August",Exposition!$G970)</f>
        <v>#NAME?</v>
      </c>
      <c r="BM963" s="78" t="e">
        <f>IF(Exposition!$J970="September",Exposition!$G970)</f>
        <v>#NAME?</v>
      </c>
      <c r="BN963" s="78" t="e">
        <f>IF(Exposition!$J970="Oktober",Exposition!$G970)</f>
        <v>#NAME?</v>
      </c>
      <c r="BO963" s="78" t="e">
        <f>IF(Exposition!$J970="November",Exposition!$G970)</f>
        <v>#NAME?</v>
      </c>
      <c r="BP963" s="78" t="e">
        <f>IF(Exposition!$J970="Dezember",Exposition!$G970)</f>
        <v>#NAME?</v>
      </c>
    </row>
    <row r="964" spans="14:68" x14ac:dyDescent="0.2">
      <c r="N964" s="78" t="b">
        <f>IF(Exposition!$D972="Fußballspez. Training",Exposition!$C972*(Exposition!$E972/60))</f>
        <v>0</v>
      </c>
      <c r="O964" s="78" t="b">
        <f>IF(Exposition!$D972="Unspezifisches Training",Exposition!$C972*(Exposition!$E972/60))</f>
        <v>0</v>
      </c>
      <c r="AD964" s="78" t="e">
        <f>IF(Monitoring!D972=0,AA=0,TEXT(Monitoring!D972,"TTTT"))</f>
        <v>#NAME?</v>
      </c>
      <c r="AE964" s="78" t="e">
        <f>IF(Monitoring!D972=0,AA=0,TEXT(Monitoring!D972,"MMMM"))</f>
        <v>#NAME?</v>
      </c>
      <c r="AF964" s="78">
        <f>Monitoring!L972</f>
        <v>0</v>
      </c>
      <c r="BE964" s="78" t="e">
        <f>IF(Exposition!$J971="Januar",Exposition!$G971)</f>
        <v>#NAME?</v>
      </c>
      <c r="BF964" s="78" t="e">
        <f>IF(Exposition!$J971="Februar",Exposition!$G971)</f>
        <v>#NAME?</v>
      </c>
      <c r="BG964" s="78" t="e">
        <f>IF(Exposition!$J971="März",Exposition!$G971)</f>
        <v>#NAME?</v>
      </c>
      <c r="BH964" s="78" t="e">
        <f>IF(Exposition!$J971="April",Exposition!$G971)</f>
        <v>#NAME?</v>
      </c>
      <c r="BI964" s="78" t="e">
        <f>IF(Exposition!$J971="Mai",Exposition!$G971)</f>
        <v>#NAME?</v>
      </c>
      <c r="BJ964" s="78" t="e">
        <f>IF(Exposition!$J971="Juni",Exposition!$G971)</f>
        <v>#NAME?</v>
      </c>
      <c r="BK964" s="78" t="e">
        <f>IF(Exposition!$J971="Juli",Exposition!$G971)</f>
        <v>#NAME?</v>
      </c>
      <c r="BL964" s="78" t="e">
        <f>IF(Exposition!$J971="August",Exposition!$G971)</f>
        <v>#NAME?</v>
      </c>
      <c r="BM964" s="78" t="e">
        <f>IF(Exposition!$J971="September",Exposition!$G971)</f>
        <v>#NAME?</v>
      </c>
      <c r="BN964" s="78" t="e">
        <f>IF(Exposition!$J971="Oktober",Exposition!$G971)</f>
        <v>#NAME?</v>
      </c>
      <c r="BO964" s="78" t="e">
        <f>IF(Exposition!$J971="November",Exposition!$G971)</f>
        <v>#NAME?</v>
      </c>
      <c r="BP964" s="78" t="e">
        <f>IF(Exposition!$J971="Dezember",Exposition!$G971)</f>
        <v>#NAME?</v>
      </c>
    </row>
    <row r="965" spans="14:68" x14ac:dyDescent="0.2">
      <c r="N965" s="78" t="b">
        <f>IF(Exposition!$D973="Fußballspez. Training",Exposition!$C973*(Exposition!$E973/60))</f>
        <v>0</v>
      </c>
      <c r="O965" s="78" t="b">
        <f>IF(Exposition!$D973="Unspezifisches Training",Exposition!$C973*(Exposition!$E973/60))</f>
        <v>0</v>
      </c>
      <c r="AD965" s="78" t="e">
        <f>IF(Monitoring!D973=0,AA=0,TEXT(Monitoring!D973,"TTTT"))</f>
        <v>#NAME?</v>
      </c>
      <c r="AE965" s="78" t="e">
        <f>IF(Monitoring!D973=0,AA=0,TEXT(Monitoring!D973,"MMMM"))</f>
        <v>#NAME?</v>
      </c>
      <c r="AF965" s="78">
        <f>Monitoring!L973</f>
        <v>0</v>
      </c>
      <c r="BE965" s="78" t="e">
        <f>IF(Exposition!$J972="Januar",Exposition!$G972)</f>
        <v>#NAME?</v>
      </c>
      <c r="BF965" s="78" t="e">
        <f>IF(Exposition!$J972="Februar",Exposition!$G972)</f>
        <v>#NAME?</v>
      </c>
      <c r="BG965" s="78" t="e">
        <f>IF(Exposition!$J972="März",Exposition!$G972)</f>
        <v>#NAME?</v>
      </c>
      <c r="BH965" s="78" t="e">
        <f>IF(Exposition!$J972="April",Exposition!$G972)</f>
        <v>#NAME?</v>
      </c>
      <c r="BI965" s="78" t="e">
        <f>IF(Exposition!$J972="Mai",Exposition!$G972)</f>
        <v>#NAME?</v>
      </c>
      <c r="BJ965" s="78" t="e">
        <f>IF(Exposition!$J972="Juni",Exposition!$G972)</f>
        <v>#NAME?</v>
      </c>
      <c r="BK965" s="78" t="e">
        <f>IF(Exposition!$J972="Juli",Exposition!$G972)</f>
        <v>#NAME?</v>
      </c>
      <c r="BL965" s="78" t="e">
        <f>IF(Exposition!$J972="August",Exposition!$G972)</f>
        <v>#NAME?</v>
      </c>
      <c r="BM965" s="78" t="e">
        <f>IF(Exposition!$J972="September",Exposition!$G972)</f>
        <v>#NAME?</v>
      </c>
      <c r="BN965" s="78" t="e">
        <f>IF(Exposition!$J972="Oktober",Exposition!$G972)</f>
        <v>#NAME?</v>
      </c>
      <c r="BO965" s="78" t="e">
        <f>IF(Exposition!$J972="November",Exposition!$G972)</f>
        <v>#NAME?</v>
      </c>
      <c r="BP965" s="78" t="e">
        <f>IF(Exposition!$J972="Dezember",Exposition!$G972)</f>
        <v>#NAME?</v>
      </c>
    </row>
    <row r="966" spans="14:68" x14ac:dyDescent="0.2">
      <c r="N966" s="78" t="b">
        <f>IF(Exposition!$D974="Fußballspez. Training",Exposition!$C974*(Exposition!$E974/60))</f>
        <v>0</v>
      </c>
      <c r="O966" s="78" t="b">
        <f>IF(Exposition!$D974="Unspezifisches Training",Exposition!$C974*(Exposition!$E974/60))</f>
        <v>0</v>
      </c>
      <c r="AD966" s="78" t="e">
        <f>IF(Monitoring!D974=0,AA=0,TEXT(Monitoring!D974,"TTTT"))</f>
        <v>#NAME?</v>
      </c>
      <c r="AE966" s="78" t="e">
        <f>IF(Monitoring!D974=0,AA=0,TEXT(Monitoring!D974,"MMMM"))</f>
        <v>#NAME?</v>
      </c>
      <c r="AF966" s="78">
        <f>Monitoring!L974</f>
        <v>0</v>
      </c>
      <c r="BE966" s="78" t="e">
        <f>IF(Exposition!$J973="Januar",Exposition!$G973)</f>
        <v>#NAME?</v>
      </c>
      <c r="BF966" s="78" t="e">
        <f>IF(Exposition!$J973="Februar",Exposition!$G973)</f>
        <v>#NAME?</v>
      </c>
      <c r="BG966" s="78" t="e">
        <f>IF(Exposition!$J973="März",Exposition!$G973)</f>
        <v>#NAME?</v>
      </c>
      <c r="BH966" s="78" t="e">
        <f>IF(Exposition!$J973="April",Exposition!$G973)</f>
        <v>#NAME?</v>
      </c>
      <c r="BI966" s="78" t="e">
        <f>IF(Exposition!$J973="Mai",Exposition!$G973)</f>
        <v>#NAME?</v>
      </c>
      <c r="BJ966" s="78" t="e">
        <f>IF(Exposition!$J973="Juni",Exposition!$G973)</f>
        <v>#NAME?</v>
      </c>
      <c r="BK966" s="78" t="e">
        <f>IF(Exposition!$J973="Juli",Exposition!$G973)</f>
        <v>#NAME?</v>
      </c>
      <c r="BL966" s="78" t="e">
        <f>IF(Exposition!$J973="August",Exposition!$G973)</f>
        <v>#NAME?</v>
      </c>
      <c r="BM966" s="78" t="e">
        <f>IF(Exposition!$J973="September",Exposition!$G973)</f>
        <v>#NAME?</v>
      </c>
      <c r="BN966" s="78" t="e">
        <f>IF(Exposition!$J973="Oktober",Exposition!$G973)</f>
        <v>#NAME?</v>
      </c>
      <c r="BO966" s="78" t="e">
        <f>IF(Exposition!$J973="November",Exposition!$G973)</f>
        <v>#NAME?</v>
      </c>
      <c r="BP966" s="78" t="e">
        <f>IF(Exposition!$J973="Dezember",Exposition!$G973)</f>
        <v>#NAME?</v>
      </c>
    </row>
    <row r="967" spans="14:68" x14ac:dyDescent="0.2">
      <c r="N967" s="78" t="b">
        <f>IF(Exposition!$D975="Fußballspez. Training",Exposition!$C975*(Exposition!$E975/60))</f>
        <v>0</v>
      </c>
      <c r="O967" s="78" t="b">
        <f>IF(Exposition!$D975="Unspezifisches Training",Exposition!$C975*(Exposition!$E975/60))</f>
        <v>0</v>
      </c>
      <c r="AD967" s="78" t="e">
        <f>IF(Monitoring!D975=0,AA=0,TEXT(Monitoring!D975,"TTTT"))</f>
        <v>#NAME?</v>
      </c>
      <c r="AE967" s="78" t="e">
        <f>IF(Monitoring!D975=0,AA=0,TEXT(Monitoring!D975,"MMMM"))</f>
        <v>#NAME?</v>
      </c>
      <c r="AF967" s="78">
        <f>Monitoring!L975</f>
        <v>0</v>
      </c>
      <c r="BE967" s="78" t="e">
        <f>IF(Exposition!$J974="Januar",Exposition!$G974)</f>
        <v>#NAME?</v>
      </c>
      <c r="BF967" s="78" t="e">
        <f>IF(Exposition!$J974="Februar",Exposition!$G974)</f>
        <v>#NAME?</v>
      </c>
      <c r="BG967" s="78" t="e">
        <f>IF(Exposition!$J974="März",Exposition!$G974)</f>
        <v>#NAME?</v>
      </c>
      <c r="BH967" s="78" t="e">
        <f>IF(Exposition!$J974="April",Exposition!$G974)</f>
        <v>#NAME?</v>
      </c>
      <c r="BI967" s="78" t="e">
        <f>IF(Exposition!$J974="Mai",Exposition!$G974)</f>
        <v>#NAME?</v>
      </c>
      <c r="BJ967" s="78" t="e">
        <f>IF(Exposition!$J974="Juni",Exposition!$G974)</f>
        <v>#NAME?</v>
      </c>
      <c r="BK967" s="78" t="e">
        <f>IF(Exposition!$J974="Juli",Exposition!$G974)</f>
        <v>#NAME?</v>
      </c>
      <c r="BL967" s="78" t="e">
        <f>IF(Exposition!$J974="August",Exposition!$G974)</f>
        <v>#NAME?</v>
      </c>
      <c r="BM967" s="78" t="e">
        <f>IF(Exposition!$J974="September",Exposition!$G974)</f>
        <v>#NAME?</v>
      </c>
      <c r="BN967" s="78" t="e">
        <f>IF(Exposition!$J974="Oktober",Exposition!$G974)</f>
        <v>#NAME?</v>
      </c>
      <c r="BO967" s="78" t="e">
        <f>IF(Exposition!$J974="November",Exposition!$G974)</f>
        <v>#NAME?</v>
      </c>
      <c r="BP967" s="78" t="e">
        <f>IF(Exposition!$J974="Dezember",Exposition!$G974)</f>
        <v>#NAME?</v>
      </c>
    </row>
    <row r="968" spans="14:68" x14ac:dyDescent="0.2">
      <c r="N968" s="78" t="b">
        <f>IF(Exposition!$D976="Fußballspez. Training",Exposition!$C976*(Exposition!$E976/60))</f>
        <v>0</v>
      </c>
      <c r="O968" s="78" t="b">
        <f>IF(Exposition!$D976="Unspezifisches Training",Exposition!$C976*(Exposition!$E976/60))</f>
        <v>0</v>
      </c>
      <c r="AD968" s="78" t="e">
        <f>IF(Monitoring!D976=0,AA=0,TEXT(Monitoring!D976,"TTTT"))</f>
        <v>#NAME?</v>
      </c>
      <c r="AE968" s="78" t="e">
        <f>IF(Monitoring!D976=0,AA=0,TEXT(Monitoring!D976,"MMMM"))</f>
        <v>#NAME?</v>
      </c>
      <c r="AF968" s="78">
        <f>Monitoring!L976</f>
        <v>0</v>
      </c>
      <c r="BE968" s="78" t="e">
        <f>IF(Exposition!$J975="Januar",Exposition!$G975)</f>
        <v>#NAME?</v>
      </c>
      <c r="BF968" s="78" t="e">
        <f>IF(Exposition!$J975="Februar",Exposition!$G975)</f>
        <v>#NAME?</v>
      </c>
      <c r="BG968" s="78" t="e">
        <f>IF(Exposition!$J975="März",Exposition!$G975)</f>
        <v>#NAME?</v>
      </c>
      <c r="BH968" s="78" t="e">
        <f>IF(Exposition!$J975="April",Exposition!$G975)</f>
        <v>#NAME?</v>
      </c>
      <c r="BI968" s="78" t="e">
        <f>IF(Exposition!$J975="Mai",Exposition!$G975)</f>
        <v>#NAME?</v>
      </c>
      <c r="BJ968" s="78" t="e">
        <f>IF(Exposition!$J975="Juni",Exposition!$G975)</f>
        <v>#NAME?</v>
      </c>
      <c r="BK968" s="78" t="e">
        <f>IF(Exposition!$J975="Juli",Exposition!$G975)</f>
        <v>#NAME?</v>
      </c>
      <c r="BL968" s="78" t="e">
        <f>IF(Exposition!$J975="August",Exposition!$G975)</f>
        <v>#NAME?</v>
      </c>
      <c r="BM968" s="78" t="e">
        <f>IF(Exposition!$J975="September",Exposition!$G975)</f>
        <v>#NAME?</v>
      </c>
      <c r="BN968" s="78" t="e">
        <f>IF(Exposition!$J975="Oktober",Exposition!$G975)</f>
        <v>#NAME?</v>
      </c>
      <c r="BO968" s="78" t="e">
        <f>IF(Exposition!$J975="November",Exposition!$G975)</f>
        <v>#NAME?</v>
      </c>
      <c r="BP968" s="78" t="e">
        <f>IF(Exposition!$J975="Dezember",Exposition!$G975)</f>
        <v>#NAME?</v>
      </c>
    </row>
    <row r="969" spans="14:68" x14ac:dyDescent="0.2">
      <c r="N969" s="78" t="b">
        <f>IF(Exposition!$D977="Fußballspez. Training",Exposition!$C977*(Exposition!$E977/60))</f>
        <v>0</v>
      </c>
      <c r="O969" s="78" t="b">
        <f>IF(Exposition!$D977="Unspezifisches Training",Exposition!$C977*(Exposition!$E977/60))</f>
        <v>0</v>
      </c>
      <c r="AD969" s="78" t="e">
        <f>IF(Monitoring!D977=0,AA=0,TEXT(Monitoring!D977,"TTTT"))</f>
        <v>#NAME?</v>
      </c>
      <c r="AE969" s="78" t="e">
        <f>IF(Monitoring!D977=0,AA=0,TEXT(Monitoring!D977,"MMMM"))</f>
        <v>#NAME?</v>
      </c>
      <c r="AF969" s="78">
        <f>Monitoring!L977</f>
        <v>0</v>
      </c>
      <c r="BE969" s="78" t="e">
        <f>IF(Exposition!$J976="Januar",Exposition!$G976)</f>
        <v>#NAME?</v>
      </c>
      <c r="BF969" s="78" t="e">
        <f>IF(Exposition!$J976="Februar",Exposition!$G976)</f>
        <v>#NAME?</v>
      </c>
      <c r="BG969" s="78" t="e">
        <f>IF(Exposition!$J976="März",Exposition!$G976)</f>
        <v>#NAME?</v>
      </c>
      <c r="BH969" s="78" t="e">
        <f>IF(Exposition!$J976="April",Exposition!$G976)</f>
        <v>#NAME?</v>
      </c>
      <c r="BI969" s="78" t="e">
        <f>IF(Exposition!$J976="Mai",Exposition!$G976)</f>
        <v>#NAME?</v>
      </c>
      <c r="BJ969" s="78" t="e">
        <f>IF(Exposition!$J976="Juni",Exposition!$G976)</f>
        <v>#NAME?</v>
      </c>
      <c r="BK969" s="78" t="e">
        <f>IF(Exposition!$J976="Juli",Exposition!$G976)</f>
        <v>#NAME?</v>
      </c>
      <c r="BL969" s="78" t="e">
        <f>IF(Exposition!$J976="August",Exposition!$G976)</f>
        <v>#NAME?</v>
      </c>
      <c r="BM969" s="78" t="e">
        <f>IF(Exposition!$J976="September",Exposition!$G976)</f>
        <v>#NAME?</v>
      </c>
      <c r="BN969" s="78" t="e">
        <f>IF(Exposition!$J976="Oktober",Exposition!$G976)</f>
        <v>#NAME?</v>
      </c>
      <c r="BO969" s="78" t="e">
        <f>IF(Exposition!$J976="November",Exposition!$G976)</f>
        <v>#NAME?</v>
      </c>
      <c r="BP969" s="78" t="e">
        <f>IF(Exposition!$J976="Dezember",Exposition!$G976)</f>
        <v>#NAME?</v>
      </c>
    </row>
    <row r="970" spans="14:68" x14ac:dyDescent="0.2">
      <c r="N970" s="78" t="b">
        <f>IF(Exposition!$D978="Fußballspez. Training",Exposition!$C978*(Exposition!$E978/60))</f>
        <v>0</v>
      </c>
      <c r="O970" s="78" t="b">
        <f>IF(Exposition!$D978="Unspezifisches Training",Exposition!$C978*(Exposition!$E978/60))</f>
        <v>0</v>
      </c>
      <c r="AD970" s="78" t="e">
        <f>IF(Monitoring!D978=0,AA=0,TEXT(Monitoring!D978,"TTTT"))</f>
        <v>#NAME?</v>
      </c>
      <c r="AE970" s="78" t="e">
        <f>IF(Monitoring!D978=0,AA=0,TEXT(Monitoring!D978,"MMMM"))</f>
        <v>#NAME?</v>
      </c>
      <c r="AF970" s="78">
        <f>Monitoring!L978</f>
        <v>0</v>
      </c>
      <c r="BE970" s="78" t="e">
        <f>IF(Exposition!$J977="Januar",Exposition!$G977)</f>
        <v>#NAME?</v>
      </c>
      <c r="BF970" s="78" t="e">
        <f>IF(Exposition!$J977="Februar",Exposition!$G977)</f>
        <v>#NAME?</v>
      </c>
      <c r="BG970" s="78" t="e">
        <f>IF(Exposition!$J977="März",Exposition!$G977)</f>
        <v>#NAME?</v>
      </c>
      <c r="BH970" s="78" t="e">
        <f>IF(Exposition!$J977="April",Exposition!$G977)</f>
        <v>#NAME?</v>
      </c>
      <c r="BI970" s="78" t="e">
        <f>IF(Exposition!$J977="Mai",Exposition!$G977)</f>
        <v>#NAME?</v>
      </c>
      <c r="BJ970" s="78" t="e">
        <f>IF(Exposition!$J977="Juni",Exposition!$G977)</f>
        <v>#NAME?</v>
      </c>
      <c r="BK970" s="78" t="e">
        <f>IF(Exposition!$J977="Juli",Exposition!$G977)</f>
        <v>#NAME?</v>
      </c>
      <c r="BL970" s="78" t="e">
        <f>IF(Exposition!$J977="August",Exposition!$G977)</f>
        <v>#NAME?</v>
      </c>
      <c r="BM970" s="78" t="e">
        <f>IF(Exposition!$J977="September",Exposition!$G977)</f>
        <v>#NAME?</v>
      </c>
      <c r="BN970" s="78" t="e">
        <f>IF(Exposition!$J977="Oktober",Exposition!$G977)</f>
        <v>#NAME?</v>
      </c>
      <c r="BO970" s="78" t="e">
        <f>IF(Exposition!$J977="November",Exposition!$G977)</f>
        <v>#NAME?</v>
      </c>
      <c r="BP970" s="78" t="e">
        <f>IF(Exposition!$J977="Dezember",Exposition!$G977)</f>
        <v>#NAME?</v>
      </c>
    </row>
    <row r="971" spans="14:68" x14ac:dyDescent="0.2">
      <c r="N971" s="78" t="b">
        <f>IF(Exposition!$D979="Fußballspez. Training",Exposition!$C979*(Exposition!$E979/60))</f>
        <v>0</v>
      </c>
      <c r="O971" s="78" t="b">
        <f>IF(Exposition!$D979="Unspezifisches Training",Exposition!$C979*(Exposition!$E979/60))</f>
        <v>0</v>
      </c>
      <c r="AD971" s="78" t="e">
        <f>IF(Monitoring!D979=0,AA=0,TEXT(Monitoring!D979,"TTTT"))</f>
        <v>#NAME?</v>
      </c>
      <c r="AE971" s="78" t="e">
        <f>IF(Monitoring!D979=0,AA=0,TEXT(Monitoring!D979,"MMMM"))</f>
        <v>#NAME?</v>
      </c>
      <c r="AF971" s="78">
        <f>Monitoring!L979</f>
        <v>0</v>
      </c>
      <c r="BE971" s="78" t="e">
        <f>IF(Exposition!$J978="Januar",Exposition!$G978)</f>
        <v>#NAME?</v>
      </c>
      <c r="BF971" s="78" t="e">
        <f>IF(Exposition!$J978="Februar",Exposition!$G978)</f>
        <v>#NAME?</v>
      </c>
      <c r="BG971" s="78" t="e">
        <f>IF(Exposition!$J978="März",Exposition!$G978)</f>
        <v>#NAME?</v>
      </c>
      <c r="BH971" s="78" t="e">
        <f>IF(Exposition!$J978="April",Exposition!$G978)</f>
        <v>#NAME?</v>
      </c>
      <c r="BI971" s="78" t="e">
        <f>IF(Exposition!$J978="Mai",Exposition!$G978)</f>
        <v>#NAME?</v>
      </c>
      <c r="BJ971" s="78" t="e">
        <f>IF(Exposition!$J978="Juni",Exposition!$G978)</f>
        <v>#NAME?</v>
      </c>
      <c r="BK971" s="78" t="e">
        <f>IF(Exposition!$J978="Juli",Exposition!$G978)</f>
        <v>#NAME?</v>
      </c>
      <c r="BL971" s="78" t="e">
        <f>IF(Exposition!$J978="August",Exposition!$G978)</f>
        <v>#NAME?</v>
      </c>
      <c r="BM971" s="78" t="e">
        <f>IF(Exposition!$J978="September",Exposition!$G978)</f>
        <v>#NAME?</v>
      </c>
      <c r="BN971" s="78" t="e">
        <f>IF(Exposition!$J978="Oktober",Exposition!$G978)</f>
        <v>#NAME?</v>
      </c>
      <c r="BO971" s="78" t="e">
        <f>IF(Exposition!$J978="November",Exposition!$G978)</f>
        <v>#NAME?</v>
      </c>
      <c r="BP971" s="78" t="e">
        <f>IF(Exposition!$J978="Dezember",Exposition!$G978)</f>
        <v>#NAME?</v>
      </c>
    </row>
    <row r="972" spans="14:68" x14ac:dyDescent="0.2">
      <c r="N972" s="78" t="b">
        <f>IF(Exposition!$D980="Fußballspez. Training",Exposition!$C980*(Exposition!$E980/60))</f>
        <v>0</v>
      </c>
      <c r="O972" s="78" t="b">
        <f>IF(Exposition!$D980="Unspezifisches Training",Exposition!$C980*(Exposition!$E980/60))</f>
        <v>0</v>
      </c>
      <c r="AD972" s="78" t="e">
        <f>IF(Monitoring!D980=0,AA=0,TEXT(Monitoring!D980,"TTTT"))</f>
        <v>#NAME?</v>
      </c>
      <c r="AE972" s="78" t="e">
        <f>IF(Monitoring!D980=0,AA=0,TEXT(Monitoring!D980,"MMMM"))</f>
        <v>#NAME?</v>
      </c>
      <c r="AF972" s="78">
        <f>Monitoring!L980</f>
        <v>0</v>
      </c>
      <c r="BE972" s="78" t="e">
        <f>IF(Exposition!$J979="Januar",Exposition!$G979)</f>
        <v>#NAME?</v>
      </c>
      <c r="BF972" s="78" t="e">
        <f>IF(Exposition!$J979="Februar",Exposition!$G979)</f>
        <v>#NAME?</v>
      </c>
      <c r="BG972" s="78" t="e">
        <f>IF(Exposition!$J979="März",Exposition!$G979)</f>
        <v>#NAME?</v>
      </c>
      <c r="BH972" s="78" t="e">
        <f>IF(Exposition!$J979="April",Exposition!$G979)</f>
        <v>#NAME?</v>
      </c>
      <c r="BI972" s="78" t="e">
        <f>IF(Exposition!$J979="Mai",Exposition!$G979)</f>
        <v>#NAME?</v>
      </c>
      <c r="BJ972" s="78" t="e">
        <f>IF(Exposition!$J979="Juni",Exposition!$G979)</f>
        <v>#NAME?</v>
      </c>
      <c r="BK972" s="78" t="e">
        <f>IF(Exposition!$J979="Juli",Exposition!$G979)</f>
        <v>#NAME?</v>
      </c>
      <c r="BL972" s="78" t="e">
        <f>IF(Exposition!$J979="August",Exposition!$G979)</f>
        <v>#NAME?</v>
      </c>
      <c r="BM972" s="78" t="e">
        <f>IF(Exposition!$J979="September",Exposition!$G979)</f>
        <v>#NAME?</v>
      </c>
      <c r="BN972" s="78" t="e">
        <f>IF(Exposition!$J979="Oktober",Exposition!$G979)</f>
        <v>#NAME?</v>
      </c>
      <c r="BO972" s="78" t="e">
        <f>IF(Exposition!$J979="November",Exposition!$G979)</f>
        <v>#NAME?</v>
      </c>
      <c r="BP972" s="78" t="e">
        <f>IF(Exposition!$J979="Dezember",Exposition!$G979)</f>
        <v>#NAME?</v>
      </c>
    </row>
    <row r="973" spans="14:68" x14ac:dyDescent="0.2">
      <c r="N973" s="78" t="b">
        <f>IF(Exposition!$D981="Fußballspez. Training",Exposition!$C981*(Exposition!$E981/60))</f>
        <v>0</v>
      </c>
      <c r="O973" s="78" t="b">
        <f>IF(Exposition!$D981="Unspezifisches Training",Exposition!$C981*(Exposition!$E981/60))</f>
        <v>0</v>
      </c>
      <c r="AD973" s="78" t="e">
        <f>IF(Monitoring!D981=0,AA=0,TEXT(Monitoring!D981,"TTTT"))</f>
        <v>#NAME?</v>
      </c>
      <c r="AE973" s="78" t="e">
        <f>IF(Monitoring!D981=0,AA=0,TEXT(Monitoring!D981,"MMMM"))</f>
        <v>#NAME?</v>
      </c>
      <c r="AF973" s="78">
        <f>Monitoring!L981</f>
        <v>0</v>
      </c>
      <c r="BE973" s="78" t="e">
        <f>IF(Exposition!$J980="Januar",Exposition!$G980)</f>
        <v>#NAME?</v>
      </c>
      <c r="BF973" s="78" t="e">
        <f>IF(Exposition!$J980="Februar",Exposition!$G980)</f>
        <v>#NAME?</v>
      </c>
      <c r="BG973" s="78" t="e">
        <f>IF(Exposition!$J980="März",Exposition!$G980)</f>
        <v>#NAME?</v>
      </c>
      <c r="BH973" s="78" t="e">
        <f>IF(Exposition!$J980="April",Exposition!$G980)</f>
        <v>#NAME?</v>
      </c>
      <c r="BI973" s="78" t="e">
        <f>IF(Exposition!$J980="Mai",Exposition!$G980)</f>
        <v>#NAME?</v>
      </c>
      <c r="BJ973" s="78" t="e">
        <f>IF(Exposition!$J980="Juni",Exposition!$G980)</f>
        <v>#NAME?</v>
      </c>
      <c r="BK973" s="78" t="e">
        <f>IF(Exposition!$J980="Juli",Exposition!$G980)</f>
        <v>#NAME?</v>
      </c>
      <c r="BL973" s="78" t="e">
        <f>IF(Exposition!$J980="August",Exposition!$G980)</f>
        <v>#NAME?</v>
      </c>
      <c r="BM973" s="78" t="e">
        <f>IF(Exposition!$J980="September",Exposition!$G980)</f>
        <v>#NAME?</v>
      </c>
      <c r="BN973" s="78" t="e">
        <f>IF(Exposition!$J980="Oktober",Exposition!$G980)</f>
        <v>#NAME?</v>
      </c>
      <c r="BO973" s="78" t="e">
        <f>IF(Exposition!$J980="November",Exposition!$G980)</f>
        <v>#NAME?</v>
      </c>
      <c r="BP973" s="78" t="e">
        <f>IF(Exposition!$J980="Dezember",Exposition!$G980)</f>
        <v>#NAME?</v>
      </c>
    </row>
    <row r="974" spans="14:68" x14ac:dyDescent="0.2">
      <c r="N974" s="78" t="b">
        <f>IF(Exposition!$D982="Fußballspez. Training",Exposition!$C982*(Exposition!$E982/60))</f>
        <v>0</v>
      </c>
      <c r="O974" s="78" t="b">
        <f>IF(Exposition!$D982="Unspezifisches Training",Exposition!$C982*(Exposition!$E982/60))</f>
        <v>0</v>
      </c>
      <c r="AD974" s="78" t="e">
        <f>IF(Monitoring!D982=0,AA=0,TEXT(Monitoring!D982,"TTTT"))</f>
        <v>#NAME?</v>
      </c>
      <c r="AE974" s="78" t="e">
        <f>IF(Monitoring!D982=0,AA=0,TEXT(Monitoring!D982,"MMMM"))</f>
        <v>#NAME?</v>
      </c>
      <c r="AF974" s="78">
        <f>Monitoring!L982</f>
        <v>0</v>
      </c>
      <c r="BE974" s="78" t="e">
        <f>IF(Exposition!$J981="Januar",Exposition!$G981)</f>
        <v>#NAME?</v>
      </c>
      <c r="BF974" s="78" t="e">
        <f>IF(Exposition!$J981="Februar",Exposition!$G981)</f>
        <v>#NAME?</v>
      </c>
      <c r="BG974" s="78" t="e">
        <f>IF(Exposition!$J981="März",Exposition!$G981)</f>
        <v>#NAME?</v>
      </c>
      <c r="BH974" s="78" t="e">
        <f>IF(Exposition!$J981="April",Exposition!$G981)</f>
        <v>#NAME?</v>
      </c>
      <c r="BI974" s="78" t="e">
        <f>IF(Exposition!$J981="Mai",Exposition!$G981)</f>
        <v>#NAME?</v>
      </c>
      <c r="BJ974" s="78" t="e">
        <f>IF(Exposition!$J981="Juni",Exposition!$G981)</f>
        <v>#NAME?</v>
      </c>
      <c r="BK974" s="78" t="e">
        <f>IF(Exposition!$J981="Juli",Exposition!$G981)</f>
        <v>#NAME?</v>
      </c>
      <c r="BL974" s="78" t="e">
        <f>IF(Exposition!$J981="August",Exposition!$G981)</f>
        <v>#NAME?</v>
      </c>
      <c r="BM974" s="78" t="e">
        <f>IF(Exposition!$J981="September",Exposition!$G981)</f>
        <v>#NAME?</v>
      </c>
      <c r="BN974" s="78" t="e">
        <f>IF(Exposition!$J981="Oktober",Exposition!$G981)</f>
        <v>#NAME?</v>
      </c>
      <c r="BO974" s="78" t="e">
        <f>IF(Exposition!$J981="November",Exposition!$G981)</f>
        <v>#NAME?</v>
      </c>
      <c r="BP974" s="78" t="e">
        <f>IF(Exposition!$J981="Dezember",Exposition!$G981)</f>
        <v>#NAME?</v>
      </c>
    </row>
    <row r="975" spans="14:68" x14ac:dyDescent="0.2">
      <c r="N975" s="78" t="b">
        <f>IF(Exposition!$D983="Fußballspez. Training",Exposition!$C983*(Exposition!$E983/60))</f>
        <v>0</v>
      </c>
      <c r="O975" s="78" t="b">
        <f>IF(Exposition!$D983="Unspezifisches Training",Exposition!$C983*(Exposition!$E983/60))</f>
        <v>0</v>
      </c>
      <c r="AD975" s="78" t="e">
        <f>IF(Monitoring!D983=0,AA=0,TEXT(Monitoring!D983,"TTTT"))</f>
        <v>#NAME?</v>
      </c>
      <c r="AE975" s="78" t="e">
        <f>IF(Monitoring!D983=0,AA=0,TEXT(Monitoring!D983,"MMMM"))</f>
        <v>#NAME?</v>
      </c>
      <c r="AF975" s="78">
        <f>Monitoring!L983</f>
        <v>0</v>
      </c>
      <c r="BE975" s="78" t="e">
        <f>IF(Exposition!$J982="Januar",Exposition!$G982)</f>
        <v>#NAME?</v>
      </c>
      <c r="BF975" s="78" t="e">
        <f>IF(Exposition!$J982="Februar",Exposition!$G982)</f>
        <v>#NAME?</v>
      </c>
      <c r="BG975" s="78" t="e">
        <f>IF(Exposition!$J982="März",Exposition!$G982)</f>
        <v>#NAME?</v>
      </c>
      <c r="BH975" s="78" t="e">
        <f>IF(Exposition!$J982="April",Exposition!$G982)</f>
        <v>#NAME?</v>
      </c>
      <c r="BI975" s="78" t="e">
        <f>IF(Exposition!$J982="Mai",Exposition!$G982)</f>
        <v>#NAME?</v>
      </c>
      <c r="BJ975" s="78" t="e">
        <f>IF(Exposition!$J982="Juni",Exposition!$G982)</f>
        <v>#NAME?</v>
      </c>
      <c r="BK975" s="78" t="e">
        <f>IF(Exposition!$J982="Juli",Exposition!$G982)</f>
        <v>#NAME?</v>
      </c>
      <c r="BL975" s="78" t="e">
        <f>IF(Exposition!$J982="August",Exposition!$G982)</f>
        <v>#NAME?</v>
      </c>
      <c r="BM975" s="78" t="e">
        <f>IF(Exposition!$J982="September",Exposition!$G982)</f>
        <v>#NAME?</v>
      </c>
      <c r="BN975" s="78" t="e">
        <f>IF(Exposition!$J982="Oktober",Exposition!$G982)</f>
        <v>#NAME?</v>
      </c>
      <c r="BO975" s="78" t="e">
        <f>IF(Exposition!$J982="November",Exposition!$G982)</f>
        <v>#NAME?</v>
      </c>
      <c r="BP975" s="78" t="e">
        <f>IF(Exposition!$J982="Dezember",Exposition!$G982)</f>
        <v>#NAME?</v>
      </c>
    </row>
    <row r="976" spans="14:68" x14ac:dyDescent="0.2">
      <c r="N976" s="78" t="b">
        <f>IF(Exposition!$D984="Fußballspez. Training",Exposition!$C984*(Exposition!$E984/60))</f>
        <v>0</v>
      </c>
      <c r="O976" s="78" t="b">
        <f>IF(Exposition!$D984="Unspezifisches Training",Exposition!$C984*(Exposition!$E984/60))</f>
        <v>0</v>
      </c>
      <c r="AD976" s="78" t="e">
        <f>IF(Monitoring!D984=0,AA=0,TEXT(Monitoring!D984,"TTTT"))</f>
        <v>#NAME?</v>
      </c>
      <c r="AE976" s="78" t="e">
        <f>IF(Monitoring!D984=0,AA=0,TEXT(Monitoring!D984,"MMMM"))</f>
        <v>#NAME?</v>
      </c>
      <c r="AF976" s="78">
        <f>Monitoring!L984</f>
        <v>0</v>
      </c>
      <c r="BE976" s="78" t="e">
        <f>IF(Exposition!$J983="Januar",Exposition!$G983)</f>
        <v>#NAME?</v>
      </c>
      <c r="BF976" s="78" t="e">
        <f>IF(Exposition!$J983="Februar",Exposition!$G983)</f>
        <v>#NAME?</v>
      </c>
      <c r="BG976" s="78" t="e">
        <f>IF(Exposition!$J983="März",Exposition!$G983)</f>
        <v>#NAME?</v>
      </c>
      <c r="BH976" s="78" t="e">
        <f>IF(Exposition!$J983="April",Exposition!$G983)</f>
        <v>#NAME?</v>
      </c>
      <c r="BI976" s="78" t="e">
        <f>IF(Exposition!$J983="Mai",Exposition!$G983)</f>
        <v>#NAME?</v>
      </c>
      <c r="BJ976" s="78" t="e">
        <f>IF(Exposition!$J983="Juni",Exposition!$G983)</f>
        <v>#NAME?</v>
      </c>
      <c r="BK976" s="78" t="e">
        <f>IF(Exposition!$J983="Juli",Exposition!$G983)</f>
        <v>#NAME?</v>
      </c>
      <c r="BL976" s="78" t="e">
        <f>IF(Exposition!$J983="August",Exposition!$G983)</f>
        <v>#NAME?</v>
      </c>
      <c r="BM976" s="78" t="e">
        <f>IF(Exposition!$J983="September",Exposition!$G983)</f>
        <v>#NAME?</v>
      </c>
      <c r="BN976" s="78" t="e">
        <f>IF(Exposition!$J983="Oktober",Exposition!$G983)</f>
        <v>#NAME?</v>
      </c>
      <c r="BO976" s="78" t="e">
        <f>IF(Exposition!$J983="November",Exposition!$G983)</f>
        <v>#NAME?</v>
      </c>
      <c r="BP976" s="78" t="e">
        <f>IF(Exposition!$J983="Dezember",Exposition!$G983)</f>
        <v>#NAME?</v>
      </c>
    </row>
    <row r="977" spans="14:68" x14ac:dyDescent="0.2">
      <c r="N977" s="78" t="b">
        <f>IF(Exposition!$D985="Fußballspez. Training",Exposition!$C985*(Exposition!$E985/60))</f>
        <v>0</v>
      </c>
      <c r="O977" s="78" t="b">
        <f>IF(Exposition!$D985="Unspezifisches Training",Exposition!$C985*(Exposition!$E985/60))</f>
        <v>0</v>
      </c>
      <c r="AD977" s="78" t="e">
        <f>IF(Monitoring!D985=0,AA=0,TEXT(Monitoring!D985,"TTTT"))</f>
        <v>#NAME?</v>
      </c>
      <c r="AE977" s="78" t="e">
        <f>IF(Monitoring!D985=0,AA=0,TEXT(Monitoring!D985,"MMMM"))</f>
        <v>#NAME?</v>
      </c>
      <c r="AF977" s="78">
        <f>Monitoring!L985</f>
        <v>0</v>
      </c>
      <c r="BE977" s="78" t="e">
        <f>IF(Exposition!$J984="Januar",Exposition!$G984)</f>
        <v>#NAME?</v>
      </c>
      <c r="BF977" s="78" t="e">
        <f>IF(Exposition!$J984="Februar",Exposition!$G984)</f>
        <v>#NAME?</v>
      </c>
      <c r="BG977" s="78" t="e">
        <f>IF(Exposition!$J984="März",Exposition!$G984)</f>
        <v>#NAME?</v>
      </c>
      <c r="BH977" s="78" t="e">
        <f>IF(Exposition!$J984="April",Exposition!$G984)</f>
        <v>#NAME?</v>
      </c>
      <c r="BI977" s="78" t="e">
        <f>IF(Exposition!$J984="Mai",Exposition!$G984)</f>
        <v>#NAME?</v>
      </c>
      <c r="BJ977" s="78" t="e">
        <f>IF(Exposition!$J984="Juni",Exposition!$G984)</f>
        <v>#NAME?</v>
      </c>
      <c r="BK977" s="78" t="e">
        <f>IF(Exposition!$J984="Juli",Exposition!$G984)</f>
        <v>#NAME?</v>
      </c>
      <c r="BL977" s="78" t="e">
        <f>IF(Exposition!$J984="August",Exposition!$G984)</f>
        <v>#NAME?</v>
      </c>
      <c r="BM977" s="78" t="e">
        <f>IF(Exposition!$J984="September",Exposition!$G984)</f>
        <v>#NAME?</v>
      </c>
      <c r="BN977" s="78" t="e">
        <f>IF(Exposition!$J984="Oktober",Exposition!$G984)</f>
        <v>#NAME?</v>
      </c>
      <c r="BO977" s="78" t="e">
        <f>IF(Exposition!$J984="November",Exposition!$G984)</f>
        <v>#NAME?</v>
      </c>
      <c r="BP977" s="78" t="e">
        <f>IF(Exposition!$J984="Dezember",Exposition!$G984)</f>
        <v>#NAME?</v>
      </c>
    </row>
    <row r="978" spans="14:68" x14ac:dyDescent="0.2">
      <c r="N978" s="78" t="b">
        <f>IF(Exposition!$D986="Fußballspez. Training",Exposition!$C986*(Exposition!$E986/60))</f>
        <v>0</v>
      </c>
      <c r="O978" s="78" t="b">
        <f>IF(Exposition!$D986="Unspezifisches Training",Exposition!$C986*(Exposition!$E986/60))</f>
        <v>0</v>
      </c>
      <c r="AD978" s="78" t="e">
        <f>IF(Monitoring!D986=0,AA=0,TEXT(Monitoring!D986,"TTTT"))</f>
        <v>#NAME?</v>
      </c>
      <c r="AE978" s="78" t="e">
        <f>IF(Monitoring!D986=0,AA=0,TEXT(Monitoring!D986,"MMMM"))</f>
        <v>#NAME?</v>
      </c>
      <c r="AF978" s="78">
        <f>Monitoring!L986</f>
        <v>0</v>
      </c>
      <c r="BE978" s="78" t="e">
        <f>IF(Exposition!$J985="Januar",Exposition!$G985)</f>
        <v>#NAME?</v>
      </c>
      <c r="BF978" s="78" t="e">
        <f>IF(Exposition!$J985="Februar",Exposition!$G985)</f>
        <v>#NAME?</v>
      </c>
      <c r="BG978" s="78" t="e">
        <f>IF(Exposition!$J985="März",Exposition!$G985)</f>
        <v>#NAME?</v>
      </c>
      <c r="BH978" s="78" t="e">
        <f>IF(Exposition!$J985="April",Exposition!$G985)</f>
        <v>#NAME?</v>
      </c>
      <c r="BI978" s="78" t="e">
        <f>IF(Exposition!$J985="Mai",Exposition!$G985)</f>
        <v>#NAME?</v>
      </c>
      <c r="BJ978" s="78" t="e">
        <f>IF(Exposition!$J985="Juni",Exposition!$G985)</f>
        <v>#NAME?</v>
      </c>
      <c r="BK978" s="78" t="e">
        <f>IF(Exposition!$J985="Juli",Exposition!$G985)</f>
        <v>#NAME?</v>
      </c>
      <c r="BL978" s="78" t="e">
        <f>IF(Exposition!$J985="August",Exposition!$G985)</f>
        <v>#NAME?</v>
      </c>
      <c r="BM978" s="78" t="e">
        <f>IF(Exposition!$J985="September",Exposition!$G985)</f>
        <v>#NAME?</v>
      </c>
      <c r="BN978" s="78" t="e">
        <f>IF(Exposition!$J985="Oktober",Exposition!$G985)</f>
        <v>#NAME?</v>
      </c>
      <c r="BO978" s="78" t="e">
        <f>IF(Exposition!$J985="November",Exposition!$G985)</f>
        <v>#NAME?</v>
      </c>
      <c r="BP978" s="78" t="e">
        <f>IF(Exposition!$J985="Dezember",Exposition!$G985)</f>
        <v>#NAME?</v>
      </c>
    </row>
    <row r="979" spans="14:68" x14ac:dyDescent="0.2">
      <c r="N979" s="78" t="b">
        <f>IF(Exposition!$D987="Fußballspez. Training",Exposition!$C987*(Exposition!$E987/60))</f>
        <v>0</v>
      </c>
      <c r="O979" s="78" t="b">
        <f>IF(Exposition!$D987="Unspezifisches Training",Exposition!$C987*(Exposition!$E987/60))</f>
        <v>0</v>
      </c>
      <c r="AD979" s="78" t="e">
        <f>IF(Monitoring!D987=0,AA=0,TEXT(Monitoring!D987,"TTTT"))</f>
        <v>#NAME?</v>
      </c>
      <c r="AE979" s="78" t="e">
        <f>IF(Monitoring!D987=0,AA=0,TEXT(Monitoring!D987,"MMMM"))</f>
        <v>#NAME?</v>
      </c>
      <c r="AF979" s="78">
        <f>Monitoring!L987</f>
        <v>0</v>
      </c>
      <c r="BE979" s="78" t="e">
        <f>IF(Exposition!$J986="Januar",Exposition!$G986)</f>
        <v>#NAME?</v>
      </c>
      <c r="BF979" s="78" t="e">
        <f>IF(Exposition!$J986="Februar",Exposition!$G986)</f>
        <v>#NAME?</v>
      </c>
      <c r="BG979" s="78" t="e">
        <f>IF(Exposition!$J986="März",Exposition!$G986)</f>
        <v>#NAME?</v>
      </c>
      <c r="BH979" s="78" t="e">
        <f>IF(Exposition!$J986="April",Exposition!$G986)</f>
        <v>#NAME?</v>
      </c>
      <c r="BI979" s="78" t="e">
        <f>IF(Exposition!$J986="Mai",Exposition!$G986)</f>
        <v>#NAME?</v>
      </c>
      <c r="BJ979" s="78" t="e">
        <f>IF(Exposition!$J986="Juni",Exposition!$G986)</f>
        <v>#NAME?</v>
      </c>
      <c r="BK979" s="78" t="e">
        <f>IF(Exposition!$J986="Juli",Exposition!$G986)</f>
        <v>#NAME?</v>
      </c>
      <c r="BL979" s="78" t="e">
        <f>IF(Exposition!$J986="August",Exposition!$G986)</f>
        <v>#NAME?</v>
      </c>
      <c r="BM979" s="78" t="e">
        <f>IF(Exposition!$J986="September",Exposition!$G986)</f>
        <v>#NAME?</v>
      </c>
      <c r="BN979" s="78" t="e">
        <f>IF(Exposition!$J986="Oktober",Exposition!$G986)</f>
        <v>#NAME?</v>
      </c>
      <c r="BO979" s="78" t="e">
        <f>IF(Exposition!$J986="November",Exposition!$G986)</f>
        <v>#NAME?</v>
      </c>
      <c r="BP979" s="78" t="e">
        <f>IF(Exposition!$J986="Dezember",Exposition!$G986)</f>
        <v>#NAME?</v>
      </c>
    </row>
    <row r="980" spans="14:68" x14ac:dyDescent="0.2">
      <c r="N980" s="78" t="b">
        <f>IF(Exposition!$D988="Fußballspez. Training",Exposition!$C988*(Exposition!$E988/60))</f>
        <v>0</v>
      </c>
      <c r="O980" s="78" t="b">
        <f>IF(Exposition!$D988="Unspezifisches Training",Exposition!$C988*(Exposition!$E988/60))</f>
        <v>0</v>
      </c>
      <c r="AD980" s="78" t="e">
        <f>IF(Monitoring!D988=0,AA=0,TEXT(Monitoring!D988,"TTTT"))</f>
        <v>#NAME?</v>
      </c>
      <c r="AE980" s="78" t="e">
        <f>IF(Monitoring!D988=0,AA=0,TEXT(Monitoring!D988,"MMMM"))</f>
        <v>#NAME?</v>
      </c>
      <c r="AF980" s="78">
        <f>Monitoring!L988</f>
        <v>0</v>
      </c>
      <c r="BE980" s="78" t="e">
        <f>IF(Exposition!$J987="Januar",Exposition!$G987)</f>
        <v>#NAME?</v>
      </c>
      <c r="BF980" s="78" t="e">
        <f>IF(Exposition!$J987="Februar",Exposition!$G987)</f>
        <v>#NAME?</v>
      </c>
      <c r="BG980" s="78" t="e">
        <f>IF(Exposition!$J987="März",Exposition!$G987)</f>
        <v>#NAME?</v>
      </c>
      <c r="BH980" s="78" t="e">
        <f>IF(Exposition!$J987="April",Exposition!$G987)</f>
        <v>#NAME?</v>
      </c>
      <c r="BI980" s="78" t="e">
        <f>IF(Exposition!$J987="Mai",Exposition!$G987)</f>
        <v>#NAME?</v>
      </c>
      <c r="BJ980" s="78" t="e">
        <f>IF(Exposition!$J987="Juni",Exposition!$G987)</f>
        <v>#NAME?</v>
      </c>
      <c r="BK980" s="78" t="e">
        <f>IF(Exposition!$J987="Juli",Exposition!$G987)</f>
        <v>#NAME?</v>
      </c>
      <c r="BL980" s="78" t="e">
        <f>IF(Exposition!$J987="August",Exposition!$G987)</f>
        <v>#NAME?</v>
      </c>
      <c r="BM980" s="78" t="e">
        <f>IF(Exposition!$J987="September",Exposition!$G987)</f>
        <v>#NAME?</v>
      </c>
      <c r="BN980" s="78" t="e">
        <f>IF(Exposition!$J987="Oktober",Exposition!$G987)</f>
        <v>#NAME?</v>
      </c>
      <c r="BO980" s="78" t="e">
        <f>IF(Exposition!$J987="November",Exposition!$G987)</f>
        <v>#NAME?</v>
      </c>
      <c r="BP980" s="78" t="e">
        <f>IF(Exposition!$J987="Dezember",Exposition!$G987)</f>
        <v>#NAME?</v>
      </c>
    </row>
    <row r="981" spans="14:68" x14ac:dyDescent="0.2">
      <c r="N981" s="78" t="b">
        <f>IF(Exposition!$D989="Fußballspez. Training",Exposition!$C989*(Exposition!$E989/60))</f>
        <v>0</v>
      </c>
      <c r="O981" s="78" t="b">
        <f>IF(Exposition!$D989="Unspezifisches Training",Exposition!$C989*(Exposition!$E989/60))</f>
        <v>0</v>
      </c>
      <c r="AD981" s="78" t="e">
        <f>IF(Monitoring!D989=0,AA=0,TEXT(Monitoring!D989,"TTTT"))</f>
        <v>#NAME?</v>
      </c>
      <c r="AE981" s="78" t="e">
        <f>IF(Monitoring!D989=0,AA=0,TEXT(Monitoring!D989,"MMMM"))</f>
        <v>#NAME?</v>
      </c>
      <c r="AF981" s="78">
        <f>Monitoring!L989</f>
        <v>0</v>
      </c>
      <c r="BE981" s="78" t="e">
        <f>IF(Exposition!$J988="Januar",Exposition!$G988)</f>
        <v>#NAME?</v>
      </c>
      <c r="BF981" s="78" t="e">
        <f>IF(Exposition!$J988="Februar",Exposition!$G988)</f>
        <v>#NAME?</v>
      </c>
      <c r="BG981" s="78" t="e">
        <f>IF(Exposition!$J988="März",Exposition!$G988)</f>
        <v>#NAME?</v>
      </c>
      <c r="BH981" s="78" t="e">
        <f>IF(Exposition!$J988="April",Exposition!$G988)</f>
        <v>#NAME?</v>
      </c>
      <c r="BI981" s="78" t="e">
        <f>IF(Exposition!$J988="Mai",Exposition!$G988)</f>
        <v>#NAME?</v>
      </c>
      <c r="BJ981" s="78" t="e">
        <f>IF(Exposition!$J988="Juni",Exposition!$G988)</f>
        <v>#NAME?</v>
      </c>
      <c r="BK981" s="78" t="e">
        <f>IF(Exposition!$J988="Juli",Exposition!$G988)</f>
        <v>#NAME?</v>
      </c>
      <c r="BL981" s="78" t="e">
        <f>IF(Exposition!$J988="August",Exposition!$G988)</f>
        <v>#NAME?</v>
      </c>
      <c r="BM981" s="78" t="e">
        <f>IF(Exposition!$J988="September",Exposition!$G988)</f>
        <v>#NAME?</v>
      </c>
      <c r="BN981" s="78" t="e">
        <f>IF(Exposition!$J988="Oktober",Exposition!$G988)</f>
        <v>#NAME?</v>
      </c>
      <c r="BO981" s="78" t="e">
        <f>IF(Exposition!$J988="November",Exposition!$G988)</f>
        <v>#NAME?</v>
      </c>
      <c r="BP981" s="78" t="e">
        <f>IF(Exposition!$J988="Dezember",Exposition!$G988)</f>
        <v>#NAME?</v>
      </c>
    </row>
    <row r="982" spans="14:68" x14ac:dyDescent="0.2">
      <c r="N982" s="78" t="b">
        <f>IF(Exposition!$D990="Fußballspez. Training",Exposition!$C990*(Exposition!$E990/60))</f>
        <v>0</v>
      </c>
      <c r="O982" s="78" t="b">
        <f>IF(Exposition!$D990="Unspezifisches Training",Exposition!$C990*(Exposition!$E990/60))</f>
        <v>0</v>
      </c>
      <c r="AD982" s="78" t="e">
        <f>IF(Monitoring!D990=0,AA=0,TEXT(Monitoring!D990,"TTTT"))</f>
        <v>#NAME?</v>
      </c>
      <c r="AE982" s="78" t="e">
        <f>IF(Monitoring!D990=0,AA=0,TEXT(Monitoring!D990,"MMMM"))</f>
        <v>#NAME?</v>
      </c>
      <c r="AF982" s="78">
        <f>Monitoring!L990</f>
        <v>0</v>
      </c>
      <c r="BE982" s="78" t="e">
        <f>IF(Exposition!$J989="Januar",Exposition!$G989)</f>
        <v>#NAME?</v>
      </c>
      <c r="BF982" s="78" t="e">
        <f>IF(Exposition!$J989="Februar",Exposition!$G989)</f>
        <v>#NAME?</v>
      </c>
      <c r="BG982" s="78" t="e">
        <f>IF(Exposition!$J989="März",Exposition!$G989)</f>
        <v>#NAME?</v>
      </c>
      <c r="BH982" s="78" t="e">
        <f>IF(Exposition!$J989="April",Exposition!$G989)</f>
        <v>#NAME?</v>
      </c>
      <c r="BI982" s="78" t="e">
        <f>IF(Exposition!$J989="Mai",Exposition!$G989)</f>
        <v>#NAME?</v>
      </c>
      <c r="BJ982" s="78" t="e">
        <f>IF(Exposition!$J989="Juni",Exposition!$G989)</f>
        <v>#NAME?</v>
      </c>
      <c r="BK982" s="78" t="e">
        <f>IF(Exposition!$J989="Juli",Exposition!$G989)</f>
        <v>#NAME?</v>
      </c>
      <c r="BL982" s="78" t="e">
        <f>IF(Exposition!$J989="August",Exposition!$G989)</f>
        <v>#NAME?</v>
      </c>
      <c r="BM982" s="78" t="e">
        <f>IF(Exposition!$J989="September",Exposition!$G989)</f>
        <v>#NAME?</v>
      </c>
      <c r="BN982" s="78" t="e">
        <f>IF(Exposition!$J989="Oktober",Exposition!$G989)</f>
        <v>#NAME?</v>
      </c>
      <c r="BO982" s="78" t="e">
        <f>IF(Exposition!$J989="November",Exposition!$G989)</f>
        <v>#NAME?</v>
      </c>
      <c r="BP982" s="78" t="e">
        <f>IF(Exposition!$J989="Dezember",Exposition!$G989)</f>
        <v>#NAME?</v>
      </c>
    </row>
    <row r="983" spans="14:68" x14ac:dyDescent="0.2">
      <c r="N983" s="78" t="b">
        <f>IF(Exposition!$D991="Fußballspez. Training",Exposition!$C991*(Exposition!$E991/60))</f>
        <v>0</v>
      </c>
      <c r="O983" s="78" t="b">
        <f>IF(Exposition!$D991="Unspezifisches Training",Exposition!$C991*(Exposition!$E991/60))</f>
        <v>0</v>
      </c>
      <c r="AD983" s="78" t="e">
        <f>IF(Monitoring!D991=0,AA=0,TEXT(Monitoring!D991,"TTTT"))</f>
        <v>#NAME?</v>
      </c>
      <c r="AE983" s="78" t="e">
        <f>IF(Monitoring!D991=0,AA=0,TEXT(Monitoring!D991,"MMMM"))</f>
        <v>#NAME?</v>
      </c>
      <c r="AF983" s="78">
        <f>Monitoring!L991</f>
        <v>0</v>
      </c>
      <c r="BE983" s="78" t="e">
        <f>IF(Exposition!$J990="Januar",Exposition!$G990)</f>
        <v>#NAME?</v>
      </c>
      <c r="BF983" s="78" t="e">
        <f>IF(Exposition!$J990="Februar",Exposition!$G990)</f>
        <v>#NAME?</v>
      </c>
      <c r="BG983" s="78" t="e">
        <f>IF(Exposition!$J990="März",Exposition!$G990)</f>
        <v>#NAME?</v>
      </c>
      <c r="BH983" s="78" t="e">
        <f>IF(Exposition!$J990="April",Exposition!$G990)</f>
        <v>#NAME?</v>
      </c>
      <c r="BI983" s="78" t="e">
        <f>IF(Exposition!$J990="Mai",Exposition!$G990)</f>
        <v>#NAME?</v>
      </c>
      <c r="BJ983" s="78" t="e">
        <f>IF(Exposition!$J990="Juni",Exposition!$G990)</f>
        <v>#NAME?</v>
      </c>
      <c r="BK983" s="78" t="e">
        <f>IF(Exposition!$J990="Juli",Exposition!$G990)</f>
        <v>#NAME?</v>
      </c>
      <c r="BL983" s="78" t="e">
        <f>IF(Exposition!$J990="August",Exposition!$G990)</f>
        <v>#NAME?</v>
      </c>
      <c r="BM983" s="78" t="e">
        <f>IF(Exposition!$J990="September",Exposition!$G990)</f>
        <v>#NAME?</v>
      </c>
      <c r="BN983" s="78" t="e">
        <f>IF(Exposition!$J990="Oktober",Exposition!$G990)</f>
        <v>#NAME?</v>
      </c>
      <c r="BO983" s="78" t="e">
        <f>IF(Exposition!$J990="November",Exposition!$G990)</f>
        <v>#NAME?</v>
      </c>
      <c r="BP983" s="78" t="e">
        <f>IF(Exposition!$J990="Dezember",Exposition!$G990)</f>
        <v>#NAME?</v>
      </c>
    </row>
    <row r="984" spans="14:68" x14ac:dyDescent="0.2">
      <c r="N984" s="78" t="b">
        <f>IF(Exposition!$D992="Fußballspez. Training",Exposition!$C992*(Exposition!$E992/60))</f>
        <v>0</v>
      </c>
      <c r="O984" s="78" t="b">
        <f>IF(Exposition!$D992="Unspezifisches Training",Exposition!$C992*(Exposition!$E992/60))</f>
        <v>0</v>
      </c>
      <c r="AD984" s="78" t="e">
        <f>IF(Monitoring!D992=0,AA=0,TEXT(Monitoring!D992,"TTTT"))</f>
        <v>#NAME?</v>
      </c>
      <c r="AE984" s="78" t="e">
        <f>IF(Monitoring!D992=0,AA=0,TEXT(Monitoring!D992,"MMMM"))</f>
        <v>#NAME?</v>
      </c>
      <c r="AF984" s="78">
        <f>Monitoring!L992</f>
        <v>0</v>
      </c>
      <c r="BE984" s="78" t="e">
        <f>IF(Exposition!$J991="Januar",Exposition!$G991)</f>
        <v>#NAME?</v>
      </c>
      <c r="BF984" s="78" t="e">
        <f>IF(Exposition!$J991="Februar",Exposition!$G991)</f>
        <v>#NAME?</v>
      </c>
      <c r="BG984" s="78" t="e">
        <f>IF(Exposition!$J991="März",Exposition!$G991)</f>
        <v>#NAME?</v>
      </c>
      <c r="BH984" s="78" t="e">
        <f>IF(Exposition!$J991="April",Exposition!$G991)</f>
        <v>#NAME?</v>
      </c>
      <c r="BI984" s="78" t="e">
        <f>IF(Exposition!$J991="Mai",Exposition!$G991)</f>
        <v>#NAME?</v>
      </c>
      <c r="BJ984" s="78" t="e">
        <f>IF(Exposition!$J991="Juni",Exposition!$G991)</f>
        <v>#NAME?</v>
      </c>
      <c r="BK984" s="78" t="e">
        <f>IF(Exposition!$J991="Juli",Exposition!$G991)</f>
        <v>#NAME?</v>
      </c>
      <c r="BL984" s="78" t="e">
        <f>IF(Exposition!$J991="August",Exposition!$G991)</f>
        <v>#NAME?</v>
      </c>
      <c r="BM984" s="78" t="e">
        <f>IF(Exposition!$J991="September",Exposition!$G991)</f>
        <v>#NAME?</v>
      </c>
      <c r="BN984" s="78" t="e">
        <f>IF(Exposition!$J991="Oktober",Exposition!$G991)</f>
        <v>#NAME?</v>
      </c>
      <c r="BO984" s="78" t="e">
        <f>IF(Exposition!$J991="November",Exposition!$G991)</f>
        <v>#NAME?</v>
      </c>
      <c r="BP984" s="78" t="e">
        <f>IF(Exposition!$J991="Dezember",Exposition!$G991)</f>
        <v>#NAME?</v>
      </c>
    </row>
    <row r="985" spans="14:68" x14ac:dyDescent="0.2">
      <c r="N985" s="78" t="b">
        <f>IF(Exposition!$D993="Fußballspez. Training",Exposition!$C993*(Exposition!$E993/60))</f>
        <v>0</v>
      </c>
      <c r="O985" s="78" t="b">
        <f>IF(Exposition!$D993="Unspezifisches Training",Exposition!$C993*(Exposition!$E993/60))</f>
        <v>0</v>
      </c>
      <c r="AD985" s="78" t="e">
        <f>IF(Monitoring!D993=0,AA=0,TEXT(Monitoring!D993,"TTTT"))</f>
        <v>#NAME?</v>
      </c>
      <c r="AE985" s="78" t="e">
        <f>IF(Monitoring!D993=0,AA=0,TEXT(Monitoring!D993,"MMMM"))</f>
        <v>#NAME?</v>
      </c>
      <c r="AF985" s="78">
        <f>Monitoring!L993</f>
        <v>0</v>
      </c>
      <c r="BE985" s="78" t="e">
        <f>IF(Exposition!$J992="Januar",Exposition!$G992)</f>
        <v>#NAME?</v>
      </c>
      <c r="BF985" s="78" t="e">
        <f>IF(Exposition!$J992="Februar",Exposition!$G992)</f>
        <v>#NAME?</v>
      </c>
      <c r="BG985" s="78" t="e">
        <f>IF(Exposition!$J992="März",Exposition!$G992)</f>
        <v>#NAME?</v>
      </c>
      <c r="BH985" s="78" t="e">
        <f>IF(Exposition!$J992="April",Exposition!$G992)</f>
        <v>#NAME?</v>
      </c>
      <c r="BI985" s="78" t="e">
        <f>IF(Exposition!$J992="Mai",Exposition!$G992)</f>
        <v>#NAME?</v>
      </c>
      <c r="BJ985" s="78" t="e">
        <f>IF(Exposition!$J992="Juni",Exposition!$G992)</f>
        <v>#NAME?</v>
      </c>
      <c r="BK985" s="78" t="e">
        <f>IF(Exposition!$J992="Juli",Exposition!$G992)</f>
        <v>#NAME?</v>
      </c>
      <c r="BL985" s="78" t="e">
        <f>IF(Exposition!$J992="August",Exposition!$G992)</f>
        <v>#NAME?</v>
      </c>
      <c r="BM985" s="78" t="e">
        <f>IF(Exposition!$J992="September",Exposition!$G992)</f>
        <v>#NAME?</v>
      </c>
      <c r="BN985" s="78" t="e">
        <f>IF(Exposition!$J992="Oktober",Exposition!$G992)</f>
        <v>#NAME?</v>
      </c>
      <c r="BO985" s="78" t="e">
        <f>IF(Exposition!$J992="November",Exposition!$G992)</f>
        <v>#NAME?</v>
      </c>
      <c r="BP985" s="78" t="e">
        <f>IF(Exposition!$J992="Dezember",Exposition!$G992)</f>
        <v>#NAME?</v>
      </c>
    </row>
    <row r="986" spans="14:68" x14ac:dyDescent="0.2">
      <c r="N986" s="78" t="b">
        <f>IF(Exposition!$D994="Fußballspez. Training",Exposition!$C994*(Exposition!$E994/60))</f>
        <v>0</v>
      </c>
      <c r="O986" s="78" t="b">
        <f>IF(Exposition!$D994="Unspezifisches Training",Exposition!$C994*(Exposition!$E994/60))</f>
        <v>0</v>
      </c>
      <c r="AD986" s="78" t="e">
        <f>IF(Monitoring!D994=0,AA=0,TEXT(Monitoring!D994,"TTTT"))</f>
        <v>#NAME?</v>
      </c>
      <c r="AE986" s="78" t="e">
        <f>IF(Monitoring!D994=0,AA=0,TEXT(Monitoring!D994,"MMMM"))</f>
        <v>#NAME?</v>
      </c>
      <c r="AF986" s="78">
        <f>Monitoring!L994</f>
        <v>0</v>
      </c>
      <c r="BE986" s="78" t="e">
        <f>IF(Exposition!$J993="Januar",Exposition!$G993)</f>
        <v>#NAME?</v>
      </c>
      <c r="BF986" s="78" t="e">
        <f>IF(Exposition!$J993="Februar",Exposition!$G993)</f>
        <v>#NAME?</v>
      </c>
      <c r="BG986" s="78" t="e">
        <f>IF(Exposition!$J993="März",Exposition!$G993)</f>
        <v>#NAME?</v>
      </c>
      <c r="BH986" s="78" t="e">
        <f>IF(Exposition!$J993="April",Exposition!$G993)</f>
        <v>#NAME?</v>
      </c>
      <c r="BI986" s="78" t="e">
        <f>IF(Exposition!$J993="Mai",Exposition!$G993)</f>
        <v>#NAME?</v>
      </c>
      <c r="BJ986" s="78" t="e">
        <f>IF(Exposition!$J993="Juni",Exposition!$G993)</f>
        <v>#NAME?</v>
      </c>
      <c r="BK986" s="78" t="e">
        <f>IF(Exposition!$J993="Juli",Exposition!$G993)</f>
        <v>#NAME?</v>
      </c>
      <c r="BL986" s="78" t="e">
        <f>IF(Exposition!$J993="August",Exposition!$G993)</f>
        <v>#NAME?</v>
      </c>
      <c r="BM986" s="78" t="e">
        <f>IF(Exposition!$J993="September",Exposition!$G993)</f>
        <v>#NAME?</v>
      </c>
      <c r="BN986" s="78" t="e">
        <f>IF(Exposition!$J993="Oktober",Exposition!$G993)</f>
        <v>#NAME?</v>
      </c>
      <c r="BO986" s="78" t="e">
        <f>IF(Exposition!$J993="November",Exposition!$G993)</f>
        <v>#NAME?</v>
      </c>
      <c r="BP986" s="78" t="e">
        <f>IF(Exposition!$J993="Dezember",Exposition!$G993)</f>
        <v>#NAME?</v>
      </c>
    </row>
    <row r="987" spans="14:68" x14ac:dyDescent="0.2">
      <c r="N987" s="78" t="b">
        <f>IF(Exposition!$D995="Fußballspez. Training",Exposition!$C995*(Exposition!$E995/60))</f>
        <v>0</v>
      </c>
      <c r="O987" s="78" t="b">
        <f>IF(Exposition!$D995="Unspezifisches Training",Exposition!$C995*(Exposition!$E995/60))</f>
        <v>0</v>
      </c>
      <c r="AD987" s="78" t="e">
        <f>IF(Monitoring!D995=0,AA=0,TEXT(Monitoring!D995,"TTTT"))</f>
        <v>#NAME?</v>
      </c>
      <c r="AE987" s="78" t="e">
        <f>IF(Monitoring!D995=0,AA=0,TEXT(Monitoring!D995,"MMMM"))</f>
        <v>#NAME?</v>
      </c>
      <c r="AF987" s="78">
        <f>Monitoring!L995</f>
        <v>0</v>
      </c>
      <c r="BE987" s="78" t="e">
        <f>IF(Exposition!$J994="Januar",Exposition!$G994)</f>
        <v>#NAME?</v>
      </c>
      <c r="BF987" s="78" t="e">
        <f>IF(Exposition!$J994="Februar",Exposition!$G994)</f>
        <v>#NAME?</v>
      </c>
      <c r="BG987" s="78" t="e">
        <f>IF(Exposition!$J994="März",Exposition!$G994)</f>
        <v>#NAME?</v>
      </c>
      <c r="BH987" s="78" t="e">
        <f>IF(Exposition!$J994="April",Exposition!$G994)</f>
        <v>#NAME?</v>
      </c>
      <c r="BI987" s="78" t="e">
        <f>IF(Exposition!$J994="Mai",Exposition!$G994)</f>
        <v>#NAME?</v>
      </c>
      <c r="BJ987" s="78" t="e">
        <f>IF(Exposition!$J994="Juni",Exposition!$G994)</f>
        <v>#NAME?</v>
      </c>
      <c r="BK987" s="78" t="e">
        <f>IF(Exposition!$J994="Juli",Exposition!$G994)</f>
        <v>#NAME?</v>
      </c>
      <c r="BL987" s="78" t="e">
        <f>IF(Exposition!$J994="August",Exposition!$G994)</f>
        <v>#NAME?</v>
      </c>
      <c r="BM987" s="78" t="e">
        <f>IF(Exposition!$J994="September",Exposition!$G994)</f>
        <v>#NAME?</v>
      </c>
      <c r="BN987" s="78" t="e">
        <f>IF(Exposition!$J994="Oktober",Exposition!$G994)</f>
        <v>#NAME?</v>
      </c>
      <c r="BO987" s="78" t="e">
        <f>IF(Exposition!$J994="November",Exposition!$G994)</f>
        <v>#NAME?</v>
      </c>
      <c r="BP987" s="78" t="e">
        <f>IF(Exposition!$J994="Dezember",Exposition!$G994)</f>
        <v>#NAME?</v>
      </c>
    </row>
    <row r="988" spans="14:68" x14ac:dyDescent="0.2">
      <c r="N988" s="78" t="b">
        <f>IF(Exposition!$D996="Fußballspez. Training",Exposition!$C996*(Exposition!$E996/60))</f>
        <v>0</v>
      </c>
      <c r="O988" s="78" t="b">
        <f>IF(Exposition!$D996="Unspezifisches Training",Exposition!$C996*(Exposition!$E996/60))</f>
        <v>0</v>
      </c>
      <c r="AD988" s="78" t="e">
        <f>IF(Monitoring!D996=0,AA=0,TEXT(Monitoring!D996,"TTTT"))</f>
        <v>#NAME?</v>
      </c>
      <c r="AE988" s="78" t="e">
        <f>IF(Monitoring!D996=0,AA=0,TEXT(Monitoring!D996,"MMMM"))</f>
        <v>#NAME?</v>
      </c>
      <c r="AF988" s="78">
        <f>Monitoring!L996</f>
        <v>0</v>
      </c>
      <c r="BE988" s="78" t="e">
        <f>IF(Exposition!$J995="Januar",Exposition!$G995)</f>
        <v>#NAME?</v>
      </c>
      <c r="BF988" s="78" t="e">
        <f>IF(Exposition!$J995="Februar",Exposition!$G995)</f>
        <v>#NAME?</v>
      </c>
      <c r="BG988" s="78" t="e">
        <f>IF(Exposition!$J995="März",Exposition!$G995)</f>
        <v>#NAME?</v>
      </c>
      <c r="BH988" s="78" t="e">
        <f>IF(Exposition!$J995="April",Exposition!$G995)</f>
        <v>#NAME?</v>
      </c>
      <c r="BI988" s="78" t="e">
        <f>IF(Exposition!$J995="Mai",Exposition!$G995)</f>
        <v>#NAME?</v>
      </c>
      <c r="BJ988" s="78" t="e">
        <f>IF(Exposition!$J995="Juni",Exposition!$G995)</f>
        <v>#NAME?</v>
      </c>
      <c r="BK988" s="78" t="e">
        <f>IF(Exposition!$J995="Juli",Exposition!$G995)</f>
        <v>#NAME?</v>
      </c>
      <c r="BL988" s="78" t="e">
        <f>IF(Exposition!$J995="August",Exposition!$G995)</f>
        <v>#NAME?</v>
      </c>
      <c r="BM988" s="78" t="e">
        <f>IF(Exposition!$J995="September",Exposition!$G995)</f>
        <v>#NAME?</v>
      </c>
      <c r="BN988" s="78" t="e">
        <f>IF(Exposition!$J995="Oktober",Exposition!$G995)</f>
        <v>#NAME?</v>
      </c>
      <c r="BO988" s="78" t="e">
        <f>IF(Exposition!$J995="November",Exposition!$G995)</f>
        <v>#NAME?</v>
      </c>
      <c r="BP988" s="78" t="e">
        <f>IF(Exposition!$J995="Dezember",Exposition!$G995)</f>
        <v>#NAME?</v>
      </c>
    </row>
    <row r="989" spans="14:68" x14ac:dyDescent="0.2">
      <c r="N989" s="78" t="b">
        <f>IF(Exposition!$D997="Fußballspez. Training",Exposition!$C997*(Exposition!$E997/60))</f>
        <v>0</v>
      </c>
      <c r="O989" s="78" t="b">
        <f>IF(Exposition!$D997="Unspezifisches Training",Exposition!$C997*(Exposition!$E997/60))</f>
        <v>0</v>
      </c>
      <c r="AD989" s="78" t="e">
        <f>IF(Monitoring!D997=0,AA=0,TEXT(Monitoring!D997,"TTTT"))</f>
        <v>#NAME?</v>
      </c>
      <c r="AE989" s="78" t="e">
        <f>IF(Monitoring!D997=0,AA=0,TEXT(Monitoring!D997,"MMMM"))</f>
        <v>#NAME?</v>
      </c>
      <c r="AF989" s="78">
        <f>Monitoring!L997</f>
        <v>0</v>
      </c>
      <c r="BE989" s="78" t="e">
        <f>IF(Exposition!$J996="Januar",Exposition!$G996)</f>
        <v>#NAME?</v>
      </c>
      <c r="BF989" s="78" t="e">
        <f>IF(Exposition!$J996="Februar",Exposition!$G996)</f>
        <v>#NAME?</v>
      </c>
      <c r="BG989" s="78" t="e">
        <f>IF(Exposition!$J996="März",Exposition!$G996)</f>
        <v>#NAME?</v>
      </c>
      <c r="BH989" s="78" t="e">
        <f>IF(Exposition!$J996="April",Exposition!$G996)</f>
        <v>#NAME?</v>
      </c>
      <c r="BI989" s="78" t="e">
        <f>IF(Exposition!$J996="Mai",Exposition!$G996)</f>
        <v>#NAME?</v>
      </c>
      <c r="BJ989" s="78" t="e">
        <f>IF(Exposition!$J996="Juni",Exposition!$G996)</f>
        <v>#NAME?</v>
      </c>
      <c r="BK989" s="78" t="e">
        <f>IF(Exposition!$J996="Juli",Exposition!$G996)</f>
        <v>#NAME?</v>
      </c>
      <c r="BL989" s="78" t="e">
        <f>IF(Exposition!$J996="August",Exposition!$G996)</f>
        <v>#NAME?</v>
      </c>
      <c r="BM989" s="78" t="e">
        <f>IF(Exposition!$J996="September",Exposition!$G996)</f>
        <v>#NAME?</v>
      </c>
      <c r="BN989" s="78" t="e">
        <f>IF(Exposition!$J996="Oktober",Exposition!$G996)</f>
        <v>#NAME?</v>
      </c>
      <c r="BO989" s="78" t="e">
        <f>IF(Exposition!$J996="November",Exposition!$G996)</f>
        <v>#NAME?</v>
      </c>
      <c r="BP989" s="78" t="e">
        <f>IF(Exposition!$J996="Dezember",Exposition!$G996)</f>
        <v>#NAME?</v>
      </c>
    </row>
    <row r="990" spans="14:68" x14ac:dyDescent="0.2">
      <c r="N990" s="78" t="b">
        <f>IF(Exposition!$D998="Fußballspez. Training",Exposition!$C998*(Exposition!$E998/60))</f>
        <v>0</v>
      </c>
      <c r="O990" s="78" t="b">
        <f>IF(Exposition!$D998="Unspezifisches Training",Exposition!$C998*(Exposition!$E998/60))</f>
        <v>0</v>
      </c>
      <c r="AD990" s="78" t="e">
        <f>IF(Monitoring!D998=0,AA=0,TEXT(Monitoring!D998,"TTTT"))</f>
        <v>#NAME?</v>
      </c>
      <c r="AE990" s="78" t="e">
        <f>IF(Monitoring!D998=0,AA=0,TEXT(Monitoring!D998,"MMMM"))</f>
        <v>#NAME?</v>
      </c>
      <c r="AF990" s="78">
        <f>Monitoring!L998</f>
        <v>0</v>
      </c>
      <c r="BE990" s="78" t="e">
        <f>IF(Exposition!$J997="Januar",Exposition!$G997)</f>
        <v>#NAME?</v>
      </c>
      <c r="BF990" s="78" t="e">
        <f>IF(Exposition!$J997="Februar",Exposition!$G997)</f>
        <v>#NAME?</v>
      </c>
      <c r="BG990" s="78" t="e">
        <f>IF(Exposition!$J997="März",Exposition!$G997)</f>
        <v>#NAME?</v>
      </c>
      <c r="BH990" s="78" t="e">
        <f>IF(Exposition!$J997="April",Exposition!$G997)</f>
        <v>#NAME?</v>
      </c>
      <c r="BI990" s="78" t="e">
        <f>IF(Exposition!$J997="Mai",Exposition!$G997)</f>
        <v>#NAME?</v>
      </c>
      <c r="BJ990" s="78" t="e">
        <f>IF(Exposition!$J997="Juni",Exposition!$G997)</f>
        <v>#NAME?</v>
      </c>
      <c r="BK990" s="78" t="e">
        <f>IF(Exposition!$J997="Juli",Exposition!$G997)</f>
        <v>#NAME?</v>
      </c>
      <c r="BL990" s="78" t="e">
        <f>IF(Exposition!$J997="August",Exposition!$G997)</f>
        <v>#NAME?</v>
      </c>
      <c r="BM990" s="78" t="e">
        <f>IF(Exposition!$J997="September",Exposition!$G997)</f>
        <v>#NAME?</v>
      </c>
      <c r="BN990" s="78" t="e">
        <f>IF(Exposition!$J997="Oktober",Exposition!$G997)</f>
        <v>#NAME?</v>
      </c>
      <c r="BO990" s="78" t="e">
        <f>IF(Exposition!$J997="November",Exposition!$G997)</f>
        <v>#NAME?</v>
      </c>
      <c r="BP990" s="78" t="e">
        <f>IF(Exposition!$J997="Dezember",Exposition!$G997)</f>
        <v>#NAME?</v>
      </c>
    </row>
    <row r="991" spans="14:68" x14ac:dyDescent="0.2">
      <c r="N991" s="78" t="b">
        <f>IF(Exposition!$D999="Fußballspez. Training",Exposition!$C999*(Exposition!$E999/60))</f>
        <v>0</v>
      </c>
      <c r="O991" s="78" t="b">
        <f>IF(Exposition!$D999="Unspezifisches Training",Exposition!$C999*(Exposition!$E999/60))</f>
        <v>0</v>
      </c>
      <c r="AD991" s="78" t="e">
        <f>IF(Monitoring!D999=0,AA=0,TEXT(Monitoring!D999,"TTTT"))</f>
        <v>#NAME?</v>
      </c>
      <c r="AE991" s="78" t="e">
        <f>IF(Monitoring!D999=0,AA=0,TEXT(Monitoring!D999,"MMMM"))</f>
        <v>#NAME?</v>
      </c>
      <c r="AF991" s="78">
        <f>Monitoring!L999</f>
        <v>0</v>
      </c>
      <c r="BE991" s="78" t="e">
        <f>IF(Exposition!$J998="Januar",Exposition!$G998)</f>
        <v>#NAME?</v>
      </c>
      <c r="BF991" s="78" t="e">
        <f>IF(Exposition!$J998="Februar",Exposition!$G998)</f>
        <v>#NAME?</v>
      </c>
      <c r="BG991" s="78" t="e">
        <f>IF(Exposition!$J998="März",Exposition!$G998)</f>
        <v>#NAME?</v>
      </c>
      <c r="BH991" s="78" t="e">
        <f>IF(Exposition!$J998="April",Exposition!$G998)</f>
        <v>#NAME?</v>
      </c>
      <c r="BI991" s="78" t="e">
        <f>IF(Exposition!$J998="Mai",Exposition!$G998)</f>
        <v>#NAME?</v>
      </c>
      <c r="BJ991" s="78" t="e">
        <f>IF(Exposition!$J998="Juni",Exposition!$G998)</f>
        <v>#NAME?</v>
      </c>
      <c r="BK991" s="78" t="e">
        <f>IF(Exposition!$J998="Juli",Exposition!$G998)</f>
        <v>#NAME?</v>
      </c>
      <c r="BL991" s="78" t="e">
        <f>IF(Exposition!$J998="August",Exposition!$G998)</f>
        <v>#NAME?</v>
      </c>
      <c r="BM991" s="78" t="e">
        <f>IF(Exposition!$J998="September",Exposition!$G998)</f>
        <v>#NAME?</v>
      </c>
      <c r="BN991" s="78" t="e">
        <f>IF(Exposition!$J998="Oktober",Exposition!$G998)</f>
        <v>#NAME?</v>
      </c>
      <c r="BO991" s="78" t="e">
        <f>IF(Exposition!$J998="November",Exposition!$G998)</f>
        <v>#NAME?</v>
      </c>
      <c r="BP991" s="78" t="e">
        <f>IF(Exposition!$J998="Dezember",Exposition!$G998)</f>
        <v>#NAME?</v>
      </c>
    </row>
    <row r="992" spans="14:68" x14ac:dyDescent="0.2">
      <c r="N992" s="78" t="b">
        <f>IF(Exposition!$D1000="Fußballspez. Training",Exposition!$C1000*(Exposition!$E1000/60))</f>
        <v>0</v>
      </c>
      <c r="O992" s="78" t="b">
        <f>IF(Exposition!$D1000="Unspezifisches Training",Exposition!$C1000*(Exposition!$E1000/60))</f>
        <v>0</v>
      </c>
      <c r="AD992" s="78" t="e">
        <f>IF(Monitoring!D1000=0,AA=0,TEXT(Monitoring!D1000,"TTTT"))</f>
        <v>#NAME?</v>
      </c>
      <c r="AE992" s="78" t="e">
        <f>IF(Monitoring!D1000=0,AA=0,TEXT(Monitoring!D1000,"MMMM"))</f>
        <v>#NAME?</v>
      </c>
      <c r="AF992" s="78">
        <f>Monitoring!L1000</f>
        <v>0</v>
      </c>
      <c r="BE992" s="78" t="e">
        <f>IF(Exposition!$J999="Januar",Exposition!$G999)</f>
        <v>#NAME?</v>
      </c>
      <c r="BF992" s="78" t="e">
        <f>IF(Exposition!$J999="Februar",Exposition!$G999)</f>
        <v>#NAME?</v>
      </c>
      <c r="BG992" s="78" t="e">
        <f>IF(Exposition!$J999="März",Exposition!$G999)</f>
        <v>#NAME?</v>
      </c>
      <c r="BH992" s="78" t="e">
        <f>IF(Exposition!$J999="April",Exposition!$G999)</f>
        <v>#NAME?</v>
      </c>
      <c r="BI992" s="78" t="e">
        <f>IF(Exposition!$J999="Mai",Exposition!$G999)</f>
        <v>#NAME?</v>
      </c>
      <c r="BJ992" s="78" t="e">
        <f>IF(Exposition!$J999="Juni",Exposition!$G999)</f>
        <v>#NAME?</v>
      </c>
      <c r="BK992" s="78" t="e">
        <f>IF(Exposition!$J999="Juli",Exposition!$G999)</f>
        <v>#NAME?</v>
      </c>
      <c r="BL992" s="78" t="e">
        <f>IF(Exposition!$J999="August",Exposition!$G999)</f>
        <v>#NAME?</v>
      </c>
      <c r="BM992" s="78" t="e">
        <f>IF(Exposition!$J999="September",Exposition!$G999)</f>
        <v>#NAME?</v>
      </c>
      <c r="BN992" s="78" t="e">
        <f>IF(Exposition!$J999="Oktober",Exposition!$G999)</f>
        <v>#NAME?</v>
      </c>
      <c r="BO992" s="78" t="e">
        <f>IF(Exposition!$J999="November",Exposition!$G999)</f>
        <v>#NAME?</v>
      </c>
      <c r="BP992" s="78" t="e">
        <f>IF(Exposition!$J999="Dezember",Exposition!$G999)</f>
        <v>#NAME?</v>
      </c>
    </row>
    <row r="993" spans="13:68" x14ac:dyDescent="0.2">
      <c r="M993" s="78" t="s">
        <v>142</v>
      </c>
      <c r="N993" s="78">
        <f>SUM(N2:N992)</f>
        <v>0</v>
      </c>
      <c r="O993" s="78">
        <f>SUM(O2:O992)</f>
        <v>0</v>
      </c>
      <c r="BE993" s="78" t="e">
        <f>IF(Exposition!$J1000="Januar",Exposition!$G1000)</f>
        <v>#NAME?</v>
      </c>
      <c r="BF993" s="78" t="e">
        <f>IF(Exposition!$J1000="Februar",Exposition!$G1000)</f>
        <v>#NAME?</v>
      </c>
      <c r="BG993" s="78" t="e">
        <f>IF(Exposition!$J1000="März",Exposition!$G1000)</f>
        <v>#NAME?</v>
      </c>
      <c r="BH993" s="78" t="e">
        <f>IF(Exposition!$J1000="April",Exposition!$G1000)</f>
        <v>#NAME?</v>
      </c>
      <c r="BI993" s="78" t="e">
        <f>IF(Exposition!$J1000="Mai",Exposition!$G1000)</f>
        <v>#NAME?</v>
      </c>
      <c r="BJ993" s="78" t="e">
        <f>IF(Exposition!$J1000="Juni",Exposition!$G1000)</f>
        <v>#NAME?</v>
      </c>
      <c r="BK993" s="78" t="e">
        <f>IF(Exposition!$J1000="Juli",Exposition!$G1000)</f>
        <v>#NAME?</v>
      </c>
      <c r="BL993" s="78" t="e">
        <f>IF(Exposition!$J1000="August",Exposition!$G1000)</f>
        <v>#NAME?</v>
      </c>
      <c r="BM993" s="78" t="e">
        <f>IF(Exposition!$J1000="September",Exposition!$G1000)</f>
        <v>#NAME?</v>
      </c>
      <c r="BN993" s="78" t="e">
        <f>IF(Exposition!$J1000="Oktober",Exposition!$G1000)</f>
        <v>#NAME?</v>
      </c>
      <c r="BO993" s="78" t="e">
        <f>IF(Exposition!$J1000="November",Exposition!$G1000)</f>
        <v>#NAME?</v>
      </c>
      <c r="BP993" s="78" t="e">
        <f>IF(Exposition!$J1000="Dezember",Exposition!$G1000)</f>
        <v>#NAME?</v>
      </c>
    </row>
    <row r="994" spans="13:68" x14ac:dyDescent="0.2">
      <c r="BD994" s="78" t="s">
        <v>207</v>
      </c>
      <c r="BE994" s="78">
        <f>SUMIF(BE$3:BE$993,"&gt;0")</f>
        <v>0</v>
      </c>
      <c r="BF994" s="78">
        <f t="shared" ref="BF994:BP994" si="22">SUMIF(BF$3:BF$993,"&gt;0")</f>
        <v>0</v>
      </c>
      <c r="BG994" s="78">
        <f t="shared" si="22"/>
        <v>0</v>
      </c>
      <c r="BH994" s="78">
        <f t="shared" si="22"/>
        <v>0</v>
      </c>
      <c r="BI994" s="78">
        <f t="shared" si="22"/>
        <v>0</v>
      </c>
      <c r="BJ994" s="78">
        <f t="shared" si="22"/>
        <v>0</v>
      </c>
      <c r="BK994" s="78">
        <f t="shared" si="22"/>
        <v>0</v>
      </c>
      <c r="BL994" s="78">
        <f t="shared" si="22"/>
        <v>0</v>
      </c>
      <c r="BM994" s="78">
        <f t="shared" si="22"/>
        <v>0</v>
      </c>
      <c r="BN994" s="78">
        <f t="shared" si="22"/>
        <v>0</v>
      </c>
      <c r="BO994" s="78">
        <f t="shared" si="22"/>
        <v>0</v>
      </c>
      <c r="BP994" s="78">
        <f t="shared" si="22"/>
        <v>0</v>
      </c>
    </row>
    <row r="996" spans="13:68" x14ac:dyDescent="0.2">
      <c r="BE996" s="78" t="s">
        <v>181</v>
      </c>
      <c r="BF996" s="78" t="s">
        <v>182</v>
      </c>
      <c r="BG996" s="78" t="s">
        <v>183</v>
      </c>
      <c r="BH996" s="78" t="s">
        <v>184</v>
      </c>
      <c r="BI996" s="78" t="s">
        <v>178</v>
      </c>
      <c r="BJ996" s="78" t="s">
        <v>185</v>
      </c>
      <c r="BK996" s="78" t="s">
        <v>186</v>
      </c>
      <c r="BL996" s="78" t="s">
        <v>187</v>
      </c>
      <c r="BM996" s="78" t="s">
        <v>188</v>
      </c>
      <c r="BN996" s="78" t="s">
        <v>189</v>
      </c>
      <c r="BO996" s="78" t="s">
        <v>190</v>
      </c>
      <c r="BP996" s="78" t="s">
        <v>191</v>
      </c>
    </row>
    <row r="997" spans="13:68" x14ac:dyDescent="0.2">
      <c r="BE997" s="78">
        <f>SUMIF(BE$3:BE$993,"&gt;0")</f>
        <v>0</v>
      </c>
      <c r="BF997" s="78">
        <f t="shared" ref="BF997:BP997" si="23">SUMIF(BF$3:BF$993,"&gt;0")</f>
        <v>0</v>
      </c>
      <c r="BG997" s="78">
        <f t="shared" si="23"/>
        <v>0</v>
      </c>
      <c r="BH997" s="78">
        <f t="shared" si="23"/>
        <v>0</v>
      </c>
      <c r="BI997" s="78">
        <f t="shared" si="23"/>
        <v>0</v>
      </c>
      <c r="BJ997" s="78">
        <f t="shared" si="23"/>
        <v>0</v>
      </c>
      <c r="BK997" s="78">
        <f t="shared" si="23"/>
        <v>0</v>
      </c>
      <c r="BL997" s="78">
        <f t="shared" si="23"/>
        <v>0</v>
      </c>
      <c r="BM997" s="78">
        <f t="shared" si="23"/>
        <v>0</v>
      </c>
      <c r="BN997" s="78">
        <f t="shared" si="23"/>
        <v>0</v>
      </c>
      <c r="BO997" s="78">
        <f t="shared" si="23"/>
        <v>0</v>
      </c>
      <c r="BP997" s="78">
        <f t="shared" si="23"/>
        <v>0</v>
      </c>
    </row>
    <row r="998" spans="13:68" x14ac:dyDescent="0.2">
      <c r="BE998" s="115" t="e">
        <f>AK124</f>
        <v>#DIV/0!</v>
      </c>
      <c r="BF998" s="115" t="e">
        <f>AK125</f>
        <v>#DIV/0!</v>
      </c>
      <c r="BG998" s="115" t="e">
        <f>AK126</f>
        <v>#DIV/0!</v>
      </c>
      <c r="BH998" s="115" t="e">
        <f>AK127</f>
        <v>#DIV/0!</v>
      </c>
      <c r="BI998" s="115" t="e">
        <f>AK128</f>
        <v>#DIV/0!</v>
      </c>
      <c r="BJ998" s="115" t="e">
        <f>AK129</f>
        <v>#DIV/0!</v>
      </c>
      <c r="BK998" s="115" t="e">
        <f>AK130</f>
        <v>#DIV/0!</v>
      </c>
      <c r="BL998" s="115" t="e">
        <f>AK131</f>
        <v>#DIV/0!</v>
      </c>
      <c r="BM998" s="115" t="e">
        <f>AK132</f>
        <v>#DIV/0!</v>
      </c>
      <c r="BN998" s="115" t="e">
        <f>AK133</f>
        <v>#DIV/0!</v>
      </c>
      <c r="BO998" s="115" t="e">
        <f>AK134</f>
        <v>#DIV/0!</v>
      </c>
      <c r="BP998" s="115" t="e">
        <f>AK135</f>
        <v>#DIV/0!</v>
      </c>
    </row>
  </sheetData>
  <sheetProtection password="D93B" sheet="1" objects="1" scenarios="1" selectLockedCells="1" selectUnlockedCells="1"/>
  <dataValidations disablePrompts="1" count="1">
    <dataValidation allowBlank="1" showInputMessage="1" showErrorMessage="1" promptTitle="1=TW" sqref="AQ3:AQ12"/>
  </dataValidation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Kader</vt:lpstr>
      <vt:lpstr>Exposition</vt:lpstr>
      <vt:lpstr>Monitoring</vt:lpstr>
      <vt:lpstr>Analyse</vt:lpstr>
      <vt:lpstr>Prävention</vt:lpstr>
      <vt:lpstr>Werte</vt:lpstr>
      <vt:lpstr>formeln</vt:lpstr>
      <vt:lpstr>Werte!Anlass</vt:lpstr>
      <vt:lpstr>Anlass</vt:lpstr>
      <vt:lpstr>Anlass100</vt:lpstr>
      <vt:lpstr>Werte!Anlass101</vt:lpstr>
    </vt:vector>
  </TitlesOfParts>
  <Company>VBG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Luig</dc:creator>
  <cp:lastModifiedBy>Klein, Christian</cp:lastModifiedBy>
  <cp:lastPrinted>2016-08-12T11:43:49Z</cp:lastPrinted>
  <dcterms:created xsi:type="dcterms:W3CDTF">2014-08-19T08:54:54Z</dcterms:created>
  <dcterms:modified xsi:type="dcterms:W3CDTF">2016-08-12T11:45:03Z</dcterms:modified>
</cp:coreProperties>
</file>