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3.xml" ContentType="application/vnd.openxmlformats-officedocument.drawing+xml"/>
  <Override PartName="/xl/charts/chart34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5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7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8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9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drawings/drawing10.xml" ContentType="application/vnd.openxmlformats-officedocument.drawing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drawings/drawing11.xml" ContentType="application/vnd.openxmlformats-officedocument.drawing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drawings/drawing12.xml" ContentType="application/vnd.openxmlformats-officedocument.drawing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drawings/drawing13.xml" ContentType="application/vnd.openxmlformats-officedocument.drawing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drawings/drawing14.xml" ContentType="application/vnd.openxmlformats-officedocument.drawing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drawings/drawing15.xml" ContentType="application/vnd.openxmlformats-officedocument.drawing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drawings/drawing16.xml" ContentType="application/vnd.openxmlformats-officedocument.drawing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drawings/drawing17.xml" ContentType="application/vnd.openxmlformats-officedocument.drawing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drawings/drawing18.xml" ContentType="application/vnd.openxmlformats-officedocument.drawing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drawings/drawing19.xml" ContentType="application/vnd.openxmlformats-officedocument.drawing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drawings/drawing20.xml" ContentType="application/vnd.openxmlformats-officedocument.drawing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drawings/drawing21.xml" ContentType="application/vnd.openxmlformats-officedocument.drawing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drawings/drawing22.xml" ContentType="application/vnd.openxmlformats-officedocument.drawing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drawings/drawing23.xml" ContentType="application/vnd.openxmlformats-officedocument.drawing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drawings/drawing24.xml" ContentType="application/vnd.openxmlformats-officedocument.drawing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drawings/drawing25.xml" ContentType="application/vnd.openxmlformats-officedocument.drawing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drawings/drawing26.xml" ContentType="application/vnd.openxmlformats-officedocument.drawing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drawings/drawing27.xml" ContentType="application/vnd.openxmlformats-officedocument.drawing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drawings/drawing28.xml" ContentType="application/vnd.openxmlformats-officedocument.drawing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drawings/drawing29.xml" ContentType="application/vnd.openxmlformats-officedocument.drawing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drawings/drawing30.xml" ContentType="application/vnd.openxmlformats-officedocument.drawing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drawings/drawing31.xml" ContentType="application/vnd.openxmlformats-officedocument.drawing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drawings/drawing32.xml" ContentType="application/vnd.openxmlformats-officedocument.drawing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drawings/drawing33.xml" ContentType="application/vnd.openxmlformats-officedocument.drawing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515" yWindow="0" windowWidth="25605" windowHeight="15540" tabRatio="925" firstSheet="1" activeTab="1"/>
  </bookViews>
  <sheets>
    <sheet name="AUSWERTUNG" sheetId="2" state="hidden" r:id="rId1"/>
    <sheet name="TEAM_TOTAL" sheetId="3" r:id="rId2"/>
    <sheet name="TEAM_OVERVIEW" sheetId="15" r:id="rId3"/>
    <sheet name="INDIVIDUAL" sheetId="4" r:id="rId4"/>
    <sheet name="INPUT_1" sheetId="1" r:id="rId5"/>
    <sheet name="INPUT_2" sheetId="9" r:id="rId6"/>
    <sheet name="INPUT_3" sheetId="11" r:id="rId7"/>
    <sheet name="INPUT_4" sheetId="12" r:id="rId8"/>
    <sheet name="INPUT_5" sheetId="10" r:id="rId9"/>
    <sheet name="INPUT_6" sheetId="16" r:id="rId10"/>
    <sheet name="INPUT_7" sheetId="17" r:id="rId11"/>
    <sheet name="INPUT_8" sheetId="18" r:id="rId12"/>
    <sheet name="INPUT_9" sheetId="19" r:id="rId13"/>
    <sheet name="INPUT_10" sheetId="20" r:id="rId14"/>
    <sheet name="INPUT_11" sheetId="21" r:id="rId15"/>
    <sheet name="INPUT_12" sheetId="22" r:id="rId16"/>
    <sheet name="INPUT_13" sheetId="23" r:id="rId17"/>
    <sheet name="INPUT_14" sheetId="24" r:id="rId18"/>
    <sheet name="INPUT_15" sheetId="25" r:id="rId19"/>
    <sheet name="INPUT_16" sheetId="26" r:id="rId20"/>
    <sheet name="INPUT_17" sheetId="27" r:id="rId21"/>
    <sheet name="INPUT_18" sheetId="28" r:id="rId22"/>
    <sheet name="INPUT_19" sheetId="29" r:id="rId23"/>
    <sheet name="INPUT_20" sheetId="30" r:id="rId24"/>
    <sheet name="INPUT_21" sheetId="31" r:id="rId25"/>
    <sheet name="INPUT_22" sheetId="32" r:id="rId26"/>
    <sheet name="INPUT_23" sheetId="33" r:id="rId27"/>
    <sheet name="INPUT_24" sheetId="34" r:id="rId28"/>
    <sheet name="INPUT_25" sheetId="35" r:id="rId29"/>
    <sheet name="INPUT_26" sheetId="36" r:id="rId30"/>
    <sheet name="INPUT_27" sheetId="37" r:id="rId31"/>
    <sheet name="INPUT_28" sheetId="38" r:id="rId32"/>
    <sheet name="INPUT_29" sheetId="39" r:id="rId33"/>
    <sheet name="INPUT_30" sheetId="40" r:id="rId34"/>
    <sheet name="BILDER" sheetId="14" state="hidden" r:id="rId35"/>
  </sheets>
  <definedNames>
    <definedName name="Bilder">BILDER!$D:$D</definedName>
    <definedName name="Drop1">INDEX(Bilder,MATCH(INDIVIDUAL!$D$14,Problem,0))</definedName>
    <definedName name="Drop2">INDEX(Bilder,MATCH(INDIVIDUAL!$F$14,Problem,0))</definedName>
    <definedName name="Drop3">INDEX(Bilder,MATCH(INDIVIDUAL!$H$14,Problem,0))</definedName>
    <definedName name="Drop4">INDEX(Bilder,MATCH(INDIVIDUAL!$D$18,Problem,0))</definedName>
    <definedName name="Drop5">INDEX(Bilder,MATCH(INDIVIDUAL!$F$18,Problem,0))</definedName>
    <definedName name="Drop6">INDEX(Bilder,MATCH(INDIVIDUAL!$H$18,Problem,0))</definedName>
    <definedName name="Drop7">INDEX(Bilder,MATCH(INDIVIDUAL!$D$22,Problem,0))</definedName>
    <definedName name="Drop8">INDEX(Bilder,MATCH(INDIVIDUAL!$F$22,Problem,0))</definedName>
    <definedName name="Drop9">INDEX(Bilder,MATCH(INDIVIDUAL!$H$22,Problem,0))</definedName>
    <definedName name="_xlnm.Print_Area" localSheetId="4">INPUT_1!$A$6:$J$34</definedName>
    <definedName name="_xlnm.Print_Area" localSheetId="13">INPUT_10!$A$6:$J$34</definedName>
    <definedName name="_xlnm.Print_Area" localSheetId="14">INPUT_11!$A$6:$J$34</definedName>
    <definedName name="_xlnm.Print_Area" localSheetId="15">INPUT_12!$A$6:$J$34</definedName>
    <definedName name="_xlnm.Print_Area" localSheetId="16">INPUT_13!$A$6:$J$34</definedName>
    <definedName name="_xlnm.Print_Area" localSheetId="17">INPUT_14!$A$6:$J$34</definedName>
    <definedName name="_xlnm.Print_Area" localSheetId="18">INPUT_15!$A$6:$J$34</definedName>
    <definedName name="_xlnm.Print_Area" localSheetId="19">INPUT_16!$A$6:$J$34</definedName>
    <definedName name="_xlnm.Print_Area" localSheetId="20">INPUT_17!$A$6:$J$34</definedName>
    <definedName name="_xlnm.Print_Area" localSheetId="21">INPUT_18!$A$6:$J$34</definedName>
    <definedName name="_xlnm.Print_Area" localSheetId="22">INPUT_19!$A$6:$J$34</definedName>
    <definedName name="_xlnm.Print_Area" localSheetId="5">INPUT_2!$A$6:$J$34</definedName>
    <definedName name="_xlnm.Print_Area" localSheetId="23">INPUT_20!$A$6:$J$34</definedName>
    <definedName name="_xlnm.Print_Area" localSheetId="24">INPUT_21!$A$6:$J$34</definedName>
    <definedName name="_xlnm.Print_Area" localSheetId="25">INPUT_22!$A$6:$J$34</definedName>
    <definedName name="_xlnm.Print_Area" localSheetId="26">INPUT_23!$A$6:$J$34</definedName>
    <definedName name="_xlnm.Print_Area" localSheetId="27">INPUT_24!$A$6:$J$34</definedName>
    <definedName name="_xlnm.Print_Area" localSheetId="28">INPUT_25!$A$6:$J$34</definedName>
    <definedName name="_xlnm.Print_Area" localSheetId="29">INPUT_26!$A$6:$J$34</definedName>
    <definedName name="_xlnm.Print_Area" localSheetId="30">INPUT_27!$A$6:$J$34</definedName>
    <definedName name="_xlnm.Print_Area" localSheetId="31">INPUT_28!$A$6:$J$34</definedName>
    <definedName name="_xlnm.Print_Area" localSheetId="32">INPUT_29!$A$6:$J$34</definedName>
    <definedName name="_xlnm.Print_Area" localSheetId="6">INPUT_3!$A$6:$J$34</definedName>
    <definedName name="_xlnm.Print_Area" localSheetId="33">INPUT_30!$A$6:$J$34</definedName>
    <definedName name="_xlnm.Print_Area" localSheetId="7">INPUT_4!$A$6:$J$34</definedName>
    <definedName name="_xlnm.Print_Area" localSheetId="8">INPUT_5!$A$6:$J$34</definedName>
    <definedName name="_xlnm.Print_Area" localSheetId="9">INPUT_6!$A$6:$J$34</definedName>
    <definedName name="_xlnm.Print_Area" localSheetId="10">INPUT_7!$A$6:$J$34</definedName>
    <definedName name="_xlnm.Print_Area" localSheetId="11">INPUT_8!$A$6:$J$34</definedName>
    <definedName name="_xlnm.Print_Area" localSheetId="12">INPUT_9!$A$6:$J$34</definedName>
    <definedName name="_xlnm.Print_Area" localSheetId="1">TEAM_TOTAL!$B$2:$H$34</definedName>
    <definedName name="Problem">BILDER!$C:$C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2" l="1"/>
  <c r="B111" i="2"/>
  <c r="D8" i="4"/>
  <c r="A4" i="2"/>
  <c r="H111" i="2"/>
  <c r="G3" i="4"/>
  <c r="Q4" i="2"/>
  <c r="P4" i="2"/>
  <c r="F43" i="2"/>
  <c r="D43" i="2"/>
  <c r="U4" i="2"/>
  <c r="T4" i="2"/>
  <c r="R4" i="2"/>
  <c r="S4" i="2"/>
  <c r="D50" i="2"/>
  <c r="F50" i="2"/>
  <c r="D4" i="2"/>
  <c r="E4" i="2"/>
  <c r="F4" i="2"/>
  <c r="G4" i="2"/>
  <c r="D42" i="2"/>
  <c r="H4" i="2"/>
  <c r="D47" i="2"/>
  <c r="E42" i="2"/>
  <c r="E50" i="2"/>
  <c r="L4" i="2"/>
  <c r="D45" i="2"/>
  <c r="M4" i="2"/>
  <c r="D46" i="2"/>
  <c r="E45" i="2"/>
  <c r="E46" i="2"/>
  <c r="D49" i="2"/>
  <c r="N4" i="2"/>
  <c r="O4" i="2"/>
  <c r="F45" i="2"/>
  <c r="F48" i="2"/>
  <c r="D48" i="2"/>
  <c r="E48" i="2"/>
  <c r="I4" i="2"/>
  <c r="F47" i="2"/>
  <c r="J4" i="2"/>
  <c r="K4" i="2"/>
  <c r="D44" i="2"/>
  <c r="F44" i="2"/>
  <c r="E44" i="2"/>
  <c r="E47" i="2"/>
  <c r="AB4" i="2"/>
  <c r="AA4" i="2"/>
  <c r="F53" i="2"/>
  <c r="E53" i="2"/>
  <c r="D53" i="2"/>
  <c r="AC4" i="2"/>
  <c r="AD4" i="2"/>
  <c r="F54" i="2"/>
  <c r="E54" i="2"/>
  <c r="AK4" i="2"/>
  <c r="AL4" i="2"/>
  <c r="F55" i="2"/>
  <c r="E55" i="2"/>
  <c r="F49" i="2"/>
  <c r="E49" i="2"/>
  <c r="Z4" i="2"/>
  <c r="Y4" i="2"/>
  <c r="F56" i="2"/>
  <c r="E56" i="2"/>
  <c r="V4" i="2"/>
  <c r="D52" i="2"/>
  <c r="F42" i="2"/>
  <c r="E57" i="2"/>
  <c r="W4" i="2"/>
  <c r="X4" i="2"/>
  <c r="F51" i="2"/>
  <c r="E51" i="2"/>
  <c r="F52" i="2"/>
  <c r="E52" i="2"/>
  <c r="F46" i="2"/>
  <c r="E43" i="2"/>
  <c r="AM4" i="2"/>
  <c r="F57" i="2"/>
  <c r="F64" i="2"/>
  <c r="D64" i="2"/>
  <c r="F65" i="2"/>
  <c r="D65" i="2"/>
  <c r="F66" i="2"/>
  <c r="D66" i="2"/>
  <c r="F67" i="2"/>
  <c r="D67" i="2"/>
  <c r="F68" i="2"/>
  <c r="D68" i="2"/>
  <c r="F69" i="2"/>
  <c r="D69" i="2"/>
  <c r="F70" i="2"/>
  <c r="D70" i="2"/>
  <c r="F71" i="2"/>
  <c r="D71" i="2"/>
  <c r="F72" i="2"/>
  <c r="D72" i="2"/>
  <c r="F73" i="2"/>
  <c r="D73" i="2"/>
  <c r="F74" i="2"/>
  <c r="D74" i="2"/>
  <c r="F75" i="2"/>
  <c r="D75" i="2"/>
  <c r="F76" i="2"/>
  <c r="D76" i="2"/>
  <c r="F77" i="2"/>
  <c r="D77" i="2"/>
  <c r="F78" i="2"/>
  <c r="D78" i="2"/>
  <c r="F79" i="2"/>
  <c r="D79" i="2"/>
  <c r="F80" i="2"/>
  <c r="D80" i="2"/>
  <c r="F81" i="2"/>
  <c r="D81" i="2"/>
  <c r="F82" i="2"/>
  <c r="D82" i="2"/>
  <c r="F83" i="2"/>
  <c r="D83" i="2"/>
  <c r="F84" i="2"/>
  <c r="D84" i="2"/>
  <c r="F85" i="2"/>
  <c r="D85" i="2"/>
  <c r="F86" i="2"/>
  <c r="D86" i="2"/>
  <c r="F87" i="2"/>
  <c r="D87" i="2"/>
  <c r="F88" i="2"/>
  <c r="D88" i="2"/>
  <c r="F89" i="2"/>
  <c r="D89" i="2"/>
  <c r="F90" i="2"/>
  <c r="D90" i="2"/>
  <c r="F91" i="2"/>
  <c r="D91" i="2"/>
  <c r="F92" i="2"/>
  <c r="D92" i="2"/>
  <c r="F93" i="2"/>
  <c r="D93" i="2"/>
  <c r="F94" i="2"/>
  <c r="D94" i="2"/>
  <c r="F95" i="2"/>
  <c r="D95" i="2"/>
  <c r="F96" i="2"/>
  <c r="D96" i="2"/>
  <c r="F97" i="2"/>
  <c r="D97" i="2"/>
  <c r="F98" i="2"/>
  <c r="D98" i="2"/>
  <c r="F99" i="2"/>
  <c r="D99" i="2"/>
  <c r="F100" i="2"/>
  <c r="D100" i="2"/>
  <c r="F101" i="2"/>
  <c r="D101" i="2"/>
  <c r="F102" i="2"/>
  <c r="D102" i="2"/>
  <c r="F103" i="2"/>
  <c r="D103" i="2"/>
  <c r="F104" i="2"/>
  <c r="D104" i="2"/>
  <c r="F107" i="2"/>
  <c r="E107" i="2"/>
  <c r="F111" i="2"/>
  <c r="E36" i="4"/>
  <c r="C16" i="4"/>
  <c r="D18" i="4"/>
  <c r="F108" i="2"/>
  <c r="E108" i="2"/>
  <c r="G111" i="2"/>
  <c r="F36" i="4"/>
  <c r="C20" i="4"/>
  <c r="D22" i="4"/>
  <c r="H22" i="4"/>
  <c r="F22" i="4"/>
  <c r="H18" i="4"/>
  <c r="F106" i="2"/>
  <c r="E106" i="2"/>
  <c r="E111" i="2"/>
  <c r="D36" i="4"/>
  <c r="C12" i="4"/>
  <c r="F18" i="4"/>
  <c r="H14" i="4"/>
  <c r="F14" i="4"/>
  <c r="D14" i="4"/>
  <c r="D5" i="2"/>
  <c r="F5" i="2"/>
  <c r="E5" i="2"/>
  <c r="G5" i="2"/>
  <c r="H42" i="2"/>
  <c r="I42" i="2"/>
  <c r="K5" i="2"/>
  <c r="J5" i="2"/>
  <c r="I44" i="2"/>
  <c r="H44" i="2"/>
  <c r="G42" i="2"/>
  <c r="G44" i="2"/>
  <c r="R5" i="2"/>
  <c r="S5" i="2"/>
  <c r="T5" i="2"/>
  <c r="U5" i="2"/>
  <c r="G49" i="2"/>
  <c r="G50" i="2"/>
  <c r="H5" i="2"/>
  <c r="G47" i="2"/>
  <c r="I5" i="2"/>
  <c r="I47" i="2"/>
  <c r="H47" i="2"/>
  <c r="P5" i="2"/>
  <c r="Q5" i="2"/>
  <c r="G43" i="2"/>
  <c r="I50" i="2"/>
  <c r="H50" i="2"/>
  <c r="O5" i="2"/>
  <c r="N5" i="2"/>
  <c r="G48" i="2"/>
  <c r="L5" i="2"/>
  <c r="G45" i="2"/>
  <c r="M5" i="2"/>
  <c r="G46" i="2"/>
  <c r="I45" i="2"/>
  <c r="I48" i="2"/>
  <c r="I43" i="2"/>
  <c r="H45" i="2"/>
  <c r="H46" i="2"/>
  <c r="H48" i="2"/>
  <c r="I49" i="2"/>
  <c r="H49" i="2"/>
  <c r="H51" i="2"/>
  <c r="V5" i="2"/>
  <c r="G52" i="2"/>
  <c r="I52" i="2"/>
  <c r="H52" i="2"/>
  <c r="AA5" i="2"/>
  <c r="AB5" i="2"/>
  <c r="I53" i="2"/>
  <c r="H53" i="2"/>
  <c r="G53" i="2"/>
  <c r="AC5" i="2"/>
  <c r="AD5" i="2"/>
  <c r="I54" i="2"/>
  <c r="H54" i="2"/>
  <c r="AK5" i="2"/>
  <c r="AL5" i="2"/>
  <c r="I55" i="2"/>
  <c r="H55" i="2"/>
  <c r="Y5" i="2"/>
  <c r="Z5" i="2"/>
  <c r="I56" i="2"/>
  <c r="H56" i="2"/>
  <c r="H57" i="2"/>
  <c r="I46" i="2"/>
  <c r="H43" i="2"/>
  <c r="W5" i="2"/>
  <c r="X5" i="2"/>
  <c r="I51" i="2"/>
  <c r="AM5" i="2"/>
  <c r="I57" i="2"/>
  <c r="G64" i="2"/>
  <c r="D6" i="2"/>
  <c r="E6" i="2"/>
  <c r="F6" i="2"/>
  <c r="G6" i="2"/>
  <c r="K42" i="2"/>
  <c r="L42" i="2"/>
  <c r="J6" i="2"/>
  <c r="K6" i="2"/>
  <c r="L44" i="2"/>
  <c r="K44" i="2"/>
  <c r="J42" i="2"/>
  <c r="J44" i="2"/>
  <c r="R6" i="2"/>
  <c r="S6" i="2"/>
  <c r="T6" i="2"/>
  <c r="U6" i="2"/>
  <c r="J49" i="2"/>
  <c r="J50" i="2"/>
  <c r="H6" i="2"/>
  <c r="J47" i="2"/>
  <c r="I6" i="2"/>
  <c r="L47" i="2"/>
  <c r="K47" i="2"/>
  <c r="P6" i="2"/>
  <c r="Q6" i="2"/>
  <c r="J43" i="2"/>
  <c r="L50" i="2"/>
  <c r="K50" i="2"/>
  <c r="L43" i="2"/>
  <c r="L6" i="2"/>
  <c r="J45" i="2"/>
  <c r="M6" i="2"/>
  <c r="J46" i="2"/>
  <c r="K45" i="2"/>
  <c r="K46" i="2"/>
  <c r="N6" i="2"/>
  <c r="O6" i="2"/>
  <c r="J48" i="2"/>
  <c r="L45" i="2"/>
  <c r="L48" i="2"/>
  <c r="K48" i="2"/>
  <c r="L49" i="2"/>
  <c r="K49" i="2"/>
  <c r="K51" i="2"/>
  <c r="V6" i="2"/>
  <c r="J52" i="2"/>
  <c r="L52" i="2"/>
  <c r="K52" i="2"/>
  <c r="AA6" i="2"/>
  <c r="AB6" i="2"/>
  <c r="L53" i="2"/>
  <c r="K53" i="2"/>
  <c r="J53" i="2"/>
  <c r="AC6" i="2"/>
  <c r="AD6" i="2"/>
  <c r="L54" i="2"/>
  <c r="K54" i="2"/>
  <c r="AK6" i="2"/>
  <c r="AL6" i="2"/>
  <c r="L55" i="2"/>
  <c r="K55" i="2"/>
  <c r="Y6" i="2"/>
  <c r="Z6" i="2"/>
  <c r="L56" i="2"/>
  <c r="K56" i="2"/>
  <c r="K57" i="2"/>
  <c r="K43" i="2"/>
  <c r="L46" i="2"/>
  <c r="W6" i="2"/>
  <c r="X6" i="2"/>
  <c r="L51" i="2"/>
  <c r="AM6" i="2"/>
  <c r="L57" i="2"/>
  <c r="I64" i="2"/>
  <c r="D7" i="2"/>
  <c r="E7" i="2"/>
  <c r="F7" i="2"/>
  <c r="G7" i="2"/>
  <c r="M42" i="2"/>
  <c r="P7" i="2"/>
  <c r="Q7" i="2"/>
  <c r="M43" i="2"/>
  <c r="H7" i="2"/>
  <c r="M47" i="2"/>
  <c r="R7" i="2"/>
  <c r="S7" i="2"/>
  <c r="T7" i="2"/>
  <c r="U7" i="2"/>
  <c r="M50" i="2"/>
  <c r="O50" i="2"/>
  <c r="N42" i="2"/>
  <c r="N50" i="2"/>
  <c r="O43" i="2"/>
  <c r="L7" i="2"/>
  <c r="M45" i="2"/>
  <c r="M7" i="2"/>
  <c r="M46" i="2"/>
  <c r="N45" i="2"/>
  <c r="N46" i="2"/>
  <c r="N7" i="2"/>
  <c r="O7" i="2"/>
  <c r="M48" i="2"/>
  <c r="M49" i="2"/>
  <c r="O45" i="2"/>
  <c r="O48" i="2"/>
  <c r="N48" i="2"/>
  <c r="AA7" i="2"/>
  <c r="AB7" i="2"/>
  <c r="O53" i="2"/>
  <c r="N53" i="2"/>
  <c r="M53" i="2"/>
  <c r="AC7" i="2"/>
  <c r="AD7" i="2"/>
  <c r="O54" i="2"/>
  <c r="N54" i="2"/>
  <c r="AK7" i="2"/>
  <c r="AL7" i="2"/>
  <c r="O55" i="2"/>
  <c r="N55" i="2"/>
  <c r="O42" i="2"/>
  <c r="J7" i="2"/>
  <c r="K7" i="2"/>
  <c r="O44" i="2"/>
  <c r="N44" i="2"/>
  <c r="M44" i="2"/>
  <c r="I7" i="2"/>
  <c r="O47" i="2"/>
  <c r="N47" i="2"/>
  <c r="O49" i="2"/>
  <c r="N49" i="2"/>
  <c r="N51" i="2"/>
  <c r="V7" i="2"/>
  <c r="M52" i="2"/>
  <c r="O52" i="2"/>
  <c r="N52" i="2"/>
  <c r="Y7" i="2"/>
  <c r="Z7" i="2"/>
  <c r="O56" i="2"/>
  <c r="N56" i="2"/>
  <c r="N57" i="2"/>
  <c r="N43" i="2"/>
  <c r="O46" i="2"/>
  <c r="W7" i="2"/>
  <c r="X7" i="2"/>
  <c r="O51" i="2"/>
  <c r="AM7" i="2"/>
  <c r="O57" i="2"/>
  <c r="K64" i="2"/>
  <c r="D8" i="2"/>
  <c r="E8" i="2"/>
  <c r="F8" i="2"/>
  <c r="G8" i="2"/>
  <c r="Q42" i="2"/>
  <c r="R42" i="2"/>
  <c r="J8" i="2"/>
  <c r="K8" i="2"/>
  <c r="R44" i="2"/>
  <c r="Q44" i="2"/>
  <c r="P42" i="2"/>
  <c r="P44" i="2"/>
  <c r="R8" i="2"/>
  <c r="S8" i="2"/>
  <c r="T8" i="2"/>
  <c r="U8" i="2"/>
  <c r="P49" i="2"/>
  <c r="P50" i="2"/>
  <c r="H8" i="2"/>
  <c r="P47" i="2"/>
  <c r="I8" i="2"/>
  <c r="R47" i="2"/>
  <c r="Q47" i="2"/>
  <c r="P8" i="2"/>
  <c r="Q8" i="2"/>
  <c r="P43" i="2"/>
  <c r="R50" i="2"/>
  <c r="Q50" i="2"/>
  <c r="R43" i="2"/>
  <c r="L8" i="2"/>
  <c r="P45" i="2"/>
  <c r="M8" i="2"/>
  <c r="P46" i="2"/>
  <c r="Q45" i="2"/>
  <c r="Q46" i="2"/>
  <c r="N8" i="2"/>
  <c r="O8" i="2"/>
  <c r="P48" i="2"/>
  <c r="R45" i="2"/>
  <c r="R48" i="2"/>
  <c r="Q48" i="2"/>
  <c r="R49" i="2"/>
  <c r="Q49" i="2"/>
  <c r="Q51" i="2"/>
  <c r="V8" i="2"/>
  <c r="P52" i="2"/>
  <c r="R52" i="2"/>
  <c r="Q52" i="2"/>
  <c r="AA8" i="2"/>
  <c r="AB8" i="2"/>
  <c r="R53" i="2"/>
  <c r="Q53" i="2"/>
  <c r="P53" i="2"/>
  <c r="AC8" i="2"/>
  <c r="AD8" i="2"/>
  <c r="R54" i="2"/>
  <c r="Q54" i="2"/>
  <c r="AK8" i="2"/>
  <c r="AL8" i="2"/>
  <c r="R55" i="2"/>
  <c r="Q55" i="2"/>
  <c r="Y8" i="2"/>
  <c r="Z8" i="2"/>
  <c r="R56" i="2"/>
  <c r="Q56" i="2"/>
  <c r="Q57" i="2"/>
  <c r="Q43" i="2"/>
  <c r="R46" i="2"/>
  <c r="W8" i="2"/>
  <c r="X8" i="2"/>
  <c r="R51" i="2"/>
  <c r="AM8" i="2"/>
  <c r="R57" i="2"/>
  <c r="M64" i="2"/>
  <c r="D9" i="2"/>
  <c r="E9" i="2"/>
  <c r="F9" i="2"/>
  <c r="G9" i="2"/>
  <c r="T42" i="2"/>
  <c r="U42" i="2"/>
  <c r="J9" i="2"/>
  <c r="K9" i="2"/>
  <c r="U44" i="2"/>
  <c r="T44" i="2"/>
  <c r="S42" i="2"/>
  <c r="S44" i="2"/>
  <c r="R9" i="2"/>
  <c r="S9" i="2"/>
  <c r="T9" i="2"/>
  <c r="U9" i="2"/>
  <c r="S49" i="2"/>
  <c r="S50" i="2"/>
  <c r="H9" i="2"/>
  <c r="S47" i="2"/>
  <c r="I9" i="2"/>
  <c r="U47" i="2"/>
  <c r="T47" i="2"/>
  <c r="P9" i="2"/>
  <c r="Q9" i="2"/>
  <c r="S43" i="2"/>
  <c r="U50" i="2"/>
  <c r="T50" i="2"/>
  <c r="U43" i="2"/>
  <c r="L9" i="2"/>
  <c r="S45" i="2"/>
  <c r="M9" i="2"/>
  <c r="S46" i="2"/>
  <c r="T45" i="2"/>
  <c r="T46" i="2"/>
  <c r="N9" i="2"/>
  <c r="O9" i="2"/>
  <c r="S48" i="2"/>
  <c r="U45" i="2"/>
  <c r="U48" i="2"/>
  <c r="T48" i="2"/>
  <c r="U49" i="2"/>
  <c r="T49" i="2"/>
  <c r="T51" i="2"/>
  <c r="V9" i="2"/>
  <c r="S52" i="2"/>
  <c r="U52" i="2"/>
  <c r="T52" i="2"/>
  <c r="AA9" i="2"/>
  <c r="AB9" i="2"/>
  <c r="U53" i="2"/>
  <c r="T53" i="2"/>
  <c r="S53" i="2"/>
  <c r="AC9" i="2"/>
  <c r="AD9" i="2"/>
  <c r="U54" i="2"/>
  <c r="T54" i="2"/>
  <c r="AK9" i="2"/>
  <c r="AL9" i="2"/>
  <c r="U55" i="2"/>
  <c r="T55" i="2"/>
  <c r="Y9" i="2"/>
  <c r="Z9" i="2"/>
  <c r="U56" i="2"/>
  <c r="T56" i="2"/>
  <c r="T57" i="2"/>
  <c r="T43" i="2"/>
  <c r="U46" i="2"/>
  <c r="W9" i="2"/>
  <c r="X9" i="2"/>
  <c r="U51" i="2"/>
  <c r="AM9" i="2"/>
  <c r="U57" i="2"/>
  <c r="O64" i="2"/>
  <c r="D10" i="2"/>
  <c r="E10" i="2"/>
  <c r="F10" i="2"/>
  <c r="G10" i="2"/>
  <c r="W42" i="2"/>
  <c r="X42" i="2"/>
  <c r="J10" i="2"/>
  <c r="K10" i="2"/>
  <c r="X44" i="2"/>
  <c r="W44" i="2"/>
  <c r="V42" i="2"/>
  <c r="V44" i="2"/>
  <c r="R10" i="2"/>
  <c r="S10" i="2"/>
  <c r="T10" i="2"/>
  <c r="U10" i="2"/>
  <c r="V49" i="2"/>
  <c r="V50" i="2"/>
  <c r="H10" i="2"/>
  <c r="V47" i="2"/>
  <c r="I10" i="2"/>
  <c r="X47" i="2"/>
  <c r="W47" i="2"/>
  <c r="P10" i="2"/>
  <c r="Q10" i="2"/>
  <c r="V43" i="2"/>
  <c r="X50" i="2"/>
  <c r="W50" i="2"/>
  <c r="X43" i="2"/>
  <c r="L10" i="2"/>
  <c r="V45" i="2"/>
  <c r="M10" i="2"/>
  <c r="V46" i="2"/>
  <c r="W45" i="2"/>
  <c r="W46" i="2"/>
  <c r="N10" i="2"/>
  <c r="O10" i="2"/>
  <c r="V48" i="2"/>
  <c r="X45" i="2"/>
  <c r="X48" i="2"/>
  <c r="W48" i="2"/>
  <c r="X49" i="2"/>
  <c r="W49" i="2"/>
  <c r="W51" i="2"/>
  <c r="V10" i="2"/>
  <c r="V52" i="2"/>
  <c r="X52" i="2"/>
  <c r="W52" i="2"/>
  <c r="AA10" i="2"/>
  <c r="AB10" i="2"/>
  <c r="X53" i="2"/>
  <c r="W53" i="2"/>
  <c r="V53" i="2"/>
  <c r="AC10" i="2"/>
  <c r="AD10" i="2"/>
  <c r="X54" i="2"/>
  <c r="W54" i="2"/>
  <c r="AK10" i="2"/>
  <c r="AL10" i="2"/>
  <c r="X55" i="2"/>
  <c r="W55" i="2"/>
  <c r="Y10" i="2"/>
  <c r="Z10" i="2"/>
  <c r="X56" i="2"/>
  <c r="W56" i="2"/>
  <c r="W57" i="2"/>
  <c r="W43" i="2"/>
  <c r="X46" i="2"/>
  <c r="W10" i="2"/>
  <c r="X10" i="2"/>
  <c r="X51" i="2"/>
  <c r="AM10" i="2"/>
  <c r="X57" i="2"/>
  <c r="Q64" i="2"/>
  <c r="D11" i="2"/>
  <c r="E11" i="2"/>
  <c r="F11" i="2"/>
  <c r="G11" i="2"/>
  <c r="Z42" i="2"/>
  <c r="AA42" i="2"/>
  <c r="J11" i="2"/>
  <c r="K11" i="2"/>
  <c r="AA44" i="2"/>
  <c r="Z44" i="2"/>
  <c r="Y42" i="2"/>
  <c r="Y44" i="2"/>
  <c r="R11" i="2"/>
  <c r="S11" i="2"/>
  <c r="T11" i="2"/>
  <c r="U11" i="2"/>
  <c r="Y49" i="2"/>
  <c r="Y50" i="2"/>
  <c r="H11" i="2"/>
  <c r="Y47" i="2"/>
  <c r="I11" i="2"/>
  <c r="AA47" i="2"/>
  <c r="Z47" i="2"/>
  <c r="P11" i="2"/>
  <c r="Q11" i="2"/>
  <c r="Y43" i="2"/>
  <c r="AA50" i="2"/>
  <c r="Z50" i="2"/>
  <c r="AA43" i="2"/>
  <c r="L11" i="2"/>
  <c r="Y45" i="2"/>
  <c r="M11" i="2"/>
  <c r="Y46" i="2"/>
  <c r="Z45" i="2"/>
  <c r="Z46" i="2"/>
  <c r="N11" i="2"/>
  <c r="O11" i="2"/>
  <c r="Y48" i="2"/>
  <c r="AA45" i="2"/>
  <c r="AA48" i="2"/>
  <c r="Z48" i="2"/>
  <c r="AA49" i="2"/>
  <c r="Z49" i="2"/>
  <c r="Z51" i="2"/>
  <c r="V11" i="2"/>
  <c r="Y52" i="2"/>
  <c r="AA52" i="2"/>
  <c r="Z52" i="2"/>
  <c r="AA11" i="2"/>
  <c r="AB11" i="2"/>
  <c r="AA53" i="2"/>
  <c r="Z53" i="2"/>
  <c r="Y53" i="2"/>
  <c r="AC11" i="2"/>
  <c r="AD11" i="2"/>
  <c r="AA54" i="2"/>
  <c r="Z54" i="2"/>
  <c r="AK11" i="2"/>
  <c r="AL11" i="2"/>
  <c r="AA55" i="2"/>
  <c r="Z55" i="2"/>
  <c r="Y11" i="2"/>
  <c r="Z11" i="2"/>
  <c r="AA56" i="2"/>
  <c r="Z56" i="2"/>
  <c r="Z57" i="2"/>
  <c r="Z43" i="2"/>
  <c r="AA46" i="2"/>
  <c r="W11" i="2"/>
  <c r="X11" i="2"/>
  <c r="AA51" i="2"/>
  <c r="AM11" i="2"/>
  <c r="AA57" i="2"/>
  <c r="S64" i="2"/>
  <c r="D12" i="2"/>
  <c r="E12" i="2"/>
  <c r="F12" i="2"/>
  <c r="G12" i="2"/>
  <c r="AC42" i="2"/>
  <c r="AD42" i="2"/>
  <c r="J12" i="2"/>
  <c r="K12" i="2"/>
  <c r="AD44" i="2"/>
  <c r="AC44" i="2"/>
  <c r="AB42" i="2"/>
  <c r="AB44" i="2"/>
  <c r="R12" i="2"/>
  <c r="S12" i="2"/>
  <c r="T12" i="2"/>
  <c r="U12" i="2"/>
  <c r="AB49" i="2"/>
  <c r="AB50" i="2"/>
  <c r="H12" i="2"/>
  <c r="AB47" i="2"/>
  <c r="I12" i="2"/>
  <c r="AD47" i="2"/>
  <c r="AC47" i="2"/>
  <c r="P12" i="2"/>
  <c r="Q12" i="2"/>
  <c r="AB43" i="2"/>
  <c r="AD50" i="2"/>
  <c r="AC50" i="2"/>
  <c r="AD43" i="2"/>
  <c r="L12" i="2"/>
  <c r="AB45" i="2"/>
  <c r="M12" i="2"/>
  <c r="AB46" i="2"/>
  <c r="AC45" i="2"/>
  <c r="AC46" i="2"/>
  <c r="N12" i="2"/>
  <c r="O12" i="2"/>
  <c r="AB48" i="2"/>
  <c r="AD45" i="2"/>
  <c r="AD48" i="2"/>
  <c r="AC48" i="2"/>
  <c r="AD49" i="2"/>
  <c r="AC49" i="2"/>
  <c r="AC51" i="2"/>
  <c r="V12" i="2"/>
  <c r="AB52" i="2"/>
  <c r="AD52" i="2"/>
  <c r="AC52" i="2"/>
  <c r="AA12" i="2"/>
  <c r="AB12" i="2"/>
  <c r="AD53" i="2"/>
  <c r="AC53" i="2"/>
  <c r="AB53" i="2"/>
  <c r="AC12" i="2"/>
  <c r="AD12" i="2"/>
  <c r="AD54" i="2"/>
  <c r="AC54" i="2"/>
  <c r="AK12" i="2"/>
  <c r="AL12" i="2"/>
  <c r="AD55" i="2"/>
  <c r="AC55" i="2"/>
  <c r="Y12" i="2"/>
  <c r="Z12" i="2"/>
  <c r="AD56" i="2"/>
  <c r="AC56" i="2"/>
  <c r="AC57" i="2"/>
  <c r="AC43" i="2"/>
  <c r="AD46" i="2"/>
  <c r="W12" i="2"/>
  <c r="X12" i="2"/>
  <c r="AD51" i="2"/>
  <c r="AM12" i="2"/>
  <c r="AD57" i="2"/>
  <c r="U64" i="2"/>
  <c r="D13" i="2"/>
  <c r="E13" i="2"/>
  <c r="F13" i="2"/>
  <c r="G13" i="2"/>
  <c r="AF42" i="2"/>
  <c r="AG42" i="2"/>
  <c r="J13" i="2"/>
  <c r="K13" i="2"/>
  <c r="AG44" i="2"/>
  <c r="AF44" i="2"/>
  <c r="AE42" i="2"/>
  <c r="AE44" i="2"/>
  <c r="R13" i="2"/>
  <c r="S13" i="2"/>
  <c r="T13" i="2"/>
  <c r="U13" i="2"/>
  <c r="AE49" i="2"/>
  <c r="AE50" i="2"/>
  <c r="H13" i="2"/>
  <c r="AE47" i="2"/>
  <c r="I13" i="2"/>
  <c r="AG47" i="2"/>
  <c r="AF47" i="2"/>
  <c r="P13" i="2"/>
  <c r="Q13" i="2"/>
  <c r="AE43" i="2"/>
  <c r="AG50" i="2"/>
  <c r="AF50" i="2"/>
  <c r="AG43" i="2"/>
  <c r="L13" i="2"/>
  <c r="AE45" i="2"/>
  <c r="M13" i="2"/>
  <c r="AE46" i="2"/>
  <c r="AF45" i="2"/>
  <c r="AF46" i="2"/>
  <c r="N13" i="2"/>
  <c r="O13" i="2"/>
  <c r="AE48" i="2"/>
  <c r="AG45" i="2"/>
  <c r="AG48" i="2"/>
  <c r="AF48" i="2"/>
  <c r="AG49" i="2"/>
  <c r="AF49" i="2"/>
  <c r="AF51" i="2"/>
  <c r="V13" i="2"/>
  <c r="AE52" i="2"/>
  <c r="AG52" i="2"/>
  <c r="AF52" i="2"/>
  <c r="AA13" i="2"/>
  <c r="AB13" i="2"/>
  <c r="AG53" i="2"/>
  <c r="AF53" i="2"/>
  <c r="AE53" i="2"/>
  <c r="AC13" i="2"/>
  <c r="AD13" i="2"/>
  <c r="AG54" i="2"/>
  <c r="AF54" i="2"/>
  <c r="AK13" i="2"/>
  <c r="AL13" i="2"/>
  <c r="AG55" i="2"/>
  <c r="AF55" i="2"/>
  <c r="Y13" i="2"/>
  <c r="Z13" i="2"/>
  <c r="AG56" i="2"/>
  <c r="AF56" i="2"/>
  <c r="AF57" i="2"/>
  <c r="AF43" i="2"/>
  <c r="AG46" i="2"/>
  <c r="W13" i="2"/>
  <c r="X13" i="2"/>
  <c r="AG51" i="2"/>
  <c r="AM13" i="2"/>
  <c r="AG57" i="2"/>
  <c r="W64" i="2"/>
  <c r="D14" i="2"/>
  <c r="E14" i="2"/>
  <c r="F14" i="2"/>
  <c r="G14" i="2"/>
  <c r="AI42" i="2"/>
  <c r="AJ42" i="2"/>
  <c r="J14" i="2"/>
  <c r="K14" i="2"/>
  <c r="AJ44" i="2"/>
  <c r="AI44" i="2"/>
  <c r="AH42" i="2"/>
  <c r="AH44" i="2"/>
  <c r="R14" i="2"/>
  <c r="S14" i="2"/>
  <c r="T14" i="2"/>
  <c r="U14" i="2"/>
  <c r="AH49" i="2"/>
  <c r="AH50" i="2"/>
  <c r="H14" i="2"/>
  <c r="AH47" i="2"/>
  <c r="I14" i="2"/>
  <c r="AJ47" i="2"/>
  <c r="AI47" i="2"/>
  <c r="P14" i="2"/>
  <c r="Q14" i="2"/>
  <c r="AH43" i="2"/>
  <c r="AJ50" i="2"/>
  <c r="AI50" i="2"/>
  <c r="AJ43" i="2"/>
  <c r="L14" i="2"/>
  <c r="AH45" i="2"/>
  <c r="M14" i="2"/>
  <c r="AH46" i="2"/>
  <c r="AI45" i="2"/>
  <c r="AI46" i="2"/>
  <c r="N14" i="2"/>
  <c r="O14" i="2"/>
  <c r="AH48" i="2"/>
  <c r="AJ45" i="2"/>
  <c r="AJ48" i="2"/>
  <c r="AI48" i="2"/>
  <c r="AJ49" i="2"/>
  <c r="AI49" i="2"/>
  <c r="AI51" i="2"/>
  <c r="V14" i="2"/>
  <c r="AH52" i="2"/>
  <c r="AJ52" i="2"/>
  <c r="AI52" i="2"/>
  <c r="AA14" i="2"/>
  <c r="AB14" i="2"/>
  <c r="AJ53" i="2"/>
  <c r="AI53" i="2"/>
  <c r="AH53" i="2"/>
  <c r="AC14" i="2"/>
  <c r="AD14" i="2"/>
  <c r="AJ54" i="2"/>
  <c r="AI54" i="2"/>
  <c r="AK14" i="2"/>
  <c r="AL14" i="2"/>
  <c r="AJ55" i="2"/>
  <c r="AI55" i="2"/>
  <c r="Y14" i="2"/>
  <c r="Z14" i="2"/>
  <c r="AJ56" i="2"/>
  <c r="AI56" i="2"/>
  <c r="AI57" i="2"/>
  <c r="AI43" i="2"/>
  <c r="AJ46" i="2"/>
  <c r="W14" i="2"/>
  <c r="X14" i="2"/>
  <c r="AJ51" i="2"/>
  <c r="AM14" i="2"/>
  <c r="AJ57" i="2"/>
  <c r="Y64" i="2"/>
  <c r="D15" i="2"/>
  <c r="E15" i="2"/>
  <c r="F15" i="2"/>
  <c r="G15" i="2"/>
  <c r="AL42" i="2"/>
  <c r="AM42" i="2"/>
  <c r="J15" i="2"/>
  <c r="K15" i="2"/>
  <c r="AM44" i="2"/>
  <c r="AL44" i="2"/>
  <c r="AK42" i="2"/>
  <c r="AK44" i="2"/>
  <c r="R15" i="2"/>
  <c r="S15" i="2"/>
  <c r="T15" i="2"/>
  <c r="U15" i="2"/>
  <c r="AK49" i="2"/>
  <c r="AK50" i="2"/>
  <c r="H15" i="2"/>
  <c r="AK47" i="2"/>
  <c r="I15" i="2"/>
  <c r="AM47" i="2"/>
  <c r="AL47" i="2"/>
  <c r="P15" i="2"/>
  <c r="Q15" i="2"/>
  <c r="AK43" i="2"/>
  <c r="AM50" i="2"/>
  <c r="AL50" i="2"/>
  <c r="AM43" i="2"/>
  <c r="L15" i="2"/>
  <c r="AK45" i="2"/>
  <c r="M15" i="2"/>
  <c r="AK46" i="2"/>
  <c r="AL45" i="2"/>
  <c r="AL46" i="2"/>
  <c r="N15" i="2"/>
  <c r="O15" i="2"/>
  <c r="AK48" i="2"/>
  <c r="AM45" i="2"/>
  <c r="AM48" i="2"/>
  <c r="AL48" i="2"/>
  <c r="AM49" i="2"/>
  <c r="AL49" i="2"/>
  <c r="AL51" i="2"/>
  <c r="V15" i="2"/>
  <c r="AK52" i="2"/>
  <c r="AM52" i="2"/>
  <c r="AL52" i="2"/>
  <c r="AA15" i="2"/>
  <c r="AB15" i="2"/>
  <c r="AM53" i="2"/>
  <c r="AL53" i="2"/>
  <c r="AK53" i="2"/>
  <c r="AC15" i="2"/>
  <c r="AD15" i="2"/>
  <c r="AM54" i="2"/>
  <c r="AL54" i="2"/>
  <c r="AK15" i="2"/>
  <c r="AL15" i="2"/>
  <c r="AM55" i="2"/>
  <c r="AL55" i="2"/>
  <c r="Y15" i="2"/>
  <c r="Z15" i="2"/>
  <c r="AM56" i="2"/>
  <c r="AL56" i="2"/>
  <c r="AL57" i="2"/>
  <c r="AL43" i="2"/>
  <c r="AM46" i="2"/>
  <c r="W15" i="2"/>
  <c r="X15" i="2"/>
  <c r="AM51" i="2"/>
  <c r="AM15" i="2"/>
  <c r="AM57" i="2"/>
  <c r="AA64" i="2"/>
  <c r="D16" i="2"/>
  <c r="E16" i="2"/>
  <c r="F16" i="2"/>
  <c r="G16" i="2"/>
  <c r="AO42" i="2"/>
  <c r="AP42" i="2"/>
  <c r="J16" i="2"/>
  <c r="K16" i="2"/>
  <c r="AP44" i="2"/>
  <c r="AO44" i="2"/>
  <c r="AN42" i="2"/>
  <c r="AN44" i="2"/>
  <c r="R16" i="2"/>
  <c r="S16" i="2"/>
  <c r="T16" i="2"/>
  <c r="U16" i="2"/>
  <c r="AN49" i="2"/>
  <c r="AN50" i="2"/>
  <c r="H16" i="2"/>
  <c r="AN47" i="2"/>
  <c r="I16" i="2"/>
  <c r="AP47" i="2"/>
  <c r="AO47" i="2"/>
  <c r="P16" i="2"/>
  <c r="Q16" i="2"/>
  <c r="AN43" i="2"/>
  <c r="AP50" i="2"/>
  <c r="AO50" i="2"/>
  <c r="AP43" i="2"/>
  <c r="L16" i="2"/>
  <c r="AN45" i="2"/>
  <c r="M16" i="2"/>
  <c r="AN46" i="2"/>
  <c r="AO45" i="2"/>
  <c r="AO46" i="2"/>
  <c r="N16" i="2"/>
  <c r="O16" i="2"/>
  <c r="AN48" i="2"/>
  <c r="AP45" i="2"/>
  <c r="AP48" i="2"/>
  <c r="AO48" i="2"/>
  <c r="AP49" i="2"/>
  <c r="AO49" i="2"/>
  <c r="AO51" i="2"/>
  <c r="V16" i="2"/>
  <c r="AN52" i="2"/>
  <c r="AP52" i="2"/>
  <c r="AO52" i="2"/>
  <c r="AA16" i="2"/>
  <c r="AB16" i="2"/>
  <c r="AP53" i="2"/>
  <c r="AO53" i="2"/>
  <c r="AN53" i="2"/>
  <c r="AC16" i="2"/>
  <c r="AD16" i="2"/>
  <c r="AP54" i="2"/>
  <c r="AO54" i="2"/>
  <c r="AK16" i="2"/>
  <c r="AL16" i="2"/>
  <c r="AP55" i="2"/>
  <c r="AO55" i="2"/>
  <c r="Y16" i="2"/>
  <c r="Z16" i="2"/>
  <c r="AP56" i="2"/>
  <c r="AO56" i="2"/>
  <c r="AO57" i="2"/>
  <c r="AO43" i="2"/>
  <c r="AP46" i="2"/>
  <c r="W16" i="2"/>
  <c r="X16" i="2"/>
  <c r="AP51" i="2"/>
  <c r="AM16" i="2"/>
  <c r="AP57" i="2"/>
  <c r="AC64" i="2"/>
  <c r="D17" i="2"/>
  <c r="E17" i="2"/>
  <c r="F17" i="2"/>
  <c r="G17" i="2"/>
  <c r="AR42" i="2"/>
  <c r="AS42" i="2"/>
  <c r="J17" i="2"/>
  <c r="K17" i="2"/>
  <c r="AS44" i="2"/>
  <c r="AR44" i="2"/>
  <c r="AQ42" i="2"/>
  <c r="AQ44" i="2"/>
  <c r="R17" i="2"/>
  <c r="S17" i="2"/>
  <c r="T17" i="2"/>
  <c r="U17" i="2"/>
  <c r="AQ49" i="2"/>
  <c r="AQ50" i="2"/>
  <c r="H17" i="2"/>
  <c r="AQ47" i="2"/>
  <c r="I17" i="2"/>
  <c r="AS47" i="2"/>
  <c r="AR47" i="2"/>
  <c r="P17" i="2"/>
  <c r="Q17" i="2"/>
  <c r="AQ43" i="2"/>
  <c r="AS50" i="2"/>
  <c r="AR50" i="2"/>
  <c r="AS43" i="2"/>
  <c r="L17" i="2"/>
  <c r="AQ45" i="2"/>
  <c r="M17" i="2"/>
  <c r="AQ46" i="2"/>
  <c r="AR45" i="2"/>
  <c r="AR46" i="2"/>
  <c r="N17" i="2"/>
  <c r="O17" i="2"/>
  <c r="AQ48" i="2"/>
  <c r="AS45" i="2"/>
  <c r="AS48" i="2"/>
  <c r="AR48" i="2"/>
  <c r="AS49" i="2"/>
  <c r="AR49" i="2"/>
  <c r="AR51" i="2"/>
  <c r="V17" i="2"/>
  <c r="AQ52" i="2"/>
  <c r="AS52" i="2"/>
  <c r="AR52" i="2"/>
  <c r="AA17" i="2"/>
  <c r="AB17" i="2"/>
  <c r="AS53" i="2"/>
  <c r="AR53" i="2"/>
  <c r="AQ53" i="2"/>
  <c r="AC17" i="2"/>
  <c r="AD17" i="2"/>
  <c r="AS54" i="2"/>
  <c r="AR54" i="2"/>
  <c r="AK17" i="2"/>
  <c r="AL17" i="2"/>
  <c r="AS55" i="2"/>
  <c r="AR55" i="2"/>
  <c r="Y17" i="2"/>
  <c r="Z17" i="2"/>
  <c r="AS56" i="2"/>
  <c r="AR56" i="2"/>
  <c r="AR57" i="2"/>
  <c r="AR43" i="2"/>
  <c r="AS46" i="2"/>
  <c r="W17" i="2"/>
  <c r="X17" i="2"/>
  <c r="AS51" i="2"/>
  <c r="AM17" i="2"/>
  <c r="AS57" i="2"/>
  <c r="AE64" i="2"/>
  <c r="D18" i="2"/>
  <c r="E18" i="2"/>
  <c r="F18" i="2"/>
  <c r="G18" i="2"/>
  <c r="AU42" i="2"/>
  <c r="AV42" i="2"/>
  <c r="J18" i="2"/>
  <c r="K18" i="2"/>
  <c r="AV44" i="2"/>
  <c r="AU44" i="2"/>
  <c r="AT42" i="2"/>
  <c r="AT44" i="2"/>
  <c r="R18" i="2"/>
  <c r="S18" i="2"/>
  <c r="T18" i="2"/>
  <c r="U18" i="2"/>
  <c r="AT49" i="2"/>
  <c r="AT50" i="2"/>
  <c r="H18" i="2"/>
  <c r="AT47" i="2"/>
  <c r="I18" i="2"/>
  <c r="AV47" i="2"/>
  <c r="AU47" i="2"/>
  <c r="P18" i="2"/>
  <c r="Q18" i="2"/>
  <c r="AT43" i="2"/>
  <c r="AV50" i="2"/>
  <c r="AU50" i="2"/>
  <c r="AV43" i="2"/>
  <c r="L18" i="2"/>
  <c r="AT45" i="2"/>
  <c r="M18" i="2"/>
  <c r="AT46" i="2"/>
  <c r="AU45" i="2"/>
  <c r="AU46" i="2"/>
  <c r="N18" i="2"/>
  <c r="O18" i="2"/>
  <c r="AT48" i="2"/>
  <c r="AV45" i="2"/>
  <c r="AV48" i="2"/>
  <c r="AU48" i="2"/>
  <c r="AV49" i="2"/>
  <c r="AU49" i="2"/>
  <c r="AU51" i="2"/>
  <c r="V18" i="2"/>
  <c r="AT52" i="2"/>
  <c r="AV52" i="2"/>
  <c r="AU52" i="2"/>
  <c r="AA18" i="2"/>
  <c r="AB18" i="2"/>
  <c r="AV53" i="2"/>
  <c r="AU53" i="2"/>
  <c r="AT53" i="2"/>
  <c r="AC18" i="2"/>
  <c r="AD18" i="2"/>
  <c r="AV54" i="2"/>
  <c r="AU54" i="2"/>
  <c r="AK18" i="2"/>
  <c r="AL18" i="2"/>
  <c r="AV55" i="2"/>
  <c r="AU55" i="2"/>
  <c r="Y18" i="2"/>
  <c r="Z18" i="2"/>
  <c r="AV56" i="2"/>
  <c r="AU56" i="2"/>
  <c r="AU57" i="2"/>
  <c r="AU43" i="2"/>
  <c r="AV46" i="2"/>
  <c r="W18" i="2"/>
  <c r="X18" i="2"/>
  <c r="AV51" i="2"/>
  <c r="AM18" i="2"/>
  <c r="AV57" i="2"/>
  <c r="AG64" i="2"/>
  <c r="D19" i="2"/>
  <c r="E19" i="2"/>
  <c r="F19" i="2"/>
  <c r="G19" i="2"/>
  <c r="AX42" i="2"/>
  <c r="AY42" i="2"/>
  <c r="J19" i="2"/>
  <c r="K19" i="2"/>
  <c r="AY44" i="2"/>
  <c r="AX44" i="2"/>
  <c r="AW42" i="2"/>
  <c r="AW44" i="2"/>
  <c r="R19" i="2"/>
  <c r="S19" i="2"/>
  <c r="T19" i="2"/>
  <c r="U19" i="2"/>
  <c r="AW49" i="2"/>
  <c r="AW50" i="2"/>
  <c r="H19" i="2"/>
  <c r="AW47" i="2"/>
  <c r="I19" i="2"/>
  <c r="AY47" i="2"/>
  <c r="AX47" i="2"/>
  <c r="P19" i="2"/>
  <c r="Q19" i="2"/>
  <c r="AW43" i="2"/>
  <c r="AY50" i="2"/>
  <c r="AX50" i="2"/>
  <c r="AY43" i="2"/>
  <c r="L19" i="2"/>
  <c r="AW45" i="2"/>
  <c r="M19" i="2"/>
  <c r="AW46" i="2"/>
  <c r="AX45" i="2"/>
  <c r="AX46" i="2"/>
  <c r="N19" i="2"/>
  <c r="O19" i="2"/>
  <c r="AW48" i="2"/>
  <c r="AY45" i="2"/>
  <c r="AY48" i="2"/>
  <c r="AX48" i="2"/>
  <c r="AY49" i="2"/>
  <c r="AX49" i="2"/>
  <c r="AX51" i="2"/>
  <c r="V19" i="2"/>
  <c r="AW52" i="2"/>
  <c r="AY52" i="2"/>
  <c r="AX52" i="2"/>
  <c r="AA19" i="2"/>
  <c r="AB19" i="2"/>
  <c r="AY53" i="2"/>
  <c r="AX53" i="2"/>
  <c r="AW53" i="2"/>
  <c r="AC19" i="2"/>
  <c r="AD19" i="2"/>
  <c r="AY54" i="2"/>
  <c r="AX54" i="2"/>
  <c r="AK19" i="2"/>
  <c r="AL19" i="2"/>
  <c r="AY55" i="2"/>
  <c r="AX55" i="2"/>
  <c r="Y19" i="2"/>
  <c r="Z19" i="2"/>
  <c r="AY56" i="2"/>
  <c r="AX56" i="2"/>
  <c r="AX57" i="2"/>
  <c r="AX43" i="2"/>
  <c r="AY46" i="2"/>
  <c r="W19" i="2"/>
  <c r="X19" i="2"/>
  <c r="AY51" i="2"/>
  <c r="AM19" i="2"/>
  <c r="AY57" i="2"/>
  <c r="AI64" i="2"/>
  <c r="D20" i="2"/>
  <c r="E20" i="2"/>
  <c r="F20" i="2"/>
  <c r="G20" i="2"/>
  <c r="BA42" i="2"/>
  <c r="BB42" i="2"/>
  <c r="J20" i="2"/>
  <c r="K20" i="2"/>
  <c r="BB44" i="2"/>
  <c r="BA44" i="2"/>
  <c r="AZ42" i="2"/>
  <c r="AZ44" i="2"/>
  <c r="R20" i="2"/>
  <c r="S20" i="2"/>
  <c r="T20" i="2"/>
  <c r="U20" i="2"/>
  <c r="AZ49" i="2"/>
  <c r="AZ50" i="2"/>
  <c r="H20" i="2"/>
  <c r="AZ47" i="2"/>
  <c r="I20" i="2"/>
  <c r="BB47" i="2"/>
  <c r="BA47" i="2"/>
  <c r="P20" i="2"/>
  <c r="Q20" i="2"/>
  <c r="AZ43" i="2"/>
  <c r="BB50" i="2"/>
  <c r="BA50" i="2"/>
  <c r="BB43" i="2"/>
  <c r="L20" i="2"/>
  <c r="AZ45" i="2"/>
  <c r="M20" i="2"/>
  <c r="AZ46" i="2"/>
  <c r="BA45" i="2"/>
  <c r="BA46" i="2"/>
  <c r="N20" i="2"/>
  <c r="O20" i="2"/>
  <c r="AZ48" i="2"/>
  <c r="BB45" i="2"/>
  <c r="BB48" i="2"/>
  <c r="BA48" i="2"/>
  <c r="BB49" i="2"/>
  <c r="BA49" i="2"/>
  <c r="BA51" i="2"/>
  <c r="V20" i="2"/>
  <c r="AZ52" i="2"/>
  <c r="BB52" i="2"/>
  <c r="BA52" i="2"/>
  <c r="AA20" i="2"/>
  <c r="AB20" i="2"/>
  <c r="BB53" i="2"/>
  <c r="BA53" i="2"/>
  <c r="AZ53" i="2"/>
  <c r="AC20" i="2"/>
  <c r="AD20" i="2"/>
  <c r="BB54" i="2"/>
  <c r="BA54" i="2"/>
  <c r="AK20" i="2"/>
  <c r="AL20" i="2"/>
  <c r="BB55" i="2"/>
  <c r="BA55" i="2"/>
  <c r="Y20" i="2"/>
  <c r="Z20" i="2"/>
  <c r="BB56" i="2"/>
  <c r="BA56" i="2"/>
  <c r="BA57" i="2"/>
  <c r="BA43" i="2"/>
  <c r="BB46" i="2"/>
  <c r="W20" i="2"/>
  <c r="X20" i="2"/>
  <c r="BB51" i="2"/>
  <c r="AM20" i="2"/>
  <c r="BB57" i="2"/>
  <c r="AK64" i="2"/>
  <c r="D21" i="2"/>
  <c r="E21" i="2"/>
  <c r="F21" i="2"/>
  <c r="G21" i="2"/>
  <c r="BD42" i="2"/>
  <c r="BE42" i="2"/>
  <c r="J21" i="2"/>
  <c r="K21" i="2"/>
  <c r="BE44" i="2"/>
  <c r="BD44" i="2"/>
  <c r="BC42" i="2"/>
  <c r="BC44" i="2"/>
  <c r="R21" i="2"/>
  <c r="S21" i="2"/>
  <c r="T21" i="2"/>
  <c r="U21" i="2"/>
  <c r="BC49" i="2"/>
  <c r="BC50" i="2"/>
  <c r="H21" i="2"/>
  <c r="BC47" i="2"/>
  <c r="I21" i="2"/>
  <c r="BE47" i="2"/>
  <c r="BD47" i="2"/>
  <c r="P21" i="2"/>
  <c r="Q21" i="2"/>
  <c r="BC43" i="2"/>
  <c r="BE50" i="2"/>
  <c r="BD50" i="2"/>
  <c r="BE43" i="2"/>
  <c r="L21" i="2"/>
  <c r="BC45" i="2"/>
  <c r="M21" i="2"/>
  <c r="BC46" i="2"/>
  <c r="BD45" i="2"/>
  <c r="BD46" i="2"/>
  <c r="N21" i="2"/>
  <c r="O21" i="2"/>
  <c r="BC48" i="2"/>
  <c r="BE45" i="2"/>
  <c r="BE48" i="2"/>
  <c r="BD48" i="2"/>
  <c r="BE49" i="2"/>
  <c r="BD49" i="2"/>
  <c r="BD51" i="2"/>
  <c r="V21" i="2"/>
  <c r="BC52" i="2"/>
  <c r="BE52" i="2"/>
  <c r="BD52" i="2"/>
  <c r="AA21" i="2"/>
  <c r="AB21" i="2"/>
  <c r="BE53" i="2"/>
  <c r="BD53" i="2"/>
  <c r="BC53" i="2"/>
  <c r="AC21" i="2"/>
  <c r="AD21" i="2"/>
  <c r="BE54" i="2"/>
  <c r="BD54" i="2"/>
  <c r="AK21" i="2"/>
  <c r="AL21" i="2"/>
  <c r="BE55" i="2"/>
  <c r="BD55" i="2"/>
  <c r="Y21" i="2"/>
  <c r="Z21" i="2"/>
  <c r="BE56" i="2"/>
  <c r="BD56" i="2"/>
  <c r="BD57" i="2"/>
  <c r="BD43" i="2"/>
  <c r="BE46" i="2"/>
  <c r="W21" i="2"/>
  <c r="X21" i="2"/>
  <c r="BE51" i="2"/>
  <c r="AM21" i="2"/>
  <c r="BE57" i="2"/>
  <c r="AM64" i="2"/>
  <c r="D22" i="2"/>
  <c r="E22" i="2"/>
  <c r="F22" i="2"/>
  <c r="G22" i="2"/>
  <c r="BG42" i="2"/>
  <c r="BH42" i="2"/>
  <c r="J22" i="2"/>
  <c r="K22" i="2"/>
  <c r="BH44" i="2"/>
  <c r="BG44" i="2"/>
  <c r="BF42" i="2"/>
  <c r="BF44" i="2"/>
  <c r="R22" i="2"/>
  <c r="S22" i="2"/>
  <c r="T22" i="2"/>
  <c r="U22" i="2"/>
  <c r="BF49" i="2"/>
  <c r="BF50" i="2"/>
  <c r="H22" i="2"/>
  <c r="BF47" i="2"/>
  <c r="I22" i="2"/>
  <c r="BH47" i="2"/>
  <c r="BG47" i="2"/>
  <c r="P22" i="2"/>
  <c r="Q22" i="2"/>
  <c r="BF43" i="2"/>
  <c r="BH50" i="2"/>
  <c r="BG50" i="2"/>
  <c r="BH43" i="2"/>
  <c r="L22" i="2"/>
  <c r="BF45" i="2"/>
  <c r="M22" i="2"/>
  <c r="BF46" i="2"/>
  <c r="BG45" i="2"/>
  <c r="BG46" i="2"/>
  <c r="N22" i="2"/>
  <c r="O22" i="2"/>
  <c r="BF48" i="2"/>
  <c r="BH45" i="2"/>
  <c r="BH48" i="2"/>
  <c r="BG48" i="2"/>
  <c r="BH49" i="2"/>
  <c r="BG49" i="2"/>
  <c r="BG51" i="2"/>
  <c r="V22" i="2"/>
  <c r="BF52" i="2"/>
  <c r="BH52" i="2"/>
  <c r="BG52" i="2"/>
  <c r="AA22" i="2"/>
  <c r="AB22" i="2"/>
  <c r="BH53" i="2"/>
  <c r="BG53" i="2"/>
  <c r="BF53" i="2"/>
  <c r="AC22" i="2"/>
  <c r="AD22" i="2"/>
  <c r="BH54" i="2"/>
  <c r="BG54" i="2"/>
  <c r="AK22" i="2"/>
  <c r="AL22" i="2"/>
  <c r="BH55" i="2"/>
  <c r="BG55" i="2"/>
  <c r="Y22" i="2"/>
  <c r="Z22" i="2"/>
  <c r="BH56" i="2"/>
  <c r="BG56" i="2"/>
  <c r="BG57" i="2"/>
  <c r="BG43" i="2"/>
  <c r="BH46" i="2"/>
  <c r="W22" i="2"/>
  <c r="X22" i="2"/>
  <c r="BH51" i="2"/>
  <c r="AM22" i="2"/>
  <c r="BH57" i="2"/>
  <c r="AO64" i="2"/>
  <c r="D23" i="2"/>
  <c r="E23" i="2"/>
  <c r="F23" i="2"/>
  <c r="G23" i="2"/>
  <c r="BJ42" i="2"/>
  <c r="BK42" i="2"/>
  <c r="J23" i="2"/>
  <c r="K23" i="2"/>
  <c r="BK44" i="2"/>
  <c r="BJ44" i="2"/>
  <c r="BI42" i="2"/>
  <c r="BI44" i="2"/>
  <c r="R23" i="2"/>
  <c r="S23" i="2"/>
  <c r="T23" i="2"/>
  <c r="U23" i="2"/>
  <c r="BI49" i="2"/>
  <c r="BI50" i="2"/>
  <c r="H23" i="2"/>
  <c r="BI47" i="2"/>
  <c r="I23" i="2"/>
  <c r="BK47" i="2"/>
  <c r="BJ47" i="2"/>
  <c r="P23" i="2"/>
  <c r="Q23" i="2"/>
  <c r="BI43" i="2"/>
  <c r="BK50" i="2"/>
  <c r="BJ50" i="2"/>
  <c r="BK43" i="2"/>
  <c r="L23" i="2"/>
  <c r="BI45" i="2"/>
  <c r="M23" i="2"/>
  <c r="BI46" i="2"/>
  <c r="BJ45" i="2"/>
  <c r="BJ46" i="2"/>
  <c r="N23" i="2"/>
  <c r="O23" i="2"/>
  <c r="BI48" i="2"/>
  <c r="BK45" i="2"/>
  <c r="BK48" i="2"/>
  <c r="BJ48" i="2"/>
  <c r="BK49" i="2"/>
  <c r="BJ49" i="2"/>
  <c r="BJ51" i="2"/>
  <c r="V23" i="2"/>
  <c r="BI52" i="2"/>
  <c r="BK52" i="2"/>
  <c r="BJ52" i="2"/>
  <c r="AA23" i="2"/>
  <c r="AB23" i="2"/>
  <c r="BK53" i="2"/>
  <c r="BJ53" i="2"/>
  <c r="BI53" i="2"/>
  <c r="AC23" i="2"/>
  <c r="AD23" i="2"/>
  <c r="BK54" i="2"/>
  <c r="BJ54" i="2"/>
  <c r="AK23" i="2"/>
  <c r="AL23" i="2"/>
  <c r="BK55" i="2"/>
  <c r="BJ55" i="2"/>
  <c r="Y23" i="2"/>
  <c r="Z23" i="2"/>
  <c r="BK56" i="2"/>
  <c r="BJ56" i="2"/>
  <c r="BJ57" i="2"/>
  <c r="BJ43" i="2"/>
  <c r="BK46" i="2"/>
  <c r="W23" i="2"/>
  <c r="X23" i="2"/>
  <c r="BK51" i="2"/>
  <c r="AM23" i="2"/>
  <c r="BK57" i="2"/>
  <c r="AQ64" i="2"/>
  <c r="D24" i="2"/>
  <c r="E24" i="2"/>
  <c r="F24" i="2"/>
  <c r="G24" i="2"/>
  <c r="BM42" i="2"/>
  <c r="BN42" i="2"/>
  <c r="J24" i="2"/>
  <c r="K24" i="2"/>
  <c r="BN44" i="2"/>
  <c r="BM44" i="2"/>
  <c r="BL42" i="2"/>
  <c r="BL44" i="2"/>
  <c r="R24" i="2"/>
  <c r="S24" i="2"/>
  <c r="T24" i="2"/>
  <c r="U24" i="2"/>
  <c r="BL49" i="2"/>
  <c r="BL50" i="2"/>
  <c r="H24" i="2"/>
  <c r="BL47" i="2"/>
  <c r="I24" i="2"/>
  <c r="BN47" i="2"/>
  <c r="BM47" i="2"/>
  <c r="P24" i="2"/>
  <c r="Q24" i="2"/>
  <c r="BL43" i="2"/>
  <c r="BN50" i="2"/>
  <c r="BM50" i="2"/>
  <c r="BN43" i="2"/>
  <c r="L24" i="2"/>
  <c r="BL45" i="2"/>
  <c r="M24" i="2"/>
  <c r="BL46" i="2"/>
  <c r="BM45" i="2"/>
  <c r="BM46" i="2"/>
  <c r="N24" i="2"/>
  <c r="O24" i="2"/>
  <c r="BL48" i="2"/>
  <c r="BN45" i="2"/>
  <c r="BN48" i="2"/>
  <c r="BM48" i="2"/>
  <c r="BN49" i="2"/>
  <c r="BM49" i="2"/>
  <c r="BM51" i="2"/>
  <c r="V24" i="2"/>
  <c r="BL52" i="2"/>
  <c r="BN52" i="2"/>
  <c r="BM52" i="2"/>
  <c r="AA24" i="2"/>
  <c r="AB24" i="2"/>
  <c r="BN53" i="2"/>
  <c r="BM53" i="2"/>
  <c r="BL53" i="2"/>
  <c r="AC24" i="2"/>
  <c r="AD24" i="2"/>
  <c r="BN54" i="2"/>
  <c r="BM54" i="2"/>
  <c r="AK24" i="2"/>
  <c r="AL24" i="2"/>
  <c r="BN55" i="2"/>
  <c r="BM55" i="2"/>
  <c r="Y24" i="2"/>
  <c r="Z24" i="2"/>
  <c r="BN56" i="2"/>
  <c r="BM56" i="2"/>
  <c r="BM57" i="2"/>
  <c r="BM43" i="2"/>
  <c r="BN46" i="2"/>
  <c r="W24" i="2"/>
  <c r="X24" i="2"/>
  <c r="BN51" i="2"/>
  <c r="AM24" i="2"/>
  <c r="BN57" i="2"/>
  <c r="AS64" i="2"/>
  <c r="D25" i="2"/>
  <c r="E25" i="2"/>
  <c r="F25" i="2"/>
  <c r="G25" i="2"/>
  <c r="BP42" i="2"/>
  <c r="BQ42" i="2"/>
  <c r="J25" i="2"/>
  <c r="K25" i="2"/>
  <c r="BQ44" i="2"/>
  <c r="BP44" i="2"/>
  <c r="BO42" i="2"/>
  <c r="BO44" i="2"/>
  <c r="R25" i="2"/>
  <c r="S25" i="2"/>
  <c r="T25" i="2"/>
  <c r="U25" i="2"/>
  <c r="BO49" i="2"/>
  <c r="BO50" i="2"/>
  <c r="H25" i="2"/>
  <c r="BO47" i="2"/>
  <c r="I25" i="2"/>
  <c r="BQ47" i="2"/>
  <c r="BP47" i="2"/>
  <c r="P25" i="2"/>
  <c r="Q25" i="2"/>
  <c r="BO43" i="2"/>
  <c r="BQ50" i="2"/>
  <c r="BP50" i="2"/>
  <c r="BQ43" i="2"/>
  <c r="L25" i="2"/>
  <c r="BO45" i="2"/>
  <c r="M25" i="2"/>
  <c r="BO46" i="2"/>
  <c r="BP45" i="2"/>
  <c r="BP46" i="2"/>
  <c r="N25" i="2"/>
  <c r="O25" i="2"/>
  <c r="BO48" i="2"/>
  <c r="BQ45" i="2"/>
  <c r="BQ48" i="2"/>
  <c r="BP48" i="2"/>
  <c r="BQ49" i="2"/>
  <c r="BP49" i="2"/>
  <c r="BP51" i="2"/>
  <c r="V25" i="2"/>
  <c r="BO52" i="2"/>
  <c r="BQ52" i="2"/>
  <c r="BP52" i="2"/>
  <c r="AA25" i="2"/>
  <c r="AB25" i="2"/>
  <c r="BQ53" i="2"/>
  <c r="BP53" i="2"/>
  <c r="BO53" i="2"/>
  <c r="AC25" i="2"/>
  <c r="AD25" i="2"/>
  <c r="BQ54" i="2"/>
  <c r="BP54" i="2"/>
  <c r="AK25" i="2"/>
  <c r="AL25" i="2"/>
  <c r="BQ55" i="2"/>
  <c r="BP55" i="2"/>
  <c r="Y25" i="2"/>
  <c r="Z25" i="2"/>
  <c r="BQ56" i="2"/>
  <c r="BP56" i="2"/>
  <c r="BP57" i="2"/>
  <c r="BP43" i="2"/>
  <c r="BQ46" i="2"/>
  <c r="W25" i="2"/>
  <c r="X25" i="2"/>
  <c r="BQ51" i="2"/>
  <c r="AM25" i="2"/>
  <c r="BQ57" i="2"/>
  <c r="AU64" i="2"/>
  <c r="D26" i="2"/>
  <c r="E26" i="2"/>
  <c r="F26" i="2"/>
  <c r="G26" i="2"/>
  <c r="BS42" i="2"/>
  <c r="BT42" i="2"/>
  <c r="J26" i="2"/>
  <c r="K26" i="2"/>
  <c r="BT44" i="2"/>
  <c r="BS44" i="2"/>
  <c r="BR42" i="2"/>
  <c r="BR44" i="2"/>
  <c r="R26" i="2"/>
  <c r="S26" i="2"/>
  <c r="T26" i="2"/>
  <c r="U26" i="2"/>
  <c r="BR49" i="2"/>
  <c r="BR50" i="2"/>
  <c r="H26" i="2"/>
  <c r="BR47" i="2"/>
  <c r="I26" i="2"/>
  <c r="BT47" i="2"/>
  <c r="BS47" i="2"/>
  <c r="P26" i="2"/>
  <c r="Q26" i="2"/>
  <c r="BR43" i="2"/>
  <c r="BT50" i="2"/>
  <c r="BS50" i="2"/>
  <c r="BT43" i="2"/>
  <c r="L26" i="2"/>
  <c r="BR45" i="2"/>
  <c r="M26" i="2"/>
  <c r="BR46" i="2"/>
  <c r="BS45" i="2"/>
  <c r="BS46" i="2"/>
  <c r="N26" i="2"/>
  <c r="O26" i="2"/>
  <c r="BR48" i="2"/>
  <c r="BT45" i="2"/>
  <c r="BT48" i="2"/>
  <c r="BS48" i="2"/>
  <c r="BT49" i="2"/>
  <c r="BS49" i="2"/>
  <c r="BS51" i="2"/>
  <c r="V26" i="2"/>
  <c r="BR52" i="2"/>
  <c r="BT52" i="2"/>
  <c r="BS52" i="2"/>
  <c r="AA26" i="2"/>
  <c r="AB26" i="2"/>
  <c r="BT53" i="2"/>
  <c r="BS53" i="2"/>
  <c r="BR53" i="2"/>
  <c r="AC26" i="2"/>
  <c r="AD26" i="2"/>
  <c r="BT54" i="2"/>
  <c r="BS54" i="2"/>
  <c r="AK26" i="2"/>
  <c r="AL26" i="2"/>
  <c r="BT55" i="2"/>
  <c r="BS55" i="2"/>
  <c r="Y26" i="2"/>
  <c r="Z26" i="2"/>
  <c r="BT56" i="2"/>
  <c r="BS56" i="2"/>
  <c r="BS57" i="2"/>
  <c r="BS43" i="2"/>
  <c r="BT46" i="2"/>
  <c r="W26" i="2"/>
  <c r="X26" i="2"/>
  <c r="BT51" i="2"/>
  <c r="AM26" i="2"/>
  <c r="BT57" i="2"/>
  <c r="AW64" i="2"/>
  <c r="D27" i="2"/>
  <c r="E27" i="2"/>
  <c r="F27" i="2"/>
  <c r="G27" i="2"/>
  <c r="BV42" i="2"/>
  <c r="BW42" i="2"/>
  <c r="J27" i="2"/>
  <c r="K27" i="2"/>
  <c r="BW44" i="2"/>
  <c r="BV44" i="2"/>
  <c r="BU42" i="2"/>
  <c r="BU44" i="2"/>
  <c r="R27" i="2"/>
  <c r="S27" i="2"/>
  <c r="T27" i="2"/>
  <c r="U27" i="2"/>
  <c r="BU49" i="2"/>
  <c r="BU50" i="2"/>
  <c r="H27" i="2"/>
  <c r="BU47" i="2"/>
  <c r="I27" i="2"/>
  <c r="BW47" i="2"/>
  <c r="BV47" i="2"/>
  <c r="P27" i="2"/>
  <c r="Q27" i="2"/>
  <c r="BU43" i="2"/>
  <c r="BW50" i="2"/>
  <c r="BV50" i="2"/>
  <c r="BW43" i="2"/>
  <c r="L27" i="2"/>
  <c r="BU45" i="2"/>
  <c r="M27" i="2"/>
  <c r="BU46" i="2"/>
  <c r="BV45" i="2"/>
  <c r="BV46" i="2"/>
  <c r="N27" i="2"/>
  <c r="O27" i="2"/>
  <c r="BU48" i="2"/>
  <c r="BW45" i="2"/>
  <c r="BW48" i="2"/>
  <c r="BV48" i="2"/>
  <c r="BW49" i="2"/>
  <c r="BV49" i="2"/>
  <c r="BV51" i="2"/>
  <c r="V27" i="2"/>
  <c r="BU52" i="2"/>
  <c r="BW52" i="2"/>
  <c r="BV52" i="2"/>
  <c r="AA27" i="2"/>
  <c r="AB27" i="2"/>
  <c r="BW53" i="2"/>
  <c r="BV53" i="2"/>
  <c r="BU53" i="2"/>
  <c r="AC27" i="2"/>
  <c r="AD27" i="2"/>
  <c r="BW54" i="2"/>
  <c r="BV54" i="2"/>
  <c r="AK27" i="2"/>
  <c r="AL27" i="2"/>
  <c r="BW55" i="2"/>
  <c r="BV55" i="2"/>
  <c r="Y27" i="2"/>
  <c r="Z27" i="2"/>
  <c r="BW56" i="2"/>
  <c r="BV56" i="2"/>
  <c r="BV57" i="2"/>
  <c r="BV43" i="2"/>
  <c r="BW46" i="2"/>
  <c r="W27" i="2"/>
  <c r="X27" i="2"/>
  <c r="BW51" i="2"/>
  <c r="AM27" i="2"/>
  <c r="BW57" i="2"/>
  <c r="AY64" i="2"/>
  <c r="D28" i="2"/>
  <c r="E28" i="2"/>
  <c r="F28" i="2"/>
  <c r="G28" i="2"/>
  <c r="BY42" i="2"/>
  <c r="BZ42" i="2"/>
  <c r="J28" i="2"/>
  <c r="K28" i="2"/>
  <c r="BZ44" i="2"/>
  <c r="BY44" i="2"/>
  <c r="BX42" i="2"/>
  <c r="BX44" i="2"/>
  <c r="R28" i="2"/>
  <c r="S28" i="2"/>
  <c r="T28" i="2"/>
  <c r="U28" i="2"/>
  <c r="BX49" i="2"/>
  <c r="BX50" i="2"/>
  <c r="H28" i="2"/>
  <c r="BX47" i="2"/>
  <c r="I28" i="2"/>
  <c r="BZ47" i="2"/>
  <c r="BY47" i="2"/>
  <c r="P28" i="2"/>
  <c r="Q28" i="2"/>
  <c r="BX43" i="2"/>
  <c r="BZ50" i="2"/>
  <c r="BY50" i="2"/>
  <c r="BZ43" i="2"/>
  <c r="L28" i="2"/>
  <c r="BX45" i="2"/>
  <c r="M28" i="2"/>
  <c r="BX46" i="2"/>
  <c r="BY45" i="2"/>
  <c r="BY46" i="2"/>
  <c r="N28" i="2"/>
  <c r="O28" i="2"/>
  <c r="BX48" i="2"/>
  <c r="BZ45" i="2"/>
  <c r="BZ48" i="2"/>
  <c r="BY48" i="2"/>
  <c r="BZ49" i="2"/>
  <c r="BY49" i="2"/>
  <c r="BY51" i="2"/>
  <c r="V28" i="2"/>
  <c r="BX52" i="2"/>
  <c r="BZ52" i="2"/>
  <c r="BY52" i="2"/>
  <c r="AA28" i="2"/>
  <c r="AB28" i="2"/>
  <c r="BZ53" i="2"/>
  <c r="BY53" i="2"/>
  <c r="BX53" i="2"/>
  <c r="AC28" i="2"/>
  <c r="AD28" i="2"/>
  <c r="BZ54" i="2"/>
  <c r="BY54" i="2"/>
  <c r="AK28" i="2"/>
  <c r="AL28" i="2"/>
  <c r="BZ55" i="2"/>
  <c r="BY55" i="2"/>
  <c r="Y28" i="2"/>
  <c r="Z28" i="2"/>
  <c r="BZ56" i="2"/>
  <c r="BY56" i="2"/>
  <c r="BY57" i="2"/>
  <c r="BY43" i="2"/>
  <c r="BZ46" i="2"/>
  <c r="W28" i="2"/>
  <c r="X28" i="2"/>
  <c r="BZ51" i="2"/>
  <c r="AM28" i="2"/>
  <c r="BZ57" i="2"/>
  <c r="BA64" i="2"/>
  <c r="D29" i="2"/>
  <c r="E29" i="2"/>
  <c r="F29" i="2"/>
  <c r="G29" i="2"/>
  <c r="CB42" i="2"/>
  <c r="CC42" i="2"/>
  <c r="J29" i="2"/>
  <c r="K29" i="2"/>
  <c r="CC44" i="2"/>
  <c r="CB44" i="2"/>
  <c r="CA42" i="2"/>
  <c r="CA44" i="2"/>
  <c r="R29" i="2"/>
  <c r="S29" i="2"/>
  <c r="T29" i="2"/>
  <c r="U29" i="2"/>
  <c r="CA49" i="2"/>
  <c r="CA50" i="2"/>
  <c r="H29" i="2"/>
  <c r="CA47" i="2"/>
  <c r="I29" i="2"/>
  <c r="CC47" i="2"/>
  <c r="CB47" i="2"/>
  <c r="P29" i="2"/>
  <c r="Q29" i="2"/>
  <c r="CA43" i="2"/>
  <c r="CC50" i="2"/>
  <c r="CB50" i="2"/>
  <c r="CC43" i="2"/>
  <c r="L29" i="2"/>
  <c r="CA45" i="2"/>
  <c r="M29" i="2"/>
  <c r="CA46" i="2"/>
  <c r="CB45" i="2"/>
  <c r="CB46" i="2"/>
  <c r="N29" i="2"/>
  <c r="O29" i="2"/>
  <c r="CA48" i="2"/>
  <c r="CC45" i="2"/>
  <c r="CC48" i="2"/>
  <c r="CB48" i="2"/>
  <c r="CC49" i="2"/>
  <c r="CB49" i="2"/>
  <c r="CB51" i="2"/>
  <c r="V29" i="2"/>
  <c r="CA52" i="2"/>
  <c r="CC52" i="2"/>
  <c r="CB52" i="2"/>
  <c r="AA29" i="2"/>
  <c r="AB29" i="2"/>
  <c r="CC53" i="2"/>
  <c r="CB53" i="2"/>
  <c r="CA53" i="2"/>
  <c r="AC29" i="2"/>
  <c r="AD29" i="2"/>
  <c r="CC54" i="2"/>
  <c r="CB54" i="2"/>
  <c r="AK29" i="2"/>
  <c r="AL29" i="2"/>
  <c r="CC55" i="2"/>
  <c r="CB55" i="2"/>
  <c r="Y29" i="2"/>
  <c r="Z29" i="2"/>
  <c r="CC56" i="2"/>
  <c r="CB56" i="2"/>
  <c r="CB57" i="2"/>
  <c r="CB43" i="2"/>
  <c r="CC46" i="2"/>
  <c r="W29" i="2"/>
  <c r="X29" i="2"/>
  <c r="CC51" i="2"/>
  <c r="AM29" i="2"/>
  <c r="CC57" i="2"/>
  <c r="BC64" i="2"/>
  <c r="D30" i="2"/>
  <c r="E30" i="2"/>
  <c r="F30" i="2"/>
  <c r="G30" i="2"/>
  <c r="CE42" i="2"/>
  <c r="CF42" i="2"/>
  <c r="J30" i="2"/>
  <c r="K30" i="2"/>
  <c r="CF44" i="2"/>
  <c r="CE44" i="2"/>
  <c r="CD42" i="2"/>
  <c r="CD44" i="2"/>
  <c r="R30" i="2"/>
  <c r="S30" i="2"/>
  <c r="T30" i="2"/>
  <c r="U30" i="2"/>
  <c r="CD49" i="2"/>
  <c r="CD50" i="2"/>
  <c r="H30" i="2"/>
  <c r="CD47" i="2"/>
  <c r="I30" i="2"/>
  <c r="CF47" i="2"/>
  <c r="CE47" i="2"/>
  <c r="P30" i="2"/>
  <c r="Q30" i="2"/>
  <c r="CD43" i="2"/>
  <c r="CF50" i="2"/>
  <c r="CE50" i="2"/>
  <c r="CF43" i="2"/>
  <c r="L30" i="2"/>
  <c r="CD45" i="2"/>
  <c r="M30" i="2"/>
  <c r="CD46" i="2"/>
  <c r="CE45" i="2"/>
  <c r="CE46" i="2"/>
  <c r="N30" i="2"/>
  <c r="O30" i="2"/>
  <c r="CD48" i="2"/>
  <c r="CF45" i="2"/>
  <c r="CF48" i="2"/>
  <c r="CE48" i="2"/>
  <c r="CF49" i="2"/>
  <c r="CE49" i="2"/>
  <c r="CE51" i="2"/>
  <c r="V30" i="2"/>
  <c r="CD52" i="2"/>
  <c r="CF52" i="2"/>
  <c r="CE52" i="2"/>
  <c r="AA30" i="2"/>
  <c r="AB30" i="2"/>
  <c r="CF53" i="2"/>
  <c r="CE53" i="2"/>
  <c r="CD53" i="2"/>
  <c r="AC30" i="2"/>
  <c r="AD30" i="2"/>
  <c r="CF54" i="2"/>
  <c r="CE54" i="2"/>
  <c r="AK30" i="2"/>
  <c r="AL30" i="2"/>
  <c r="CF55" i="2"/>
  <c r="CE55" i="2"/>
  <c r="Y30" i="2"/>
  <c r="Z30" i="2"/>
  <c r="CF56" i="2"/>
  <c r="CE56" i="2"/>
  <c r="CE57" i="2"/>
  <c r="CE43" i="2"/>
  <c r="CF46" i="2"/>
  <c r="W30" i="2"/>
  <c r="X30" i="2"/>
  <c r="CF51" i="2"/>
  <c r="AM30" i="2"/>
  <c r="CF57" i="2"/>
  <c r="BE64" i="2"/>
  <c r="D31" i="2"/>
  <c r="E31" i="2"/>
  <c r="F31" i="2"/>
  <c r="G31" i="2"/>
  <c r="CH42" i="2"/>
  <c r="CI42" i="2"/>
  <c r="J31" i="2"/>
  <c r="K31" i="2"/>
  <c r="CI44" i="2"/>
  <c r="CH44" i="2"/>
  <c r="CG42" i="2"/>
  <c r="CG44" i="2"/>
  <c r="R31" i="2"/>
  <c r="S31" i="2"/>
  <c r="T31" i="2"/>
  <c r="U31" i="2"/>
  <c r="CG49" i="2"/>
  <c r="CG50" i="2"/>
  <c r="H31" i="2"/>
  <c r="CG47" i="2"/>
  <c r="I31" i="2"/>
  <c r="CI47" i="2"/>
  <c r="CH47" i="2"/>
  <c r="P31" i="2"/>
  <c r="Q31" i="2"/>
  <c r="CG43" i="2"/>
  <c r="CI50" i="2"/>
  <c r="CH50" i="2"/>
  <c r="CI43" i="2"/>
  <c r="L31" i="2"/>
  <c r="CG45" i="2"/>
  <c r="M31" i="2"/>
  <c r="CG46" i="2"/>
  <c r="CH45" i="2"/>
  <c r="CH46" i="2"/>
  <c r="N31" i="2"/>
  <c r="O31" i="2"/>
  <c r="CG48" i="2"/>
  <c r="CI45" i="2"/>
  <c r="CI48" i="2"/>
  <c r="CH48" i="2"/>
  <c r="CI49" i="2"/>
  <c r="CH49" i="2"/>
  <c r="CH51" i="2"/>
  <c r="V31" i="2"/>
  <c r="CG52" i="2"/>
  <c r="CI52" i="2"/>
  <c r="CH52" i="2"/>
  <c r="AA31" i="2"/>
  <c r="AB31" i="2"/>
  <c r="CI53" i="2"/>
  <c r="CH53" i="2"/>
  <c r="CG53" i="2"/>
  <c r="AC31" i="2"/>
  <c r="AD31" i="2"/>
  <c r="CI54" i="2"/>
  <c r="CH54" i="2"/>
  <c r="AK31" i="2"/>
  <c r="AL31" i="2"/>
  <c r="CI55" i="2"/>
  <c r="CH55" i="2"/>
  <c r="Y31" i="2"/>
  <c r="Z31" i="2"/>
  <c r="CI56" i="2"/>
  <c r="CH56" i="2"/>
  <c r="CH57" i="2"/>
  <c r="CH43" i="2"/>
  <c r="CI46" i="2"/>
  <c r="W31" i="2"/>
  <c r="X31" i="2"/>
  <c r="CI51" i="2"/>
  <c r="AM31" i="2"/>
  <c r="CI57" i="2"/>
  <c r="BG64" i="2"/>
  <c r="D32" i="2"/>
  <c r="E32" i="2"/>
  <c r="F32" i="2"/>
  <c r="G32" i="2"/>
  <c r="CK42" i="2"/>
  <c r="CL42" i="2"/>
  <c r="J32" i="2"/>
  <c r="K32" i="2"/>
  <c r="CL44" i="2"/>
  <c r="CK44" i="2"/>
  <c r="CJ42" i="2"/>
  <c r="CJ44" i="2"/>
  <c r="R32" i="2"/>
  <c r="S32" i="2"/>
  <c r="T32" i="2"/>
  <c r="U32" i="2"/>
  <c r="CJ49" i="2"/>
  <c r="CJ50" i="2"/>
  <c r="H32" i="2"/>
  <c r="CJ47" i="2"/>
  <c r="I32" i="2"/>
  <c r="CL47" i="2"/>
  <c r="CK47" i="2"/>
  <c r="P32" i="2"/>
  <c r="Q32" i="2"/>
  <c r="CJ43" i="2"/>
  <c r="CL50" i="2"/>
  <c r="CK50" i="2"/>
  <c r="CL43" i="2"/>
  <c r="L32" i="2"/>
  <c r="CJ45" i="2"/>
  <c r="M32" i="2"/>
  <c r="CJ46" i="2"/>
  <c r="CK45" i="2"/>
  <c r="CK46" i="2"/>
  <c r="N32" i="2"/>
  <c r="O32" i="2"/>
  <c r="CJ48" i="2"/>
  <c r="CL45" i="2"/>
  <c r="CL48" i="2"/>
  <c r="CK48" i="2"/>
  <c r="CL49" i="2"/>
  <c r="CK49" i="2"/>
  <c r="CK51" i="2"/>
  <c r="V32" i="2"/>
  <c r="CJ52" i="2"/>
  <c r="CL52" i="2"/>
  <c r="CK52" i="2"/>
  <c r="AA32" i="2"/>
  <c r="AB32" i="2"/>
  <c r="CL53" i="2"/>
  <c r="CK53" i="2"/>
  <c r="CJ53" i="2"/>
  <c r="AC32" i="2"/>
  <c r="AD32" i="2"/>
  <c r="CL54" i="2"/>
  <c r="CK54" i="2"/>
  <c r="AK32" i="2"/>
  <c r="AL32" i="2"/>
  <c r="CL55" i="2"/>
  <c r="CK55" i="2"/>
  <c r="Y32" i="2"/>
  <c r="Z32" i="2"/>
  <c r="CL56" i="2"/>
  <c r="CK56" i="2"/>
  <c r="CK57" i="2"/>
  <c r="CK43" i="2"/>
  <c r="CL46" i="2"/>
  <c r="W32" i="2"/>
  <c r="X32" i="2"/>
  <c r="CL51" i="2"/>
  <c r="AM32" i="2"/>
  <c r="CL57" i="2"/>
  <c r="BI64" i="2"/>
  <c r="D33" i="2"/>
  <c r="E33" i="2"/>
  <c r="F33" i="2"/>
  <c r="G33" i="2"/>
  <c r="CN42" i="2"/>
  <c r="CO42" i="2"/>
  <c r="J33" i="2"/>
  <c r="K33" i="2"/>
  <c r="CO44" i="2"/>
  <c r="CN44" i="2"/>
  <c r="CM42" i="2"/>
  <c r="CM44" i="2"/>
  <c r="R33" i="2"/>
  <c r="S33" i="2"/>
  <c r="T33" i="2"/>
  <c r="U33" i="2"/>
  <c r="CM49" i="2"/>
  <c r="CM50" i="2"/>
  <c r="H33" i="2"/>
  <c r="CM47" i="2"/>
  <c r="I33" i="2"/>
  <c r="CO47" i="2"/>
  <c r="CN47" i="2"/>
  <c r="P33" i="2"/>
  <c r="Q33" i="2"/>
  <c r="CM43" i="2"/>
  <c r="CO50" i="2"/>
  <c r="CN50" i="2"/>
  <c r="CO43" i="2"/>
  <c r="L33" i="2"/>
  <c r="CM45" i="2"/>
  <c r="M33" i="2"/>
  <c r="CM46" i="2"/>
  <c r="CN45" i="2"/>
  <c r="CN46" i="2"/>
  <c r="N33" i="2"/>
  <c r="O33" i="2"/>
  <c r="CM48" i="2"/>
  <c r="CO45" i="2"/>
  <c r="CO48" i="2"/>
  <c r="CN48" i="2"/>
  <c r="CO49" i="2"/>
  <c r="CN49" i="2"/>
  <c r="CN51" i="2"/>
  <c r="V33" i="2"/>
  <c r="CM52" i="2"/>
  <c r="CO52" i="2"/>
  <c r="CN52" i="2"/>
  <c r="AA33" i="2"/>
  <c r="AB33" i="2"/>
  <c r="CO53" i="2"/>
  <c r="CN53" i="2"/>
  <c r="CM53" i="2"/>
  <c r="AC33" i="2"/>
  <c r="AD33" i="2"/>
  <c r="CO54" i="2"/>
  <c r="CN54" i="2"/>
  <c r="AK33" i="2"/>
  <c r="AL33" i="2"/>
  <c r="CO55" i="2"/>
  <c r="CN55" i="2"/>
  <c r="Y33" i="2"/>
  <c r="Z33" i="2"/>
  <c r="CO56" i="2"/>
  <c r="CN56" i="2"/>
  <c r="CN57" i="2"/>
  <c r="CN43" i="2"/>
  <c r="CO46" i="2"/>
  <c r="W33" i="2"/>
  <c r="X33" i="2"/>
  <c r="CO51" i="2"/>
  <c r="AM33" i="2"/>
  <c r="CO57" i="2"/>
  <c r="BK64" i="2"/>
  <c r="B64" i="2"/>
  <c r="D42" i="3"/>
  <c r="G65" i="2"/>
  <c r="I65" i="2"/>
  <c r="K65" i="2"/>
  <c r="M65" i="2"/>
  <c r="O65" i="2"/>
  <c r="Q65" i="2"/>
  <c r="S65" i="2"/>
  <c r="U65" i="2"/>
  <c r="W65" i="2"/>
  <c r="Y65" i="2"/>
  <c r="AA65" i="2"/>
  <c r="AC65" i="2"/>
  <c r="AE65" i="2"/>
  <c r="AG65" i="2"/>
  <c r="AI65" i="2"/>
  <c r="AK65" i="2"/>
  <c r="AM65" i="2"/>
  <c r="AO65" i="2"/>
  <c r="AQ65" i="2"/>
  <c r="AS65" i="2"/>
  <c r="AU65" i="2"/>
  <c r="AW65" i="2"/>
  <c r="AY65" i="2"/>
  <c r="BA65" i="2"/>
  <c r="BC65" i="2"/>
  <c r="BE65" i="2"/>
  <c r="BG65" i="2"/>
  <c r="BI65" i="2"/>
  <c r="BK65" i="2"/>
  <c r="B65" i="2"/>
  <c r="G66" i="2"/>
  <c r="I66" i="2"/>
  <c r="K66" i="2"/>
  <c r="M66" i="2"/>
  <c r="O66" i="2"/>
  <c r="Q66" i="2"/>
  <c r="S66" i="2"/>
  <c r="U66" i="2"/>
  <c r="W66" i="2"/>
  <c r="Y66" i="2"/>
  <c r="AA66" i="2"/>
  <c r="AC66" i="2"/>
  <c r="AE66" i="2"/>
  <c r="AG66" i="2"/>
  <c r="AI66" i="2"/>
  <c r="AK66" i="2"/>
  <c r="AM66" i="2"/>
  <c r="AO66" i="2"/>
  <c r="AQ66" i="2"/>
  <c r="AS66" i="2"/>
  <c r="AU66" i="2"/>
  <c r="AW66" i="2"/>
  <c r="AY66" i="2"/>
  <c r="BA66" i="2"/>
  <c r="BC66" i="2"/>
  <c r="BE66" i="2"/>
  <c r="BG66" i="2"/>
  <c r="BI66" i="2"/>
  <c r="BK66" i="2"/>
  <c r="B66" i="2"/>
  <c r="G67" i="2"/>
  <c r="I67" i="2"/>
  <c r="K67" i="2"/>
  <c r="M67" i="2"/>
  <c r="O67" i="2"/>
  <c r="Q67" i="2"/>
  <c r="S67" i="2"/>
  <c r="U67" i="2"/>
  <c r="W67" i="2"/>
  <c r="Y67" i="2"/>
  <c r="AA67" i="2"/>
  <c r="AC67" i="2"/>
  <c r="AE67" i="2"/>
  <c r="AG67" i="2"/>
  <c r="AI67" i="2"/>
  <c r="AK67" i="2"/>
  <c r="AM67" i="2"/>
  <c r="AO67" i="2"/>
  <c r="AQ67" i="2"/>
  <c r="AS67" i="2"/>
  <c r="AU67" i="2"/>
  <c r="AW67" i="2"/>
  <c r="AY67" i="2"/>
  <c r="BA67" i="2"/>
  <c r="BC67" i="2"/>
  <c r="BE67" i="2"/>
  <c r="BG67" i="2"/>
  <c r="BI67" i="2"/>
  <c r="BK67" i="2"/>
  <c r="B67" i="2"/>
  <c r="D43" i="3"/>
  <c r="G68" i="2"/>
  <c r="I68" i="2"/>
  <c r="K68" i="2"/>
  <c r="M68" i="2"/>
  <c r="O68" i="2"/>
  <c r="Q68" i="2"/>
  <c r="S68" i="2"/>
  <c r="U68" i="2"/>
  <c r="W68" i="2"/>
  <c r="Y68" i="2"/>
  <c r="AA68" i="2"/>
  <c r="AC68" i="2"/>
  <c r="AE68" i="2"/>
  <c r="AG68" i="2"/>
  <c r="AI68" i="2"/>
  <c r="AK68" i="2"/>
  <c r="AM68" i="2"/>
  <c r="AO68" i="2"/>
  <c r="AQ68" i="2"/>
  <c r="AS68" i="2"/>
  <c r="AU68" i="2"/>
  <c r="AW68" i="2"/>
  <c r="AY68" i="2"/>
  <c r="BA68" i="2"/>
  <c r="BC68" i="2"/>
  <c r="BE68" i="2"/>
  <c r="BG68" i="2"/>
  <c r="BI68" i="2"/>
  <c r="BK68" i="2"/>
  <c r="B68" i="2"/>
  <c r="G69" i="2"/>
  <c r="I69" i="2"/>
  <c r="K69" i="2"/>
  <c r="M69" i="2"/>
  <c r="O69" i="2"/>
  <c r="Q69" i="2"/>
  <c r="S69" i="2"/>
  <c r="U69" i="2"/>
  <c r="W69" i="2"/>
  <c r="Y69" i="2"/>
  <c r="AA69" i="2"/>
  <c r="AC69" i="2"/>
  <c r="AE69" i="2"/>
  <c r="AG69" i="2"/>
  <c r="AI69" i="2"/>
  <c r="AK69" i="2"/>
  <c r="AM69" i="2"/>
  <c r="AO69" i="2"/>
  <c r="AQ69" i="2"/>
  <c r="AS69" i="2"/>
  <c r="AU69" i="2"/>
  <c r="AW69" i="2"/>
  <c r="AY69" i="2"/>
  <c r="BA69" i="2"/>
  <c r="BC69" i="2"/>
  <c r="BE69" i="2"/>
  <c r="BG69" i="2"/>
  <c r="BI69" i="2"/>
  <c r="BK69" i="2"/>
  <c r="B69" i="2"/>
  <c r="G70" i="2"/>
  <c r="I70" i="2"/>
  <c r="K70" i="2"/>
  <c r="M70" i="2"/>
  <c r="O70" i="2"/>
  <c r="Q70" i="2"/>
  <c r="S70" i="2"/>
  <c r="U70" i="2"/>
  <c r="W70" i="2"/>
  <c r="Y70" i="2"/>
  <c r="AA70" i="2"/>
  <c r="AC70" i="2"/>
  <c r="AE70" i="2"/>
  <c r="AG70" i="2"/>
  <c r="AI70" i="2"/>
  <c r="AK70" i="2"/>
  <c r="AM70" i="2"/>
  <c r="AO70" i="2"/>
  <c r="AQ70" i="2"/>
  <c r="AS70" i="2"/>
  <c r="AU70" i="2"/>
  <c r="AW70" i="2"/>
  <c r="AY70" i="2"/>
  <c r="BA70" i="2"/>
  <c r="BC70" i="2"/>
  <c r="BE70" i="2"/>
  <c r="BG70" i="2"/>
  <c r="BI70" i="2"/>
  <c r="BK70" i="2"/>
  <c r="B70" i="2"/>
  <c r="D44" i="3"/>
  <c r="G74" i="2"/>
  <c r="I74" i="2"/>
  <c r="K74" i="2"/>
  <c r="M74" i="2"/>
  <c r="O74" i="2"/>
  <c r="Q74" i="2"/>
  <c r="S74" i="2"/>
  <c r="U74" i="2"/>
  <c r="W74" i="2"/>
  <c r="Y74" i="2"/>
  <c r="AA74" i="2"/>
  <c r="AC74" i="2"/>
  <c r="AE74" i="2"/>
  <c r="AG74" i="2"/>
  <c r="AI74" i="2"/>
  <c r="AK74" i="2"/>
  <c r="AM74" i="2"/>
  <c r="AO74" i="2"/>
  <c r="AQ74" i="2"/>
  <c r="AS74" i="2"/>
  <c r="AU74" i="2"/>
  <c r="AW74" i="2"/>
  <c r="AY74" i="2"/>
  <c r="BA74" i="2"/>
  <c r="BC74" i="2"/>
  <c r="BE74" i="2"/>
  <c r="BG74" i="2"/>
  <c r="BI74" i="2"/>
  <c r="BK74" i="2"/>
  <c r="B74" i="2"/>
  <c r="G75" i="2"/>
  <c r="I75" i="2"/>
  <c r="K75" i="2"/>
  <c r="M75" i="2"/>
  <c r="O75" i="2"/>
  <c r="Q75" i="2"/>
  <c r="S75" i="2"/>
  <c r="U75" i="2"/>
  <c r="W75" i="2"/>
  <c r="Y75" i="2"/>
  <c r="AA75" i="2"/>
  <c r="AC75" i="2"/>
  <c r="AE75" i="2"/>
  <c r="AG75" i="2"/>
  <c r="AI75" i="2"/>
  <c r="AK75" i="2"/>
  <c r="AM75" i="2"/>
  <c r="AO75" i="2"/>
  <c r="AQ75" i="2"/>
  <c r="AS75" i="2"/>
  <c r="AU75" i="2"/>
  <c r="AW75" i="2"/>
  <c r="AY75" i="2"/>
  <c r="BA75" i="2"/>
  <c r="BC75" i="2"/>
  <c r="BE75" i="2"/>
  <c r="BG75" i="2"/>
  <c r="BI75" i="2"/>
  <c r="BK75" i="2"/>
  <c r="B75" i="2"/>
  <c r="G76" i="2"/>
  <c r="I76" i="2"/>
  <c r="K76" i="2"/>
  <c r="M76" i="2"/>
  <c r="O76" i="2"/>
  <c r="Q76" i="2"/>
  <c r="S76" i="2"/>
  <c r="U76" i="2"/>
  <c r="W76" i="2"/>
  <c r="Y76" i="2"/>
  <c r="AA76" i="2"/>
  <c r="AC76" i="2"/>
  <c r="AE76" i="2"/>
  <c r="AG76" i="2"/>
  <c r="AI76" i="2"/>
  <c r="AK76" i="2"/>
  <c r="AM76" i="2"/>
  <c r="AO76" i="2"/>
  <c r="AQ76" i="2"/>
  <c r="AS76" i="2"/>
  <c r="AU76" i="2"/>
  <c r="AW76" i="2"/>
  <c r="AY76" i="2"/>
  <c r="BA76" i="2"/>
  <c r="BC76" i="2"/>
  <c r="BE76" i="2"/>
  <c r="BG76" i="2"/>
  <c r="BI76" i="2"/>
  <c r="BK76" i="2"/>
  <c r="B76" i="2"/>
  <c r="D45" i="3"/>
  <c r="D46" i="3"/>
  <c r="G78" i="2"/>
  <c r="I78" i="2"/>
  <c r="K78" i="2"/>
  <c r="M78" i="2"/>
  <c r="O78" i="2"/>
  <c r="Q78" i="2"/>
  <c r="S78" i="2"/>
  <c r="U78" i="2"/>
  <c r="W78" i="2"/>
  <c r="Y78" i="2"/>
  <c r="AA78" i="2"/>
  <c r="AC78" i="2"/>
  <c r="AE78" i="2"/>
  <c r="AG78" i="2"/>
  <c r="AI78" i="2"/>
  <c r="AK78" i="2"/>
  <c r="AM78" i="2"/>
  <c r="AO78" i="2"/>
  <c r="AQ78" i="2"/>
  <c r="AS78" i="2"/>
  <c r="AU78" i="2"/>
  <c r="AW78" i="2"/>
  <c r="AY78" i="2"/>
  <c r="BA78" i="2"/>
  <c r="BC78" i="2"/>
  <c r="BE78" i="2"/>
  <c r="BG78" i="2"/>
  <c r="BI78" i="2"/>
  <c r="BK78" i="2"/>
  <c r="B78" i="2"/>
  <c r="G79" i="2"/>
  <c r="I79" i="2"/>
  <c r="K79" i="2"/>
  <c r="M79" i="2"/>
  <c r="O79" i="2"/>
  <c r="Q79" i="2"/>
  <c r="S79" i="2"/>
  <c r="U79" i="2"/>
  <c r="W79" i="2"/>
  <c r="Y79" i="2"/>
  <c r="AA79" i="2"/>
  <c r="AC79" i="2"/>
  <c r="AE79" i="2"/>
  <c r="AG79" i="2"/>
  <c r="AI79" i="2"/>
  <c r="AK79" i="2"/>
  <c r="AM79" i="2"/>
  <c r="AO79" i="2"/>
  <c r="AQ79" i="2"/>
  <c r="AS79" i="2"/>
  <c r="AU79" i="2"/>
  <c r="AW79" i="2"/>
  <c r="AY79" i="2"/>
  <c r="BA79" i="2"/>
  <c r="BC79" i="2"/>
  <c r="BE79" i="2"/>
  <c r="BG79" i="2"/>
  <c r="BI79" i="2"/>
  <c r="BK79" i="2"/>
  <c r="B79" i="2"/>
  <c r="G80" i="2"/>
  <c r="I80" i="2"/>
  <c r="K80" i="2"/>
  <c r="M80" i="2"/>
  <c r="O80" i="2"/>
  <c r="Q80" i="2"/>
  <c r="S80" i="2"/>
  <c r="U80" i="2"/>
  <c r="W80" i="2"/>
  <c r="Y80" i="2"/>
  <c r="AA80" i="2"/>
  <c r="AC80" i="2"/>
  <c r="AE80" i="2"/>
  <c r="AG80" i="2"/>
  <c r="AI80" i="2"/>
  <c r="AK80" i="2"/>
  <c r="AM80" i="2"/>
  <c r="AO80" i="2"/>
  <c r="AQ80" i="2"/>
  <c r="AS80" i="2"/>
  <c r="AU80" i="2"/>
  <c r="AW80" i="2"/>
  <c r="AY80" i="2"/>
  <c r="BA80" i="2"/>
  <c r="BC80" i="2"/>
  <c r="BE80" i="2"/>
  <c r="BG80" i="2"/>
  <c r="BI80" i="2"/>
  <c r="BK80" i="2"/>
  <c r="B80" i="2"/>
  <c r="D47" i="3"/>
  <c r="D58" i="3"/>
  <c r="F69" i="3"/>
  <c r="G84" i="2"/>
  <c r="AA84" i="2"/>
  <c r="I84" i="2"/>
  <c r="K84" i="2"/>
  <c r="M84" i="2"/>
  <c r="O84" i="2"/>
  <c r="Q84" i="2"/>
  <c r="S84" i="2"/>
  <c r="U84" i="2"/>
  <c r="W84" i="2"/>
  <c r="Y84" i="2"/>
  <c r="AC84" i="2"/>
  <c r="AE84" i="2"/>
  <c r="AG84" i="2"/>
  <c r="AI84" i="2"/>
  <c r="AK84" i="2"/>
  <c r="AM84" i="2"/>
  <c r="AO84" i="2"/>
  <c r="AQ84" i="2"/>
  <c r="AS84" i="2"/>
  <c r="AU84" i="2"/>
  <c r="AW84" i="2"/>
  <c r="AY84" i="2"/>
  <c r="BA84" i="2"/>
  <c r="BC84" i="2"/>
  <c r="BE84" i="2"/>
  <c r="BG84" i="2"/>
  <c r="BI84" i="2"/>
  <c r="BK84" i="2"/>
  <c r="B84" i="2"/>
  <c r="G85" i="2"/>
  <c r="AA85" i="2"/>
  <c r="I85" i="2"/>
  <c r="K85" i="2"/>
  <c r="M85" i="2"/>
  <c r="O85" i="2"/>
  <c r="Q85" i="2"/>
  <c r="S85" i="2"/>
  <c r="U85" i="2"/>
  <c r="W85" i="2"/>
  <c r="Y85" i="2"/>
  <c r="AC85" i="2"/>
  <c r="AE85" i="2"/>
  <c r="AG85" i="2"/>
  <c r="AI85" i="2"/>
  <c r="AK85" i="2"/>
  <c r="AM85" i="2"/>
  <c r="AO85" i="2"/>
  <c r="AQ85" i="2"/>
  <c r="AS85" i="2"/>
  <c r="AU85" i="2"/>
  <c r="AW85" i="2"/>
  <c r="AY85" i="2"/>
  <c r="BA85" i="2"/>
  <c r="BC85" i="2"/>
  <c r="BE85" i="2"/>
  <c r="BG85" i="2"/>
  <c r="BI85" i="2"/>
  <c r="BK85" i="2"/>
  <c r="B85" i="2"/>
  <c r="G86" i="2"/>
  <c r="AA86" i="2"/>
  <c r="I86" i="2"/>
  <c r="K86" i="2"/>
  <c r="M86" i="2"/>
  <c r="O86" i="2"/>
  <c r="Q86" i="2"/>
  <c r="S86" i="2"/>
  <c r="U86" i="2"/>
  <c r="W86" i="2"/>
  <c r="Y86" i="2"/>
  <c r="AC86" i="2"/>
  <c r="AE86" i="2"/>
  <c r="AG86" i="2"/>
  <c r="AI86" i="2"/>
  <c r="AK86" i="2"/>
  <c r="AM86" i="2"/>
  <c r="AO86" i="2"/>
  <c r="AQ86" i="2"/>
  <c r="AS86" i="2"/>
  <c r="AU86" i="2"/>
  <c r="AW86" i="2"/>
  <c r="AY86" i="2"/>
  <c r="BA86" i="2"/>
  <c r="BC86" i="2"/>
  <c r="BE86" i="2"/>
  <c r="BG86" i="2"/>
  <c r="BI86" i="2"/>
  <c r="BK86" i="2"/>
  <c r="B86" i="2"/>
  <c r="D53" i="3"/>
  <c r="G88" i="2"/>
  <c r="AA88" i="2"/>
  <c r="I88" i="2"/>
  <c r="K88" i="2"/>
  <c r="M88" i="2"/>
  <c r="O88" i="2"/>
  <c r="Q88" i="2"/>
  <c r="S88" i="2"/>
  <c r="U88" i="2"/>
  <c r="W88" i="2"/>
  <c r="Y88" i="2"/>
  <c r="AC88" i="2"/>
  <c r="AE88" i="2"/>
  <c r="AG88" i="2"/>
  <c r="AI88" i="2"/>
  <c r="AK88" i="2"/>
  <c r="AM88" i="2"/>
  <c r="AO88" i="2"/>
  <c r="AQ88" i="2"/>
  <c r="AS88" i="2"/>
  <c r="AU88" i="2"/>
  <c r="AW88" i="2"/>
  <c r="AY88" i="2"/>
  <c r="BA88" i="2"/>
  <c r="BC88" i="2"/>
  <c r="BE88" i="2"/>
  <c r="BG88" i="2"/>
  <c r="BI88" i="2"/>
  <c r="BK88" i="2"/>
  <c r="B88" i="2"/>
  <c r="G89" i="2"/>
  <c r="AA89" i="2"/>
  <c r="I89" i="2"/>
  <c r="K89" i="2"/>
  <c r="M89" i="2"/>
  <c r="O89" i="2"/>
  <c r="Q89" i="2"/>
  <c r="S89" i="2"/>
  <c r="U89" i="2"/>
  <c r="W89" i="2"/>
  <c r="Y89" i="2"/>
  <c r="AC89" i="2"/>
  <c r="AE89" i="2"/>
  <c r="AG89" i="2"/>
  <c r="AI89" i="2"/>
  <c r="AK89" i="2"/>
  <c r="AM89" i="2"/>
  <c r="AO89" i="2"/>
  <c r="AQ89" i="2"/>
  <c r="AS89" i="2"/>
  <c r="AU89" i="2"/>
  <c r="AW89" i="2"/>
  <c r="AY89" i="2"/>
  <c r="BA89" i="2"/>
  <c r="BC89" i="2"/>
  <c r="BE89" i="2"/>
  <c r="BG89" i="2"/>
  <c r="BI89" i="2"/>
  <c r="BK89" i="2"/>
  <c r="B89" i="2"/>
  <c r="G90" i="2"/>
  <c r="AA90" i="2"/>
  <c r="I90" i="2"/>
  <c r="K90" i="2"/>
  <c r="M90" i="2"/>
  <c r="O90" i="2"/>
  <c r="Q90" i="2"/>
  <c r="S90" i="2"/>
  <c r="U90" i="2"/>
  <c r="W90" i="2"/>
  <c r="Y90" i="2"/>
  <c r="AC90" i="2"/>
  <c r="AE90" i="2"/>
  <c r="AG90" i="2"/>
  <c r="AI90" i="2"/>
  <c r="AK90" i="2"/>
  <c r="AM90" i="2"/>
  <c r="AO90" i="2"/>
  <c r="AQ90" i="2"/>
  <c r="AS90" i="2"/>
  <c r="AU90" i="2"/>
  <c r="AW90" i="2"/>
  <c r="AY90" i="2"/>
  <c r="BA90" i="2"/>
  <c r="BC90" i="2"/>
  <c r="BE90" i="2"/>
  <c r="BG90" i="2"/>
  <c r="BI90" i="2"/>
  <c r="BK90" i="2"/>
  <c r="B90" i="2"/>
  <c r="G91" i="2"/>
  <c r="AA91" i="2"/>
  <c r="I91" i="2"/>
  <c r="K91" i="2"/>
  <c r="M91" i="2"/>
  <c r="O91" i="2"/>
  <c r="Q91" i="2"/>
  <c r="S91" i="2"/>
  <c r="U91" i="2"/>
  <c r="W91" i="2"/>
  <c r="Y91" i="2"/>
  <c r="AC91" i="2"/>
  <c r="AE91" i="2"/>
  <c r="AG91" i="2"/>
  <c r="AI91" i="2"/>
  <c r="AK91" i="2"/>
  <c r="AM91" i="2"/>
  <c r="AO91" i="2"/>
  <c r="AQ91" i="2"/>
  <c r="AS91" i="2"/>
  <c r="AU91" i="2"/>
  <c r="AW91" i="2"/>
  <c r="AY91" i="2"/>
  <c r="BA91" i="2"/>
  <c r="BC91" i="2"/>
  <c r="BE91" i="2"/>
  <c r="BG91" i="2"/>
  <c r="BI91" i="2"/>
  <c r="BK91" i="2"/>
  <c r="B91" i="2"/>
  <c r="G92" i="2"/>
  <c r="AA92" i="2"/>
  <c r="I92" i="2"/>
  <c r="K92" i="2"/>
  <c r="M92" i="2"/>
  <c r="O92" i="2"/>
  <c r="Q92" i="2"/>
  <c r="S92" i="2"/>
  <c r="U92" i="2"/>
  <c r="W92" i="2"/>
  <c r="Y92" i="2"/>
  <c r="AC92" i="2"/>
  <c r="AE92" i="2"/>
  <c r="AG92" i="2"/>
  <c r="AI92" i="2"/>
  <c r="AK92" i="2"/>
  <c r="AM92" i="2"/>
  <c r="AO92" i="2"/>
  <c r="AQ92" i="2"/>
  <c r="AS92" i="2"/>
  <c r="AU92" i="2"/>
  <c r="AW92" i="2"/>
  <c r="AY92" i="2"/>
  <c r="BA92" i="2"/>
  <c r="BC92" i="2"/>
  <c r="BE92" i="2"/>
  <c r="BG92" i="2"/>
  <c r="BI92" i="2"/>
  <c r="BK92" i="2"/>
  <c r="B92" i="2"/>
  <c r="G93" i="2"/>
  <c r="AA93" i="2"/>
  <c r="I93" i="2"/>
  <c r="K93" i="2"/>
  <c r="M93" i="2"/>
  <c r="O93" i="2"/>
  <c r="Q93" i="2"/>
  <c r="S93" i="2"/>
  <c r="U93" i="2"/>
  <c r="W93" i="2"/>
  <c r="Y93" i="2"/>
  <c r="AC93" i="2"/>
  <c r="AE93" i="2"/>
  <c r="AG93" i="2"/>
  <c r="AI93" i="2"/>
  <c r="AK93" i="2"/>
  <c r="AM93" i="2"/>
  <c r="AO93" i="2"/>
  <c r="AQ93" i="2"/>
  <c r="AS93" i="2"/>
  <c r="AU93" i="2"/>
  <c r="AW93" i="2"/>
  <c r="AY93" i="2"/>
  <c r="BA93" i="2"/>
  <c r="BC93" i="2"/>
  <c r="BE93" i="2"/>
  <c r="BG93" i="2"/>
  <c r="BI93" i="2"/>
  <c r="BK93" i="2"/>
  <c r="B93" i="2"/>
  <c r="G94" i="2"/>
  <c r="AA94" i="2"/>
  <c r="I94" i="2"/>
  <c r="K94" i="2"/>
  <c r="M94" i="2"/>
  <c r="O94" i="2"/>
  <c r="Q94" i="2"/>
  <c r="S94" i="2"/>
  <c r="U94" i="2"/>
  <c r="W94" i="2"/>
  <c r="Y94" i="2"/>
  <c r="AC94" i="2"/>
  <c r="AE94" i="2"/>
  <c r="AG94" i="2"/>
  <c r="AI94" i="2"/>
  <c r="AK94" i="2"/>
  <c r="AM94" i="2"/>
  <c r="AO94" i="2"/>
  <c r="AQ94" i="2"/>
  <c r="AS94" i="2"/>
  <c r="AU94" i="2"/>
  <c r="AW94" i="2"/>
  <c r="AY94" i="2"/>
  <c r="BA94" i="2"/>
  <c r="BC94" i="2"/>
  <c r="BE94" i="2"/>
  <c r="BG94" i="2"/>
  <c r="BI94" i="2"/>
  <c r="BK94" i="2"/>
  <c r="B94" i="2"/>
  <c r="D52" i="3"/>
  <c r="G81" i="2"/>
  <c r="AA81" i="2"/>
  <c r="I81" i="2"/>
  <c r="K81" i="2"/>
  <c r="M81" i="2"/>
  <c r="O81" i="2"/>
  <c r="Q81" i="2"/>
  <c r="S81" i="2"/>
  <c r="U81" i="2"/>
  <c r="W81" i="2"/>
  <c r="Y81" i="2"/>
  <c r="AC81" i="2"/>
  <c r="AE81" i="2"/>
  <c r="AG81" i="2"/>
  <c r="AI81" i="2"/>
  <c r="AK81" i="2"/>
  <c r="AM81" i="2"/>
  <c r="AO81" i="2"/>
  <c r="AQ81" i="2"/>
  <c r="AS81" i="2"/>
  <c r="AU81" i="2"/>
  <c r="AW81" i="2"/>
  <c r="AY81" i="2"/>
  <c r="BA81" i="2"/>
  <c r="BC81" i="2"/>
  <c r="BE81" i="2"/>
  <c r="BG81" i="2"/>
  <c r="BI81" i="2"/>
  <c r="BK81" i="2"/>
  <c r="B81" i="2"/>
  <c r="G82" i="2"/>
  <c r="AA82" i="2"/>
  <c r="I82" i="2"/>
  <c r="K82" i="2"/>
  <c r="M82" i="2"/>
  <c r="O82" i="2"/>
  <c r="Q82" i="2"/>
  <c r="S82" i="2"/>
  <c r="U82" i="2"/>
  <c r="W82" i="2"/>
  <c r="Y82" i="2"/>
  <c r="AC82" i="2"/>
  <c r="AE82" i="2"/>
  <c r="AG82" i="2"/>
  <c r="AI82" i="2"/>
  <c r="AK82" i="2"/>
  <c r="AM82" i="2"/>
  <c r="AO82" i="2"/>
  <c r="AQ82" i="2"/>
  <c r="AS82" i="2"/>
  <c r="AU82" i="2"/>
  <c r="AW82" i="2"/>
  <c r="AY82" i="2"/>
  <c r="BA82" i="2"/>
  <c r="BC82" i="2"/>
  <c r="BE82" i="2"/>
  <c r="BG82" i="2"/>
  <c r="BI82" i="2"/>
  <c r="BK82" i="2"/>
  <c r="B82" i="2"/>
  <c r="G83" i="2"/>
  <c r="AA83" i="2"/>
  <c r="I83" i="2"/>
  <c r="K83" i="2"/>
  <c r="M83" i="2"/>
  <c r="O83" i="2"/>
  <c r="Q83" i="2"/>
  <c r="S83" i="2"/>
  <c r="U83" i="2"/>
  <c r="W83" i="2"/>
  <c r="Y83" i="2"/>
  <c r="AC83" i="2"/>
  <c r="AE83" i="2"/>
  <c r="AG83" i="2"/>
  <c r="AI83" i="2"/>
  <c r="AK83" i="2"/>
  <c r="AM83" i="2"/>
  <c r="AO83" i="2"/>
  <c r="AQ83" i="2"/>
  <c r="AS83" i="2"/>
  <c r="AU83" i="2"/>
  <c r="AW83" i="2"/>
  <c r="AY83" i="2"/>
  <c r="BA83" i="2"/>
  <c r="BC83" i="2"/>
  <c r="BE83" i="2"/>
  <c r="BG83" i="2"/>
  <c r="BI83" i="2"/>
  <c r="BK83" i="2"/>
  <c r="B83" i="2"/>
  <c r="D48" i="3"/>
  <c r="D61" i="3"/>
  <c r="G98" i="2"/>
  <c r="AA98" i="2"/>
  <c r="I98" i="2"/>
  <c r="K98" i="2"/>
  <c r="M98" i="2"/>
  <c r="O98" i="2"/>
  <c r="Q98" i="2"/>
  <c r="S98" i="2"/>
  <c r="U98" i="2"/>
  <c r="W98" i="2"/>
  <c r="Y98" i="2"/>
  <c r="AC98" i="2"/>
  <c r="AE98" i="2"/>
  <c r="AG98" i="2"/>
  <c r="AI98" i="2"/>
  <c r="AK98" i="2"/>
  <c r="AM98" i="2"/>
  <c r="AO98" i="2"/>
  <c r="AQ98" i="2"/>
  <c r="AS98" i="2"/>
  <c r="AU98" i="2"/>
  <c r="AW98" i="2"/>
  <c r="AY98" i="2"/>
  <c r="BA98" i="2"/>
  <c r="BC98" i="2"/>
  <c r="BE98" i="2"/>
  <c r="BG98" i="2"/>
  <c r="BI98" i="2"/>
  <c r="BK98" i="2"/>
  <c r="B98" i="2"/>
  <c r="G99" i="2"/>
  <c r="AA99" i="2"/>
  <c r="I99" i="2"/>
  <c r="K99" i="2"/>
  <c r="M99" i="2"/>
  <c r="O99" i="2"/>
  <c r="Q99" i="2"/>
  <c r="S99" i="2"/>
  <c r="U99" i="2"/>
  <c r="W99" i="2"/>
  <c r="Y99" i="2"/>
  <c r="AC99" i="2"/>
  <c r="AE99" i="2"/>
  <c r="AG99" i="2"/>
  <c r="AI99" i="2"/>
  <c r="AK99" i="2"/>
  <c r="AM99" i="2"/>
  <c r="AO99" i="2"/>
  <c r="AQ99" i="2"/>
  <c r="AS99" i="2"/>
  <c r="AU99" i="2"/>
  <c r="AW99" i="2"/>
  <c r="AY99" i="2"/>
  <c r="BA99" i="2"/>
  <c r="BC99" i="2"/>
  <c r="BE99" i="2"/>
  <c r="BG99" i="2"/>
  <c r="BI99" i="2"/>
  <c r="BK99" i="2"/>
  <c r="B99" i="2"/>
  <c r="G100" i="2"/>
  <c r="AA100" i="2"/>
  <c r="I100" i="2"/>
  <c r="K100" i="2"/>
  <c r="M100" i="2"/>
  <c r="O100" i="2"/>
  <c r="Q100" i="2"/>
  <c r="S100" i="2"/>
  <c r="U100" i="2"/>
  <c r="W100" i="2"/>
  <c r="Y100" i="2"/>
  <c r="AC100" i="2"/>
  <c r="AE100" i="2"/>
  <c r="AG100" i="2"/>
  <c r="AI100" i="2"/>
  <c r="AK100" i="2"/>
  <c r="AM100" i="2"/>
  <c r="AO100" i="2"/>
  <c r="AQ100" i="2"/>
  <c r="AS100" i="2"/>
  <c r="AU100" i="2"/>
  <c r="AW100" i="2"/>
  <c r="AY100" i="2"/>
  <c r="BA100" i="2"/>
  <c r="BC100" i="2"/>
  <c r="BE100" i="2"/>
  <c r="BG100" i="2"/>
  <c r="BI100" i="2"/>
  <c r="BK100" i="2"/>
  <c r="B100" i="2"/>
  <c r="D55" i="3"/>
  <c r="G95" i="2"/>
  <c r="AA95" i="2"/>
  <c r="I95" i="2"/>
  <c r="K95" i="2"/>
  <c r="M95" i="2"/>
  <c r="O95" i="2"/>
  <c r="Q95" i="2"/>
  <c r="S95" i="2"/>
  <c r="U95" i="2"/>
  <c r="W95" i="2"/>
  <c r="Y95" i="2"/>
  <c r="AC95" i="2"/>
  <c r="AE95" i="2"/>
  <c r="AG95" i="2"/>
  <c r="AI95" i="2"/>
  <c r="AK95" i="2"/>
  <c r="AM95" i="2"/>
  <c r="AO95" i="2"/>
  <c r="AQ95" i="2"/>
  <c r="AS95" i="2"/>
  <c r="AU95" i="2"/>
  <c r="AW95" i="2"/>
  <c r="AY95" i="2"/>
  <c r="BA95" i="2"/>
  <c r="BC95" i="2"/>
  <c r="BE95" i="2"/>
  <c r="BG95" i="2"/>
  <c r="BI95" i="2"/>
  <c r="BK95" i="2"/>
  <c r="B95" i="2"/>
  <c r="G96" i="2"/>
  <c r="AA96" i="2"/>
  <c r="I96" i="2"/>
  <c r="K96" i="2"/>
  <c r="M96" i="2"/>
  <c r="O96" i="2"/>
  <c r="Q96" i="2"/>
  <c r="S96" i="2"/>
  <c r="U96" i="2"/>
  <c r="W96" i="2"/>
  <c r="Y96" i="2"/>
  <c r="AC96" i="2"/>
  <c r="AE96" i="2"/>
  <c r="AG96" i="2"/>
  <c r="AI96" i="2"/>
  <c r="AK96" i="2"/>
  <c r="AM96" i="2"/>
  <c r="AO96" i="2"/>
  <c r="AQ96" i="2"/>
  <c r="AS96" i="2"/>
  <c r="AU96" i="2"/>
  <c r="AW96" i="2"/>
  <c r="AY96" i="2"/>
  <c r="BA96" i="2"/>
  <c r="BC96" i="2"/>
  <c r="BE96" i="2"/>
  <c r="BG96" i="2"/>
  <c r="BI96" i="2"/>
  <c r="BK96" i="2"/>
  <c r="B96" i="2"/>
  <c r="G97" i="2"/>
  <c r="AA97" i="2"/>
  <c r="I97" i="2"/>
  <c r="K97" i="2"/>
  <c r="M97" i="2"/>
  <c r="O97" i="2"/>
  <c r="Q97" i="2"/>
  <c r="S97" i="2"/>
  <c r="U97" i="2"/>
  <c r="W97" i="2"/>
  <c r="Y97" i="2"/>
  <c r="AC97" i="2"/>
  <c r="AE97" i="2"/>
  <c r="AG97" i="2"/>
  <c r="AI97" i="2"/>
  <c r="AK97" i="2"/>
  <c r="AM97" i="2"/>
  <c r="AO97" i="2"/>
  <c r="AQ97" i="2"/>
  <c r="AS97" i="2"/>
  <c r="AU97" i="2"/>
  <c r="AW97" i="2"/>
  <c r="AY97" i="2"/>
  <c r="BA97" i="2"/>
  <c r="BC97" i="2"/>
  <c r="BE97" i="2"/>
  <c r="BG97" i="2"/>
  <c r="BI97" i="2"/>
  <c r="BK97" i="2"/>
  <c r="B97" i="2"/>
  <c r="D54" i="3"/>
  <c r="G87" i="2"/>
  <c r="AA87" i="2"/>
  <c r="I87" i="2"/>
  <c r="K87" i="2"/>
  <c r="M87" i="2"/>
  <c r="O87" i="2"/>
  <c r="Q87" i="2"/>
  <c r="S87" i="2"/>
  <c r="U87" i="2"/>
  <c r="W87" i="2"/>
  <c r="Y87" i="2"/>
  <c r="AC87" i="2"/>
  <c r="AE87" i="2"/>
  <c r="AG87" i="2"/>
  <c r="AI87" i="2"/>
  <c r="AK87" i="2"/>
  <c r="AM87" i="2"/>
  <c r="AO87" i="2"/>
  <c r="AQ87" i="2"/>
  <c r="AS87" i="2"/>
  <c r="AU87" i="2"/>
  <c r="AW87" i="2"/>
  <c r="AY87" i="2"/>
  <c r="BA87" i="2"/>
  <c r="BC87" i="2"/>
  <c r="BE87" i="2"/>
  <c r="BG87" i="2"/>
  <c r="BI87" i="2"/>
  <c r="BK87" i="2"/>
  <c r="B87" i="2"/>
  <c r="D51" i="3"/>
  <c r="G101" i="2"/>
  <c r="AA101" i="2"/>
  <c r="I101" i="2"/>
  <c r="K101" i="2"/>
  <c r="M101" i="2"/>
  <c r="O101" i="2"/>
  <c r="Q101" i="2"/>
  <c r="S101" i="2"/>
  <c r="U101" i="2"/>
  <c r="W101" i="2"/>
  <c r="Y101" i="2"/>
  <c r="AC101" i="2"/>
  <c r="AE101" i="2"/>
  <c r="AG101" i="2"/>
  <c r="AI101" i="2"/>
  <c r="AK101" i="2"/>
  <c r="AM101" i="2"/>
  <c r="AO101" i="2"/>
  <c r="AQ101" i="2"/>
  <c r="AS101" i="2"/>
  <c r="AU101" i="2"/>
  <c r="AW101" i="2"/>
  <c r="AY101" i="2"/>
  <c r="BA101" i="2"/>
  <c r="BC101" i="2"/>
  <c r="BE101" i="2"/>
  <c r="BG101" i="2"/>
  <c r="BI101" i="2"/>
  <c r="BK101" i="2"/>
  <c r="B101" i="2"/>
  <c r="G102" i="2"/>
  <c r="AA102" i="2"/>
  <c r="I102" i="2"/>
  <c r="K102" i="2"/>
  <c r="M102" i="2"/>
  <c r="O102" i="2"/>
  <c r="Q102" i="2"/>
  <c r="S102" i="2"/>
  <c r="U102" i="2"/>
  <c r="W102" i="2"/>
  <c r="Y102" i="2"/>
  <c r="AC102" i="2"/>
  <c r="AE102" i="2"/>
  <c r="AG102" i="2"/>
  <c r="AI102" i="2"/>
  <c r="AK102" i="2"/>
  <c r="AM102" i="2"/>
  <c r="AO102" i="2"/>
  <c r="AQ102" i="2"/>
  <c r="AS102" i="2"/>
  <c r="AU102" i="2"/>
  <c r="AW102" i="2"/>
  <c r="AY102" i="2"/>
  <c r="BA102" i="2"/>
  <c r="BC102" i="2"/>
  <c r="BE102" i="2"/>
  <c r="BG102" i="2"/>
  <c r="BI102" i="2"/>
  <c r="BK102" i="2"/>
  <c r="B102" i="2"/>
  <c r="G103" i="2"/>
  <c r="AA103" i="2"/>
  <c r="I103" i="2"/>
  <c r="K103" i="2"/>
  <c r="M103" i="2"/>
  <c r="O103" i="2"/>
  <c r="Q103" i="2"/>
  <c r="S103" i="2"/>
  <c r="U103" i="2"/>
  <c r="W103" i="2"/>
  <c r="Y103" i="2"/>
  <c r="AC103" i="2"/>
  <c r="AE103" i="2"/>
  <c r="AG103" i="2"/>
  <c r="AI103" i="2"/>
  <c r="AK103" i="2"/>
  <c r="AM103" i="2"/>
  <c r="AO103" i="2"/>
  <c r="AQ103" i="2"/>
  <c r="AS103" i="2"/>
  <c r="AU103" i="2"/>
  <c r="AW103" i="2"/>
  <c r="AY103" i="2"/>
  <c r="BA103" i="2"/>
  <c r="BC103" i="2"/>
  <c r="BE103" i="2"/>
  <c r="BG103" i="2"/>
  <c r="BI103" i="2"/>
  <c r="BK103" i="2"/>
  <c r="B103" i="2"/>
  <c r="D49" i="3"/>
  <c r="G104" i="2"/>
  <c r="AA104" i="2"/>
  <c r="I104" i="2"/>
  <c r="K104" i="2"/>
  <c r="M104" i="2"/>
  <c r="O104" i="2"/>
  <c r="Q104" i="2"/>
  <c r="S104" i="2"/>
  <c r="U104" i="2"/>
  <c r="W104" i="2"/>
  <c r="Y104" i="2"/>
  <c r="AC104" i="2"/>
  <c r="AE104" i="2"/>
  <c r="AG104" i="2"/>
  <c r="AI104" i="2"/>
  <c r="AK104" i="2"/>
  <c r="AM104" i="2"/>
  <c r="AO104" i="2"/>
  <c r="AQ104" i="2"/>
  <c r="AS104" i="2"/>
  <c r="AU104" i="2"/>
  <c r="AW104" i="2"/>
  <c r="AY104" i="2"/>
  <c r="BA104" i="2"/>
  <c r="BC104" i="2"/>
  <c r="BE104" i="2"/>
  <c r="BG104" i="2"/>
  <c r="BI104" i="2"/>
  <c r="BK104" i="2"/>
  <c r="B104" i="2"/>
  <c r="D50" i="3"/>
  <c r="D65" i="3"/>
  <c r="F85" i="3"/>
  <c r="F77" i="3"/>
  <c r="B16" i="2"/>
  <c r="B123" i="2"/>
  <c r="B15" i="2"/>
  <c r="B122" i="2"/>
  <c r="B14" i="2"/>
  <c r="B121" i="2"/>
  <c r="B13" i="2"/>
  <c r="B120" i="2"/>
  <c r="B12" i="2"/>
  <c r="B119" i="2"/>
  <c r="B11" i="2"/>
  <c r="B118" i="2"/>
  <c r="B10" i="2"/>
  <c r="B117" i="2"/>
  <c r="B9" i="2"/>
  <c r="B116" i="2"/>
  <c r="B8" i="2"/>
  <c r="B115" i="2"/>
  <c r="B7" i="2"/>
  <c r="B114" i="2"/>
  <c r="B6" i="2"/>
  <c r="B113" i="2"/>
  <c r="B5" i="2"/>
  <c r="B112" i="2"/>
  <c r="C111" i="2"/>
  <c r="D7" i="4"/>
  <c r="J64" i="2"/>
  <c r="J66" i="2"/>
  <c r="J65" i="2"/>
  <c r="J67" i="2"/>
  <c r="J68" i="2"/>
  <c r="J69" i="2"/>
  <c r="J70" i="2"/>
  <c r="I71" i="2"/>
  <c r="J71" i="2"/>
  <c r="I72" i="2"/>
  <c r="J72" i="2"/>
  <c r="I73" i="2"/>
  <c r="J73" i="2"/>
  <c r="J74" i="2"/>
  <c r="J75" i="2"/>
  <c r="J76" i="2"/>
  <c r="I77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AN6" i="2"/>
  <c r="C6" i="2"/>
  <c r="D113" i="2"/>
  <c r="AC71" i="2"/>
  <c r="AC72" i="2"/>
  <c r="AC73" i="2"/>
  <c r="AC77" i="2"/>
  <c r="AN16" i="2"/>
  <c r="C16" i="2"/>
  <c r="D123" i="2"/>
  <c r="AN4" i="2"/>
  <c r="C4" i="2"/>
  <c r="D111" i="2"/>
  <c r="D9" i="4"/>
  <c r="E28" i="4"/>
  <c r="BK71" i="2"/>
  <c r="BK72" i="2"/>
  <c r="BK73" i="2"/>
  <c r="BK77" i="2"/>
  <c r="AN33" i="2"/>
  <c r="C33" i="2"/>
  <c r="K108" i="15"/>
  <c r="BI71" i="2"/>
  <c r="BI72" i="2"/>
  <c r="BI73" i="2"/>
  <c r="BI77" i="2"/>
  <c r="AN32" i="2"/>
  <c r="C32" i="2"/>
  <c r="K103" i="15"/>
  <c r="BG71" i="2"/>
  <c r="BG72" i="2"/>
  <c r="BG73" i="2"/>
  <c r="BG77" i="2"/>
  <c r="AN31" i="2"/>
  <c r="C31" i="2"/>
  <c r="K98" i="15"/>
  <c r="BE71" i="2"/>
  <c r="BE72" i="2"/>
  <c r="BE73" i="2"/>
  <c r="BE77" i="2"/>
  <c r="AN30" i="2"/>
  <c r="C30" i="2"/>
  <c r="K93" i="15"/>
  <c r="BC71" i="2"/>
  <c r="BC72" i="2"/>
  <c r="BC73" i="2"/>
  <c r="BC77" i="2"/>
  <c r="AN29" i="2"/>
  <c r="C29" i="2"/>
  <c r="K88" i="15"/>
  <c r="BA71" i="2"/>
  <c r="BA72" i="2"/>
  <c r="BA73" i="2"/>
  <c r="BA77" i="2"/>
  <c r="AN28" i="2"/>
  <c r="C28" i="2"/>
  <c r="K83" i="15"/>
  <c r="AY71" i="2"/>
  <c r="AY72" i="2"/>
  <c r="AY73" i="2"/>
  <c r="AY77" i="2"/>
  <c r="AN27" i="2"/>
  <c r="C27" i="2"/>
  <c r="K78" i="15"/>
  <c r="AW71" i="2"/>
  <c r="AW72" i="2"/>
  <c r="AW73" i="2"/>
  <c r="AW77" i="2"/>
  <c r="AN26" i="2"/>
  <c r="C26" i="2"/>
  <c r="K73" i="15"/>
  <c r="AU71" i="2"/>
  <c r="AU72" i="2"/>
  <c r="AU73" i="2"/>
  <c r="AU77" i="2"/>
  <c r="AN25" i="2"/>
  <c r="C25" i="2"/>
  <c r="K68" i="15"/>
  <c r="AS71" i="2"/>
  <c r="AS72" i="2"/>
  <c r="AS73" i="2"/>
  <c r="AS77" i="2"/>
  <c r="AN24" i="2"/>
  <c r="C24" i="2"/>
  <c r="K63" i="15"/>
  <c r="I108" i="2"/>
  <c r="J108" i="2"/>
  <c r="G113" i="2"/>
  <c r="F38" i="4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C108" i="2"/>
  <c r="AD108" i="2"/>
  <c r="G123" i="2"/>
  <c r="F48" i="4"/>
  <c r="I106" i="2"/>
  <c r="J106" i="2"/>
  <c r="E113" i="2"/>
  <c r="D38" i="4"/>
  <c r="AC106" i="2"/>
  <c r="AD106" i="2"/>
  <c r="E123" i="2"/>
  <c r="D48" i="4"/>
  <c r="I107" i="2"/>
  <c r="J107" i="2"/>
  <c r="F113" i="2"/>
  <c r="E38" i="4"/>
  <c r="AC107" i="2"/>
  <c r="AD107" i="2"/>
  <c r="F123" i="2"/>
  <c r="E48" i="4"/>
  <c r="AQ71" i="2"/>
  <c r="AQ72" i="2"/>
  <c r="AQ73" i="2"/>
  <c r="AQ77" i="2"/>
  <c r="AN23" i="2"/>
  <c r="AO71" i="2"/>
  <c r="AO72" i="2"/>
  <c r="AO77" i="2"/>
  <c r="AN22" i="2"/>
  <c r="AM71" i="2"/>
  <c r="AM72" i="2"/>
  <c r="AM73" i="2"/>
  <c r="AM77" i="2"/>
  <c r="AN21" i="2"/>
  <c r="AK71" i="2"/>
  <c r="AK72" i="2"/>
  <c r="AK73" i="2"/>
  <c r="AK77" i="2"/>
  <c r="AN20" i="2"/>
  <c r="AI71" i="2"/>
  <c r="AI72" i="2"/>
  <c r="AI73" i="2"/>
  <c r="AI77" i="2"/>
  <c r="AN19" i="2"/>
  <c r="AG71" i="2"/>
  <c r="AG72" i="2"/>
  <c r="AG73" i="2"/>
  <c r="AG77" i="2"/>
  <c r="AN18" i="2"/>
  <c r="AE71" i="2"/>
  <c r="AE72" i="2"/>
  <c r="AE73" i="2"/>
  <c r="AE77" i="2"/>
  <c r="AN17" i="2"/>
  <c r="AA71" i="2"/>
  <c r="AA72" i="2"/>
  <c r="AA73" i="2"/>
  <c r="AA77" i="2"/>
  <c r="AN15" i="2"/>
  <c r="Y71" i="2"/>
  <c r="Y72" i="2"/>
  <c r="Y73" i="2"/>
  <c r="Y77" i="2"/>
  <c r="AN14" i="2"/>
  <c r="W71" i="2"/>
  <c r="W72" i="2"/>
  <c r="W73" i="2"/>
  <c r="W77" i="2"/>
  <c r="AN13" i="2"/>
  <c r="U71" i="2"/>
  <c r="U72" i="2"/>
  <c r="U73" i="2"/>
  <c r="U77" i="2"/>
  <c r="AN12" i="2"/>
  <c r="S71" i="2"/>
  <c r="S72" i="2"/>
  <c r="S73" i="2"/>
  <c r="S77" i="2"/>
  <c r="AN11" i="2"/>
  <c r="Q71" i="2"/>
  <c r="Q72" i="2"/>
  <c r="Q73" i="2"/>
  <c r="Q77" i="2"/>
  <c r="AN10" i="2"/>
  <c r="P64" i="2"/>
  <c r="P66" i="2"/>
  <c r="P65" i="2"/>
  <c r="P67" i="2"/>
  <c r="P68" i="2"/>
  <c r="P69" i="2"/>
  <c r="P70" i="2"/>
  <c r="O71" i="2"/>
  <c r="P71" i="2"/>
  <c r="O72" i="2"/>
  <c r="P72" i="2"/>
  <c r="O73" i="2"/>
  <c r="P73" i="2"/>
  <c r="P74" i="2"/>
  <c r="P75" i="2"/>
  <c r="P76" i="2"/>
  <c r="O77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AN9" i="2"/>
  <c r="N64" i="2"/>
  <c r="N66" i="2"/>
  <c r="N65" i="2"/>
  <c r="N67" i="2"/>
  <c r="N68" i="2"/>
  <c r="N69" i="2"/>
  <c r="N70" i="2"/>
  <c r="M71" i="2"/>
  <c r="N71" i="2"/>
  <c r="M72" i="2"/>
  <c r="N72" i="2"/>
  <c r="M73" i="2"/>
  <c r="N73" i="2"/>
  <c r="N74" i="2"/>
  <c r="N75" i="2"/>
  <c r="N76" i="2"/>
  <c r="M77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AN8" i="2"/>
  <c r="I115" i="2"/>
  <c r="L64" i="2"/>
  <c r="L66" i="2"/>
  <c r="L65" i="2"/>
  <c r="L67" i="2"/>
  <c r="L68" i="2"/>
  <c r="L69" i="2"/>
  <c r="L70" i="2"/>
  <c r="K71" i="2"/>
  <c r="L71" i="2"/>
  <c r="K72" i="2"/>
  <c r="L72" i="2"/>
  <c r="K73" i="2"/>
  <c r="L73" i="2"/>
  <c r="L74" i="2"/>
  <c r="L75" i="2"/>
  <c r="L76" i="2"/>
  <c r="K77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I114" i="2"/>
  <c r="I113" i="2"/>
  <c r="H64" i="2"/>
  <c r="H66" i="2"/>
  <c r="H65" i="2"/>
  <c r="H67" i="2"/>
  <c r="H68" i="2"/>
  <c r="H69" i="2"/>
  <c r="H70" i="2"/>
  <c r="G71" i="2"/>
  <c r="H71" i="2"/>
  <c r="G72" i="2"/>
  <c r="H72" i="2"/>
  <c r="G73" i="2"/>
  <c r="H73" i="2"/>
  <c r="H74" i="2"/>
  <c r="H75" i="2"/>
  <c r="H76" i="2"/>
  <c r="G77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I112" i="2"/>
  <c r="D56" i="3"/>
  <c r="E58" i="3"/>
  <c r="D8" i="3"/>
  <c r="AN7" i="2"/>
  <c r="AN5" i="2"/>
  <c r="I116" i="2"/>
  <c r="I111" i="2"/>
  <c r="I140" i="2"/>
  <c r="K33" i="15"/>
  <c r="I139" i="2"/>
  <c r="K31" i="15"/>
  <c r="I138" i="2"/>
  <c r="K29" i="15"/>
  <c r="I137" i="2"/>
  <c r="K27" i="15"/>
  <c r="I136" i="2"/>
  <c r="K25" i="15"/>
  <c r="I135" i="2"/>
  <c r="K23" i="15"/>
  <c r="I134" i="2"/>
  <c r="K21" i="15"/>
  <c r="I133" i="2"/>
  <c r="K19" i="15"/>
  <c r="I132" i="2"/>
  <c r="K17" i="15"/>
  <c r="I131" i="2"/>
  <c r="K15" i="15"/>
  <c r="I130" i="2"/>
  <c r="K13" i="15"/>
  <c r="I129" i="2"/>
  <c r="K11" i="15"/>
  <c r="I128" i="2"/>
  <c r="K9" i="15"/>
  <c r="I127" i="2"/>
  <c r="K7" i="15"/>
  <c r="I125" i="2"/>
  <c r="F33" i="15"/>
  <c r="I124" i="2"/>
  <c r="F31" i="15"/>
  <c r="I123" i="2"/>
  <c r="F29" i="15"/>
  <c r="I122" i="2"/>
  <c r="F27" i="15"/>
  <c r="I121" i="2"/>
  <c r="F25" i="15"/>
  <c r="I120" i="2"/>
  <c r="F23" i="15"/>
  <c r="I119" i="2"/>
  <c r="F21" i="15"/>
  <c r="I118" i="2"/>
  <c r="F19" i="15"/>
  <c r="I117" i="2"/>
  <c r="F17" i="15"/>
  <c r="F15" i="15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W106" i="2"/>
  <c r="X106" i="2"/>
  <c r="E120" i="2"/>
  <c r="D45" i="4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Q106" i="2"/>
  <c r="R106" i="2"/>
  <c r="E117" i="2"/>
  <c r="D42" i="4"/>
  <c r="W108" i="2"/>
  <c r="X108" i="2"/>
  <c r="G120" i="2"/>
  <c r="F45" i="4"/>
  <c r="Q108" i="2"/>
  <c r="R108" i="2"/>
  <c r="G117" i="2"/>
  <c r="F42" i="4"/>
  <c r="W107" i="2"/>
  <c r="X107" i="2"/>
  <c r="F120" i="2"/>
  <c r="E45" i="4"/>
  <c r="Q107" i="2"/>
  <c r="R107" i="2"/>
  <c r="F117" i="2"/>
  <c r="E42" i="4"/>
  <c r="B30" i="2"/>
  <c r="B137" i="2"/>
  <c r="C62" i="4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E106" i="2"/>
  <c r="BF106" i="2"/>
  <c r="E137" i="2"/>
  <c r="D62" i="4"/>
  <c r="BE107" i="2"/>
  <c r="BF107" i="2"/>
  <c r="F137" i="2"/>
  <c r="E62" i="4"/>
  <c r="BE108" i="2"/>
  <c r="BF108" i="2"/>
  <c r="G137" i="2"/>
  <c r="F62" i="4"/>
  <c r="B31" i="2"/>
  <c r="B138" i="2"/>
  <c r="C63" i="4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85" i="2"/>
  <c r="BH86" i="2"/>
  <c r="BH87" i="2"/>
  <c r="BH88" i="2"/>
  <c r="BH89" i="2"/>
  <c r="BH90" i="2"/>
  <c r="BH91" i="2"/>
  <c r="BH92" i="2"/>
  <c r="BH93" i="2"/>
  <c r="BH94" i="2"/>
  <c r="BH95" i="2"/>
  <c r="BH96" i="2"/>
  <c r="BH97" i="2"/>
  <c r="BH98" i="2"/>
  <c r="BH99" i="2"/>
  <c r="BH100" i="2"/>
  <c r="BH101" i="2"/>
  <c r="BH102" i="2"/>
  <c r="BH103" i="2"/>
  <c r="BH104" i="2"/>
  <c r="BG106" i="2"/>
  <c r="BH106" i="2"/>
  <c r="E138" i="2"/>
  <c r="D63" i="4"/>
  <c r="BG107" i="2"/>
  <c r="BH107" i="2"/>
  <c r="F138" i="2"/>
  <c r="E63" i="4"/>
  <c r="BG108" i="2"/>
  <c r="BH108" i="2"/>
  <c r="G138" i="2"/>
  <c r="F63" i="4"/>
  <c r="B32" i="2"/>
  <c r="B139" i="2"/>
  <c r="C64" i="4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85" i="2"/>
  <c r="BJ86" i="2"/>
  <c r="BJ87" i="2"/>
  <c r="BJ88" i="2"/>
  <c r="BJ89" i="2"/>
  <c r="BJ90" i="2"/>
  <c r="BJ91" i="2"/>
  <c r="BJ92" i="2"/>
  <c r="BJ93" i="2"/>
  <c r="BJ94" i="2"/>
  <c r="BJ95" i="2"/>
  <c r="BJ96" i="2"/>
  <c r="BJ97" i="2"/>
  <c r="BJ98" i="2"/>
  <c r="BJ99" i="2"/>
  <c r="BJ100" i="2"/>
  <c r="BJ101" i="2"/>
  <c r="BJ102" i="2"/>
  <c r="BJ103" i="2"/>
  <c r="BJ104" i="2"/>
  <c r="BI106" i="2"/>
  <c r="BJ106" i="2"/>
  <c r="E139" i="2"/>
  <c r="D64" i="4"/>
  <c r="BI107" i="2"/>
  <c r="BJ107" i="2"/>
  <c r="F139" i="2"/>
  <c r="E64" i="4"/>
  <c r="BI108" i="2"/>
  <c r="BJ108" i="2"/>
  <c r="G139" i="2"/>
  <c r="F64" i="4"/>
  <c r="B33" i="2"/>
  <c r="B140" i="2"/>
  <c r="C65" i="4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BL88" i="2"/>
  <c r="BL89" i="2"/>
  <c r="BL90" i="2"/>
  <c r="BL91" i="2"/>
  <c r="BL92" i="2"/>
  <c r="BL93" i="2"/>
  <c r="BL94" i="2"/>
  <c r="BL95" i="2"/>
  <c r="BL96" i="2"/>
  <c r="BL97" i="2"/>
  <c r="BL98" i="2"/>
  <c r="BL99" i="2"/>
  <c r="BL100" i="2"/>
  <c r="BL101" i="2"/>
  <c r="BL102" i="2"/>
  <c r="BL103" i="2"/>
  <c r="BL104" i="2"/>
  <c r="BK106" i="2"/>
  <c r="BL106" i="2"/>
  <c r="E140" i="2"/>
  <c r="D65" i="4"/>
  <c r="BK107" i="2"/>
  <c r="BL107" i="2"/>
  <c r="F140" i="2"/>
  <c r="E65" i="4"/>
  <c r="BK108" i="2"/>
  <c r="BL108" i="2"/>
  <c r="G140" i="2"/>
  <c r="F65" i="4"/>
  <c r="C120" i="2"/>
  <c r="H5" i="4"/>
  <c r="A16" i="2"/>
  <c r="H123" i="2"/>
  <c r="C13" i="2"/>
  <c r="D120" i="2"/>
  <c r="C10" i="2"/>
  <c r="D117" i="2"/>
  <c r="CM57" i="2"/>
  <c r="CM56" i="2"/>
  <c r="CM55" i="2"/>
  <c r="CM54" i="2"/>
  <c r="CM51" i="2"/>
  <c r="CJ57" i="2"/>
  <c r="CJ56" i="2"/>
  <c r="CJ55" i="2"/>
  <c r="CJ54" i="2"/>
  <c r="CJ51" i="2"/>
  <c r="CG57" i="2"/>
  <c r="CG56" i="2"/>
  <c r="CG55" i="2"/>
  <c r="CG54" i="2"/>
  <c r="CG51" i="2"/>
  <c r="CA57" i="2"/>
  <c r="CD57" i="2"/>
  <c r="CD56" i="2"/>
  <c r="CD55" i="2"/>
  <c r="CD54" i="2"/>
  <c r="CD51" i="2"/>
  <c r="CA54" i="2"/>
  <c r="CA56" i="2"/>
  <c r="CA55" i="2"/>
  <c r="CA51" i="2"/>
  <c r="I126" i="2"/>
  <c r="K5" i="15"/>
  <c r="C23" i="2"/>
  <c r="K58" i="15"/>
  <c r="C22" i="2"/>
  <c r="K53" i="15"/>
  <c r="C21" i="2"/>
  <c r="K48" i="15"/>
  <c r="C20" i="2"/>
  <c r="K43" i="15"/>
  <c r="K110" i="15"/>
  <c r="K105" i="15"/>
  <c r="K100" i="15"/>
  <c r="K95" i="15"/>
  <c r="K90" i="15"/>
  <c r="K85" i="15"/>
  <c r="K80" i="15"/>
  <c r="K75" i="15"/>
  <c r="K70" i="15"/>
  <c r="K65" i="15"/>
  <c r="K60" i="15"/>
  <c r="K55" i="15"/>
  <c r="K50" i="15"/>
  <c r="K45" i="15"/>
  <c r="C19" i="2"/>
  <c r="K38" i="15"/>
  <c r="C18" i="2"/>
  <c r="F108" i="15"/>
  <c r="C17" i="2"/>
  <c r="F103" i="15"/>
  <c r="F98" i="15"/>
  <c r="C15" i="2"/>
  <c r="F93" i="15"/>
  <c r="C14" i="2"/>
  <c r="F88" i="15"/>
  <c r="F83" i="15"/>
  <c r="C12" i="2"/>
  <c r="F78" i="15"/>
  <c r="C11" i="2"/>
  <c r="F73" i="15"/>
  <c r="F68" i="15"/>
  <c r="C9" i="2"/>
  <c r="F63" i="15"/>
  <c r="F65" i="15"/>
  <c r="C8" i="2"/>
  <c r="F58" i="15"/>
  <c r="F60" i="15"/>
  <c r="F110" i="15"/>
  <c r="F105" i="15"/>
  <c r="F100" i="15"/>
  <c r="F95" i="15"/>
  <c r="F90" i="15"/>
  <c r="F85" i="15"/>
  <c r="F80" i="15"/>
  <c r="F75" i="15"/>
  <c r="F70" i="15"/>
  <c r="BX57" i="2"/>
  <c r="BX56" i="2"/>
  <c r="BX55" i="2"/>
  <c r="BX54" i="2"/>
  <c r="BX51" i="2"/>
  <c r="BU57" i="2"/>
  <c r="BU56" i="2"/>
  <c r="BU55" i="2"/>
  <c r="BU54" i="2"/>
  <c r="BU51" i="2"/>
  <c r="BR57" i="2"/>
  <c r="BR56" i="2"/>
  <c r="BR55" i="2"/>
  <c r="BR54" i="2"/>
  <c r="BR51" i="2"/>
  <c r="BO57" i="2"/>
  <c r="BO56" i="2"/>
  <c r="BO55" i="2"/>
  <c r="BO54" i="2"/>
  <c r="BO51" i="2"/>
  <c r="BL57" i="2"/>
  <c r="BL56" i="2"/>
  <c r="BL55" i="2"/>
  <c r="BL54" i="2"/>
  <c r="BL51" i="2"/>
  <c r="BI57" i="2"/>
  <c r="BI56" i="2"/>
  <c r="BI55" i="2"/>
  <c r="BI54" i="2"/>
  <c r="BI51" i="2"/>
  <c r="BF51" i="2"/>
  <c r="BF57" i="2"/>
  <c r="BF56" i="2"/>
  <c r="BF55" i="2"/>
  <c r="BF54" i="2"/>
  <c r="BC57" i="2"/>
  <c r="BC56" i="2"/>
  <c r="BC55" i="2"/>
  <c r="BC54" i="2"/>
  <c r="BC51" i="2"/>
  <c r="AZ57" i="2"/>
  <c r="AZ56" i="2"/>
  <c r="AZ55" i="2"/>
  <c r="AZ54" i="2"/>
  <c r="AZ51" i="2"/>
  <c r="AW57" i="2"/>
  <c r="AW56" i="2"/>
  <c r="AW55" i="2"/>
  <c r="AW54" i="2"/>
  <c r="AW51" i="2"/>
  <c r="AT57" i="2"/>
  <c r="AT56" i="2"/>
  <c r="AT55" i="2"/>
  <c r="AT54" i="2"/>
  <c r="AT51" i="2"/>
  <c r="AQ57" i="2"/>
  <c r="AQ56" i="2"/>
  <c r="AQ55" i="2"/>
  <c r="AQ54" i="2"/>
  <c r="AQ51" i="2"/>
  <c r="AN57" i="2"/>
  <c r="AN56" i="2"/>
  <c r="AN55" i="2"/>
  <c r="AN54" i="2"/>
  <c r="AN51" i="2"/>
  <c r="AK57" i="2"/>
  <c r="AK56" i="2"/>
  <c r="AK55" i="2"/>
  <c r="AK54" i="2"/>
  <c r="AK51" i="2"/>
  <c r="AH57" i="2"/>
  <c r="AH56" i="2"/>
  <c r="AH55" i="2"/>
  <c r="AH54" i="2"/>
  <c r="AH51" i="2"/>
  <c r="AE57" i="2"/>
  <c r="AE56" i="2"/>
  <c r="AE55" i="2"/>
  <c r="AE54" i="2"/>
  <c r="AE51" i="2"/>
  <c r="AB57" i="2"/>
  <c r="AB56" i="2"/>
  <c r="AB55" i="2"/>
  <c r="AB54" i="2"/>
  <c r="AB51" i="2"/>
  <c r="D119" i="2"/>
  <c r="D121" i="2"/>
  <c r="D122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18" i="2"/>
  <c r="D116" i="2"/>
  <c r="Y57" i="2"/>
  <c r="Y56" i="2"/>
  <c r="Y55" i="2"/>
  <c r="Y54" i="2"/>
  <c r="Y51" i="2"/>
  <c r="D55" i="2"/>
  <c r="G55" i="2"/>
  <c r="J55" i="2"/>
  <c r="M55" i="2"/>
  <c r="P55" i="2"/>
  <c r="S55" i="2"/>
  <c r="V57" i="2"/>
  <c r="V56" i="2"/>
  <c r="V55" i="2"/>
  <c r="V54" i="2"/>
  <c r="V51" i="2"/>
  <c r="S57" i="2"/>
  <c r="S56" i="2"/>
  <c r="S54" i="2"/>
  <c r="S51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85" i="2"/>
  <c r="BD86" i="2"/>
  <c r="BD87" i="2"/>
  <c r="BD88" i="2"/>
  <c r="BD89" i="2"/>
  <c r="BD90" i="2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C108" i="2"/>
  <c r="BD108" i="2"/>
  <c r="G136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85" i="2"/>
  <c r="BB86" i="2"/>
  <c r="BB87" i="2"/>
  <c r="BB88" i="2"/>
  <c r="BB89" i="2"/>
  <c r="BB90" i="2"/>
  <c r="BB91" i="2"/>
  <c r="BB92" i="2"/>
  <c r="BB93" i="2"/>
  <c r="BB94" i="2"/>
  <c r="BB95" i="2"/>
  <c r="BB96" i="2"/>
  <c r="BB97" i="2"/>
  <c r="BB98" i="2"/>
  <c r="BB99" i="2"/>
  <c r="BB100" i="2"/>
  <c r="BB101" i="2"/>
  <c r="BB102" i="2"/>
  <c r="BB103" i="2"/>
  <c r="BB104" i="2"/>
  <c r="BA108" i="2"/>
  <c r="BB108" i="2"/>
  <c r="G135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Y108" i="2"/>
  <c r="AZ108" i="2"/>
  <c r="G134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W108" i="2"/>
  <c r="AX108" i="2"/>
  <c r="G13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U108" i="2"/>
  <c r="AV108" i="2"/>
  <c r="G132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S108" i="2"/>
  <c r="AT108" i="2"/>
  <c r="G131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Q108" i="2"/>
  <c r="AR108" i="2"/>
  <c r="G130" i="2"/>
  <c r="AP64" i="2"/>
  <c r="AP65" i="2"/>
  <c r="AP66" i="2"/>
  <c r="AP67" i="2"/>
  <c r="AP68" i="2"/>
  <c r="AP69" i="2"/>
  <c r="AP70" i="2"/>
  <c r="AP71" i="2"/>
  <c r="AP72" i="2"/>
  <c r="AO73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O108" i="2"/>
  <c r="AP108" i="2"/>
  <c r="G129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M108" i="2"/>
  <c r="AN108" i="2"/>
  <c r="G128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K108" i="2"/>
  <c r="AL108" i="2"/>
  <c r="G127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I108" i="2"/>
  <c r="AJ108" i="2"/>
  <c r="G126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G108" i="2"/>
  <c r="AH108" i="2"/>
  <c r="G125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E108" i="2"/>
  <c r="AF108" i="2"/>
  <c r="G124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A108" i="2"/>
  <c r="AB108" i="2"/>
  <c r="G122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Y108" i="2"/>
  <c r="Z108" i="2"/>
  <c r="G121" i="2"/>
  <c r="BC107" i="2"/>
  <c r="BD107" i="2"/>
  <c r="F136" i="2"/>
  <c r="BA107" i="2"/>
  <c r="BB107" i="2"/>
  <c r="F135" i="2"/>
  <c r="AY107" i="2"/>
  <c r="AZ107" i="2"/>
  <c r="F134" i="2"/>
  <c r="AW107" i="2"/>
  <c r="AX107" i="2"/>
  <c r="F133" i="2"/>
  <c r="AU107" i="2"/>
  <c r="AV107" i="2"/>
  <c r="F132" i="2"/>
  <c r="AS107" i="2"/>
  <c r="AT107" i="2"/>
  <c r="F131" i="2"/>
  <c r="AQ107" i="2"/>
  <c r="AR107" i="2"/>
  <c r="F130" i="2"/>
  <c r="AO107" i="2"/>
  <c r="AP107" i="2"/>
  <c r="F129" i="2"/>
  <c r="AM107" i="2"/>
  <c r="AN107" i="2"/>
  <c r="F128" i="2"/>
  <c r="AK107" i="2"/>
  <c r="AL107" i="2"/>
  <c r="F127" i="2"/>
  <c r="AI107" i="2"/>
  <c r="AJ107" i="2"/>
  <c r="F126" i="2"/>
  <c r="AG107" i="2"/>
  <c r="AH107" i="2"/>
  <c r="F125" i="2"/>
  <c r="AE107" i="2"/>
  <c r="AF107" i="2"/>
  <c r="F124" i="2"/>
  <c r="AA107" i="2"/>
  <c r="AB107" i="2"/>
  <c r="F122" i="2"/>
  <c r="Y107" i="2"/>
  <c r="Z107" i="2"/>
  <c r="F121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107" i="2"/>
  <c r="V107" i="2"/>
  <c r="F119" i="2"/>
  <c r="U108" i="2"/>
  <c r="V108" i="2"/>
  <c r="G119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S108" i="2"/>
  <c r="T108" i="2"/>
  <c r="G118" i="2"/>
  <c r="S107" i="2"/>
  <c r="T107" i="2"/>
  <c r="F118" i="2"/>
  <c r="BC106" i="2"/>
  <c r="BD106" i="2"/>
  <c r="E136" i="2"/>
  <c r="BA106" i="2"/>
  <c r="BB106" i="2"/>
  <c r="E135" i="2"/>
  <c r="AY106" i="2"/>
  <c r="AZ106" i="2"/>
  <c r="E134" i="2"/>
  <c r="AW106" i="2"/>
  <c r="AX106" i="2"/>
  <c r="E133" i="2"/>
  <c r="AU106" i="2"/>
  <c r="AV106" i="2"/>
  <c r="E132" i="2"/>
  <c r="AS106" i="2"/>
  <c r="AT106" i="2"/>
  <c r="E131" i="2"/>
  <c r="AQ106" i="2"/>
  <c r="AR106" i="2"/>
  <c r="E130" i="2"/>
  <c r="AO106" i="2"/>
  <c r="AP106" i="2"/>
  <c r="E129" i="2"/>
  <c r="AM106" i="2"/>
  <c r="AN106" i="2"/>
  <c r="E128" i="2"/>
  <c r="AK106" i="2"/>
  <c r="AL106" i="2"/>
  <c r="E127" i="2"/>
  <c r="AI106" i="2"/>
  <c r="AJ106" i="2"/>
  <c r="E126" i="2"/>
  <c r="AG106" i="2"/>
  <c r="AH106" i="2"/>
  <c r="E125" i="2"/>
  <c r="AE106" i="2"/>
  <c r="AF106" i="2"/>
  <c r="E124" i="2"/>
  <c r="AA106" i="2"/>
  <c r="AB106" i="2"/>
  <c r="E122" i="2"/>
  <c r="Y106" i="2"/>
  <c r="Z106" i="2"/>
  <c r="E121" i="2"/>
  <c r="U106" i="2"/>
  <c r="V106" i="2"/>
  <c r="E119" i="2"/>
  <c r="S106" i="2"/>
  <c r="T106" i="2"/>
  <c r="E118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19" i="2"/>
  <c r="C118" i="2"/>
  <c r="C117" i="2"/>
  <c r="C116" i="2"/>
  <c r="A33" i="2"/>
  <c r="A32" i="2"/>
  <c r="A31" i="2"/>
  <c r="A30" i="2"/>
  <c r="A29" i="2"/>
  <c r="A28" i="2"/>
  <c r="A27" i="2"/>
  <c r="A26" i="2"/>
  <c r="A25" i="2"/>
  <c r="A24" i="2"/>
  <c r="B29" i="2"/>
  <c r="B28" i="2"/>
  <c r="B27" i="2"/>
  <c r="B26" i="2"/>
  <c r="B25" i="2"/>
  <c r="B24" i="2"/>
  <c r="F13" i="15"/>
  <c r="H33" i="15"/>
  <c r="H31" i="15"/>
  <c r="H29" i="15"/>
  <c r="H27" i="15"/>
  <c r="H25" i="15"/>
  <c r="H23" i="15"/>
  <c r="H21" i="15"/>
  <c r="H19" i="15"/>
  <c r="H17" i="15"/>
  <c r="H15" i="15"/>
  <c r="B23" i="2"/>
  <c r="H13" i="15"/>
  <c r="B22" i="2"/>
  <c r="H11" i="15"/>
  <c r="B21" i="2"/>
  <c r="H9" i="15"/>
  <c r="B20" i="2"/>
  <c r="H7" i="15"/>
  <c r="B19" i="2"/>
  <c r="H5" i="15"/>
  <c r="B18" i="2"/>
  <c r="C33" i="15"/>
  <c r="B17" i="2"/>
  <c r="C31" i="15"/>
  <c r="C29" i="15"/>
  <c r="C27" i="15"/>
  <c r="C25" i="15"/>
  <c r="C23" i="15"/>
  <c r="C21" i="15"/>
  <c r="C19" i="15"/>
  <c r="C17" i="15"/>
  <c r="C15" i="15"/>
  <c r="C13" i="15"/>
  <c r="A23" i="2"/>
  <c r="A22" i="2"/>
  <c r="A21" i="2"/>
  <c r="A20" i="2"/>
  <c r="A19" i="2"/>
  <c r="A18" i="2"/>
  <c r="A17" i="2"/>
  <c r="A15" i="2"/>
  <c r="A14" i="2"/>
  <c r="A13" i="2"/>
  <c r="A12" i="2"/>
  <c r="A11" i="2"/>
  <c r="A10" i="2"/>
  <c r="A9" i="2"/>
  <c r="H116" i="2"/>
  <c r="H117" i="2"/>
  <c r="H118" i="2"/>
  <c r="H119" i="2"/>
  <c r="H120" i="2"/>
  <c r="H121" i="2"/>
  <c r="H122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A8" i="2"/>
  <c r="H115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G105" i="2"/>
  <c r="K105" i="2"/>
  <c r="I105" i="2"/>
  <c r="K107" i="2"/>
  <c r="L107" i="2"/>
  <c r="F114" i="2"/>
  <c r="E39" i="4"/>
  <c r="M107" i="2"/>
  <c r="N107" i="2"/>
  <c r="F115" i="2"/>
  <c r="E40" i="4"/>
  <c r="G107" i="2"/>
  <c r="H107" i="2"/>
  <c r="F112" i="2"/>
  <c r="E37" i="4"/>
  <c r="E51" i="4"/>
  <c r="E47" i="4"/>
  <c r="K108" i="2"/>
  <c r="L108" i="2"/>
  <c r="G114" i="2"/>
  <c r="F39" i="4"/>
  <c r="M108" i="2"/>
  <c r="N108" i="2"/>
  <c r="G115" i="2"/>
  <c r="F40" i="4"/>
  <c r="G108" i="2"/>
  <c r="H108" i="2"/>
  <c r="G112" i="2"/>
  <c r="F37" i="4"/>
  <c r="F51" i="4"/>
  <c r="F47" i="4"/>
  <c r="K106" i="2"/>
  <c r="L106" i="2"/>
  <c r="E114" i="2"/>
  <c r="D39" i="4"/>
  <c r="M106" i="2"/>
  <c r="N106" i="2"/>
  <c r="E115" i="2"/>
  <c r="D40" i="4"/>
  <c r="G106" i="2"/>
  <c r="H106" i="2"/>
  <c r="E112" i="2"/>
  <c r="D37" i="4"/>
  <c r="D51" i="4"/>
  <c r="D47" i="4"/>
  <c r="F11" i="15"/>
  <c r="F9" i="15"/>
  <c r="F7" i="15"/>
  <c r="C115" i="2"/>
  <c r="C5" i="2"/>
  <c r="D112" i="2"/>
  <c r="C7" i="2"/>
  <c r="D114" i="2"/>
  <c r="D115" i="2"/>
  <c r="F53" i="15"/>
  <c r="F48" i="15"/>
  <c r="F38" i="15"/>
  <c r="F43" i="15"/>
  <c r="F55" i="15"/>
  <c r="F50" i="15"/>
  <c r="F5" i="15"/>
  <c r="F45" i="15"/>
  <c r="K40" i="15"/>
  <c r="C5" i="15"/>
  <c r="F40" i="15"/>
  <c r="C11" i="15"/>
  <c r="C9" i="15"/>
  <c r="C7" i="15"/>
  <c r="C113" i="2"/>
  <c r="C112" i="2"/>
  <c r="M105" i="2"/>
  <c r="L105" i="2"/>
  <c r="N105" i="2"/>
  <c r="J105" i="2"/>
  <c r="A5" i="2"/>
  <c r="H112" i="2"/>
  <c r="A6" i="2"/>
  <c r="H113" i="2"/>
  <c r="A7" i="2"/>
  <c r="H114" i="2"/>
  <c r="F43" i="4"/>
  <c r="F44" i="4"/>
  <c r="F46" i="4"/>
  <c r="F49" i="4"/>
  <c r="F50" i="4"/>
  <c r="F52" i="4"/>
  <c r="F53" i="4"/>
  <c r="F54" i="4"/>
  <c r="F55" i="4"/>
  <c r="F56" i="4"/>
  <c r="F57" i="4"/>
  <c r="F58" i="4"/>
  <c r="F59" i="4"/>
  <c r="F60" i="4"/>
  <c r="F61" i="4"/>
  <c r="E43" i="4"/>
  <c r="E44" i="4"/>
  <c r="E46" i="4"/>
  <c r="E49" i="4"/>
  <c r="E50" i="4"/>
  <c r="E52" i="4"/>
  <c r="E53" i="4"/>
  <c r="E54" i="4"/>
  <c r="E55" i="4"/>
  <c r="E56" i="4"/>
  <c r="E57" i="4"/>
  <c r="E58" i="4"/>
  <c r="E59" i="4"/>
  <c r="E60" i="4"/>
  <c r="E61" i="4"/>
  <c r="D43" i="4"/>
  <c r="D44" i="4"/>
  <c r="D46" i="4"/>
  <c r="D49" i="4"/>
  <c r="D50" i="4"/>
  <c r="D52" i="4"/>
  <c r="D53" i="4"/>
  <c r="D54" i="4"/>
  <c r="D55" i="4"/>
  <c r="D56" i="4"/>
  <c r="D57" i="4"/>
  <c r="D58" i="4"/>
  <c r="D59" i="4"/>
  <c r="D60" i="4"/>
  <c r="D61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36" i="4"/>
  <c r="H7" i="4"/>
  <c r="C114" i="2"/>
  <c r="P51" i="2"/>
  <c r="P56" i="2"/>
  <c r="P54" i="2"/>
  <c r="P57" i="2"/>
  <c r="M57" i="2"/>
  <c r="M56" i="2"/>
  <c r="M54" i="2"/>
  <c r="M51" i="2"/>
  <c r="J51" i="2"/>
  <c r="J54" i="2"/>
  <c r="J56" i="2"/>
  <c r="J57" i="2"/>
  <c r="G51" i="2"/>
  <c r="G54" i="2"/>
  <c r="G56" i="2"/>
  <c r="G57" i="2"/>
  <c r="H8" i="4"/>
  <c r="D57" i="2"/>
  <c r="D56" i="2"/>
  <c r="D54" i="2"/>
  <c r="D51" i="2"/>
  <c r="F105" i="2"/>
  <c r="H105" i="2"/>
  <c r="D105" i="2"/>
  <c r="E30" i="4"/>
  <c r="H9" i="4"/>
  <c r="F71" i="3"/>
  <c r="F79" i="3"/>
  <c r="F87" i="3"/>
  <c r="E61" i="3"/>
  <c r="D18" i="3"/>
  <c r="E65" i="3"/>
  <c r="D28" i="3"/>
  <c r="G63" i="3"/>
  <c r="F21" i="3"/>
  <c r="G62" i="3"/>
  <c r="F19" i="3"/>
  <c r="G61" i="3"/>
  <c r="F17" i="3"/>
  <c r="G65" i="3"/>
  <c r="F27" i="3"/>
  <c r="G66" i="3"/>
  <c r="F30" i="3"/>
  <c r="G58" i="3"/>
  <c r="F7" i="3"/>
  <c r="G59" i="3"/>
  <c r="F10" i="3"/>
  <c r="O106" i="2"/>
  <c r="P106" i="2"/>
  <c r="E116" i="2"/>
  <c r="O107" i="2"/>
  <c r="P107" i="2"/>
  <c r="F116" i="2"/>
  <c r="O108" i="2"/>
  <c r="P108" i="2"/>
  <c r="G116" i="2"/>
  <c r="D41" i="4"/>
  <c r="E41" i="4"/>
  <c r="F41" i="4"/>
  <c r="B77" i="2"/>
  <c r="B73" i="2"/>
  <c r="B72" i="2"/>
  <c r="B71" i="2"/>
  <c r="O105" i="2"/>
  <c r="B105" i="2"/>
  <c r="P105" i="2"/>
</calcChain>
</file>

<file path=xl/sharedStrings.xml><?xml version="1.0" encoding="utf-8"?>
<sst xmlns="http://schemas.openxmlformats.org/spreadsheetml/2006/main" count="1627" uniqueCount="309">
  <si>
    <t>HWS EXT</t>
  </si>
  <si>
    <t>HWS FLEX</t>
  </si>
  <si>
    <t>TOE TOUCH</t>
  </si>
  <si>
    <t>TSPU</t>
  </si>
  <si>
    <t>SE UQ |l|</t>
  </si>
  <si>
    <t>SE UQ |r|</t>
  </si>
  <si>
    <t>SE LQ |l|</t>
  </si>
  <si>
    <t>SE LQ |r|</t>
  </si>
  <si>
    <t>HOP |l|</t>
  </si>
  <si>
    <t xml:space="preserve"> HOP |r|</t>
  </si>
  <si>
    <t>3-HOP |l|</t>
  </si>
  <si>
    <t>3-HOP |r|</t>
  </si>
  <si>
    <t>CROSS-HOP |l|</t>
  </si>
  <si>
    <t>CROSS-HOP |r|</t>
  </si>
  <si>
    <t>LAT-BOUND |l|</t>
  </si>
  <si>
    <t>Lat BOUND |r|</t>
  </si>
  <si>
    <t>X-LIFT |l|</t>
  </si>
  <si>
    <t>X-LIFT |r|</t>
  </si>
  <si>
    <t>HWS ROT-FLEX |l|</t>
  </si>
  <si>
    <t>HWS ROT-FLEX |r|</t>
  </si>
  <si>
    <t>ASLR |r|</t>
  </si>
  <si>
    <t>ASLR |l|</t>
  </si>
  <si>
    <t>CCDF |l|</t>
  </si>
  <si>
    <t>CCDF |r|</t>
  </si>
  <si>
    <t>RS |l|</t>
  </si>
  <si>
    <t>RS |r|</t>
  </si>
  <si>
    <t>modOS |r|</t>
  </si>
  <si>
    <t>BWS ROT |l|</t>
  </si>
  <si>
    <t>BWS ROT |r|</t>
  </si>
  <si>
    <t>UBCCK</t>
  </si>
  <si>
    <t>mod OS |l|</t>
  </si>
  <si>
    <t>FUSS</t>
  </si>
  <si>
    <t>HWS</t>
  </si>
  <si>
    <t>BWS</t>
  </si>
  <si>
    <t>BECKEN</t>
  </si>
  <si>
    <t>PC</t>
  </si>
  <si>
    <t>SCHULTER</t>
  </si>
  <si>
    <t>HÜFTE</t>
  </si>
  <si>
    <t>IPSI</t>
  </si>
  <si>
    <t>BEINACHSE</t>
  </si>
  <si>
    <t>BEINACHSE lat</t>
  </si>
  <si>
    <t>Beispiel Volleyballschlag und Fussballspieler, ipsi und contralaterale Stabilisation, punctum fixum und punktum mobile, Ball nach hinten werfen und Gummiband spannen!</t>
  </si>
  <si>
    <t>CONTRA ext</t>
  </si>
  <si>
    <t>CONTRA rot</t>
  </si>
  <si>
    <t>14a</t>
  </si>
  <si>
    <t>14b</t>
  </si>
  <si>
    <t>14c</t>
  </si>
  <si>
    <t>1-HOP</t>
  </si>
  <si>
    <t>HIERARCHIE</t>
  </si>
  <si>
    <t>letzte Priorität</t>
  </si>
  <si>
    <t>erste Priorität</t>
  </si>
  <si>
    <t>ROM HWS</t>
  </si>
  <si>
    <t>ROM FUSS</t>
  </si>
  <si>
    <t>ROM BWS</t>
  </si>
  <si>
    <t>Beckenkontrolle</t>
  </si>
  <si>
    <t>Schulterkontrolle</t>
  </si>
  <si>
    <t>o.B.</t>
  </si>
  <si>
    <t>ROM hintere Kette</t>
  </si>
  <si>
    <t>Beinachsenkontrolle</t>
  </si>
  <si>
    <t>dyn. Beinachsenkontrolle</t>
  </si>
  <si>
    <t>dyn. Schulterkontrolle</t>
  </si>
  <si>
    <t>BEINACHSE dyn</t>
  </si>
  <si>
    <t>SCHULTER dyn</t>
  </si>
  <si>
    <t>SM MOB |r|</t>
  </si>
  <si>
    <t>SM MOB |l|</t>
  </si>
  <si>
    <t>© ALLOUT Performance Training</t>
  </si>
  <si>
    <t>ROM</t>
  </si>
  <si>
    <t>1.</t>
  </si>
  <si>
    <t>2.</t>
  </si>
  <si>
    <t>3.</t>
  </si>
  <si>
    <r>
      <t>HWS|</t>
    </r>
    <r>
      <rPr>
        <sz val="12"/>
        <color rgb="FFFF0000"/>
        <rFont val="Calibri"/>
        <family val="2"/>
        <scheme val="minor"/>
      </rPr>
      <t>BWS</t>
    </r>
  </si>
  <si>
    <r>
      <t>FUSS|</t>
    </r>
    <r>
      <rPr>
        <sz val="12"/>
        <color rgb="FFFF0000"/>
        <rFont val="Calibri"/>
        <family val="2"/>
        <scheme val="minor"/>
      </rPr>
      <t>BECKEN</t>
    </r>
  </si>
  <si>
    <r>
      <t>FUSS|BECKEN|</t>
    </r>
    <r>
      <rPr>
        <sz val="12"/>
        <color rgb="FFFF0000"/>
        <rFont val="Calibri"/>
        <family val="2"/>
        <scheme val="minor"/>
      </rPr>
      <t>PC</t>
    </r>
  </si>
  <si>
    <r>
      <t>HWS|BWS|SKAPULA|</t>
    </r>
    <r>
      <rPr>
        <sz val="12"/>
        <color rgb="FFFF0000"/>
        <rFont val="Calibri"/>
        <family val="2"/>
        <scheme val="minor"/>
      </rPr>
      <t>SCHULTER</t>
    </r>
  </si>
  <si>
    <r>
      <t>FUSS|BECKEN|PC|</t>
    </r>
    <r>
      <rPr>
        <sz val="12"/>
        <color rgb="FFFF0000"/>
        <rFont val="Calibri"/>
        <family val="2"/>
        <scheme val="minor"/>
      </rPr>
      <t>HÜFTE</t>
    </r>
  </si>
  <si>
    <r>
      <t>HWS | FUSS | HÜFTE|BWS|SKAPULA|SCHULTER|</t>
    </r>
    <r>
      <rPr>
        <sz val="12"/>
        <color rgb="FFFF0000"/>
        <rFont val="Calibri"/>
        <family val="2"/>
        <scheme val="minor"/>
      </rPr>
      <t>CONTRA ext</t>
    </r>
  </si>
  <si>
    <r>
      <t>HWS | FUSS | HÜFTE | BWS | SKAPULA | SCHULTER |</t>
    </r>
    <r>
      <rPr>
        <sz val="12"/>
        <color rgb="FFFF0000"/>
        <rFont val="Calibri"/>
        <family val="2"/>
        <scheme val="minor"/>
      </rPr>
      <t>CONTRA rot</t>
    </r>
  </si>
  <si>
    <r>
      <t xml:space="preserve">HWS | BWS | SKAPULA | SCHULTER | BECKEN | PC | HÜFTE | </t>
    </r>
    <r>
      <rPr>
        <sz val="12"/>
        <color rgb="FFFF0000"/>
        <rFont val="Calibri"/>
        <family val="2"/>
        <scheme val="minor"/>
      </rPr>
      <t>VENTRAL</t>
    </r>
  </si>
  <si>
    <r>
      <t>HWS|FUSS|contra|HÜFTE|</t>
    </r>
    <r>
      <rPr>
        <sz val="12"/>
        <color rgb="FFFF0000"/>
        <rFont val="Calibri"/>
        <family val="2"/>
        <scheme val="minor"/>
      </rPr>
      <t>BEINACHSE</t>
    </r>
  </si>
  <si>
    <r>
      <t>HWS|FUSS|HÜFTE|</t>
    </r>
    <r>
      <rPr>
        <sz val="12"/>
        <color rgb="FFFF0000"/>
        <rFont val="Calibri"/>
        <family val="2"/>
        <scheme val="minor"/>
      </rPr>
      <t>BEINACHSE</t>
    </r>
  </si>
  <si>
    <r>
      <t>HWS|BWS|SKAPULA|SCHULTER|CONTRA rot|VENTRAL|</t>
    </r>
    <r>
      <rPr>
        <sz val="12"/>
        <color rgb="FFFF0000"/>
        <rFont val="Calibri"/>
        <family val="2"/>
        <scheme val="minor"/>
      </rPr>
      <t>Schulterstabi</t>
    </r>
  </si>
  <si>
    <t>Skapulakontrolle</t>
  </si>
  <si>
    <t>VENTRAL</t>
  </si>
  <si>
    <t>NAME</t>
  </si>
  <si>
    <t>Datum</t>
  </si>
  <si>
    <t>NAME:</t>
  </si>
  <si>
    <t>DATUM:</t>
  </si>
  <si>
    <t>Verletzungen:</t>
  </si>
  <si>
    <t>RISIKOFAKTOREN:</t>
  </si>
  <si>
    <t>ZNS Speedometer</t>
  </si>
  <si>
    <t>Pointer</t>
  </si>
  <si>
    <t>Start</t>
  </si>
  <si>
    <t>Value</t>
  </si>
  <si>
    <t>Initial</t>
  </si>
  <si>
    <t>Middle</t>
  </si>
  <si>
    <t>End</t>
  </si>
  <si>
    <t>Good</t>
  </si>
  <si>
    <t>Max</t>
  </si>
  <si>
    <t>#1</t>
  </si>
  <si>
    <t>#2</t>
  </si>
  <si>
    <t>#3</t>
  </si>
  <si>
    <t>ROM FUSS rechts</t>
  </si>
  <si>
    <t>ROM FUSS links</t>
  </si>
  <si>
    <t>ROM BWS rechts</t>
  </si>
  <si>
    <t>ROM BWS links</t>
  </si>
  <si>
    <t>ROM FUSS beidseits</t>
  </si>
  <si>
    <t>ROM BWS beidseits</t>
  </si>
  <si>
    <t>ROM HUEFTE beidseits</t>
  </si>
  <si>
    <t>ROM HUEFTE rechts</t>
  </si>
  <si>
    <t>ROM HUEFTE links</t>
  </si>
  <si>
    <t>ROM Schulter rechts</t>
  </si>
  <si>
    <t>ROM Schulter links</t>
  </si>
  <si>
    <t>ROM SCHULTER beidseits</t>
  </si>
  <si>
    <t>Hüftkontrolle rechts</t>
  </si>
  <si>
    <t>Hüftkontrolle links</t>
  </si>
  <si>
    <t>Skapulakontrolle rechts</t>
  </si>
  <si>
    <t>Skapulakontrolle links</t>
  </si>
  <si>
    <t>Skapulakontrolle beidseits</t>
  </si>
  <si>
    <t>Hüftkontrolle beidseits</t>
  </si>
  <si>
    <t>ROM hintere Kette beidseits</t>
  </si>
  <si>
    <t>ipsilaterale Stabilisation rechts</t>
  </si>
  <si>
    <t>ipsilaterale Stabilisation links</t>
  </si>
  <si>
    <t>contralaterale Stabilisation rechts</t>
  </si>
  <si>
    <t>contralaterale Stabilisation links</t>
  </si>
  <si>
    <t>sagittale Stabilisation</t>
  </si>
  <si>
    <t>Schulterkontrolle beidseits</t>
  </si>
  <si>
    <t>Schulterkontrolle rechts</t>
  </si>
  <si>
    <t>Schulterkontrolle links</t>
  </si>
  <si>
    <t>dyn. Beinachsenkontrolle rechts</t>
  </si>
  <si>
    <t>dyn. Beinachsenkontrolle links</t>
  </si>
  <si>
    <t>Beinachsenkontrolle rechts</t>
  </si>
  <si>
    <t>Beinachsenkontrolle links</t>
  </si>
  <si>
    <t>ROM hintere Kette rechts</t>
  </si>
  <si>
    <t>ROM hintere Kette links</t>
  </si>
  <si>
    <t>contralaterale Stabilisation beidseits</t>
  </si>
  <si>
    <t>ipsilaterale Stabilisation beidseits</t>
  </si>
  <si>
    <t>Beinachsenkontrolle beidseits</t>
  </si>
  <si>
    <t>dyn. Beinachsenkontrolle beidseits</t>
  </si>
  <si>
    <t>ROM Huefte</t>
  </si>
  <si>
    <t>Stabilisation</t>
  </si>
  <si>
    <t>Hueftkontrolle</t>
  </si>
  <si>
    <t>ROM Schulter</t>
  </si>
  <si>
    <t>statische motorische Kontrolle</t>
  </si>
  <si>
    <t>dynamische motorische Kontrolle</t>
  </si>
  <si>
    <t>GESAMT</t>
  </si>
  <si>
    <t>TEAMAUSWERTUNG</t>
  </si>
  <si>
    <t>UQ</t>
  </si>
  <si>
    <t>CORE</t>
  </si>
  <si>
    <t>ROM Speedometer</t>
  </si>
  <si>
    <t>SMC Speedometer</t>
  </si>
  <si>
    <t>DMC Speedometer</t>
  </si>
  <si>
    <t>Upper</t>
  </si>
  <si>
    <t>Lower</t>
  </si>
  <si>
    <t>Core</t>
  </si>
  <si>
    <t>ATHLET 1</t>
  </si>
  <si>
    <t>ATHLET 2</t>
  </si>
  <si>
    <t>ATHLET 3</t>
  </si>
  <si>
    <t>ATHLET 4</t>
  </si>
  <si>
    <t>ATHLET 5</t>
  </si>
  <si>
    <t>SEAT. T-T</t>
  </si>
  <si>
    <t>Athlet 1</t>
  </si>
  <si>
    <t>Athlet 2</t>
  </si>
  <si>
    <t>Athlet 3</t>
  </si>
  <si>
    <t>Athlet 4</t>
  </si>
  <si>
    <t>Athlet 5</t>
  </si>
  <si>
    <t>TYP:</t>
  </si>
  <si>
    <t>SMR Fusssohle</t>
  </si>
  <si>
    <t>SMR Wade</t>
  </si>
  <si>
    <t>Beinschwingen</t>
  </si>
  <si>
    <t>ROM Fuss links</t>
  </si>
  <si>
    <t>HUEFTE</t>
  </si>
  <si>
    <t>SKAPULA</t>
  </si>
  <si>
    <t>HUEFTKONTR</t>
  </si>
  <si>
    <t>BECKENKONTR</t>
  </si>
  <si>
    <t>CONTRA</t>
  </si>
  <si>
    <t>SCHULTERKONTR</t>
  </si>
  <si>
    <t>SCHULTERKONTR dyn</t>
  </si>
  <si>
    <t>TEAMÜBERSICHT - INDIVIDUELL</t>
  </si>
  <si>
    <t xml:space="preserve">   Range Of Motion (ROM)</t>
  </si>
  <si>
    <t xml:space="preserve">  Statische Motorische Kontrolle (SMK)</t>
  </si>
  <si>
    <t xml:space="preserve">  Dynamische Motorische Kontrolle (DMK)</t>
  </si>
  <si>
    <t>SMR ROUTINE</t>
  </si>
  <si>
    <t>Rückenmuskulatur III</t>
  </si>
  <si>
    <t>Hüftrotation (Rückenlage)</t>
  </si>
  <si>
    <t>Oberkörperrotation</t>
  </si>
  <si>
    <t>vorderer Oberschenkel I</t>
  </si>
  <si>
    <t>Hüft-/Gesässmuskulatur III</t>
  </si>
  <si>
    <t>Hüftmobilisation</t>
  </si>
  <si>
    <t>Beckenlift</t>
  </si>
  <si>
    <t>Handflächenstütz auf Ball</t>
  </si>
  <si>
    <t>Hinterer Oberschenkel</t>
  </si>
  <si>
    <t>Wade I</t>
  </si>
  <si>
    <t>Beinschwung</t>
  </si>
  <si>
    <t>Einbeiniger Beckenlift</t>
  </si>
  <si>
    <t>Liegestütz</t>
  </si>
  <si>
    <t>Einbeiniger Beckenlift auf Ball</t>
  </si>
  <si>
    <t>Einbeinige Kniebeuge</t>
  </si>
  <si>
    <t>Unterarmstütz</t>
  </si>
  <si>
    <t>Seitlicher Unterarmstütz</t>
  </si>
  <si>
    <t>Seitlicher Unterarmstütz, dynamisch</t>
  </si>
  <si>
    <t>Unterarmstütz neben Partner</t>
  </si>
  <si>
    <t>Spiderman Liegestütz</t>
  </si>
  <si>
    <t>Dynamischer Schwebesitz</t>
  </si>
  <si>
    <t>Schwebesitz I</t>
  </si>
  <si>
    <t>Einbeinstand auf Pad</t>
  </si>
  <si>
    <t>Himmelsrichtungen</t>
  </si>
  <si>
    <t>Einbeinsprung auf Pad</t>
  </si>
  <si>
    <t>Kopfballsprünge 90°</t>
  </si>
  <si>
    <t>Einbeinstand mit Pass</t>
  </si>
  <si>
    <t>Liegestütz, Hand auf Ball</t>
  </si>
  <si>
    <t>Liegestütz, beide Hände auf Ball</t>
  </si>
  <si>
    <t>SMR Brustmuskel</t>
  </si>
  <si>
    <t>Dehnung Brustmuskel</t>
  </si>
  <si>
    <t>Dehnung Latissimus</t>
  </si>
  <si>
    <t>SMR Trapezius</t>
  </si>
  <si>
    <t>Dehnung Lev Scap</t>
  </si>
  <si>
    <t>T-Liegestütz</t>
  </si>
  <si>
    <t>Liegestütz neben Partner</t>
  </si>
  <si>
    <t>Liegestütz, Füsse auf Ball</t>
  </si>
  <si>
    <t>Ballstütz, Knie beugen</t>
  </si>
  <si>
    <r>
      <t>HWS|</t>
    </r>
    <r>
      <rPr>
        <sz val="12"/>
        <color rgb="FFFF6600"/>
        <rFont val="Calibri"/>
        <scheme val="minor"/>
      </rPr>
      <t>FUSS|HÜFTE</t>
    </r>
    <r>
      <rPr>
        <sz val="12"/>
        <rFont val="Calibri"/>
        <scheme val="minor"/>
      </rPr>
      <t>|BWS|SKAPULA|SCHULTER|IPSI</t>
    </r>
  </si>
  <si>
    <t>Athlet 6</t>
  </si>
  <si>
    <t>Athlet 7</t>
  </si>
  <si>
    <t>Athlet 8</t>
  </si>
  <si>
    <t>Athlet 9</t>
  </si>
  <si>
    <t>Athlet 10</t>
  </si>
  <si>
    <t>Athlet 11</t>
  </si>
  <si>
    <t>Athlet 12</t>
  </si>
  <si>
    <t>Athlet 13</t>
  </si>
  <si>
    <t>Athlet 14</t>
  </si>
  <si>
    <t>Athlet 15</t>
  </si>
  <si>
    <t>Athlet 16</t>
  </si>
  <si>
    <t>Athlet 17</t>
  </si>
  <si>
    <t>Athlet 18</t>
  </si>
  <si>
    <t>Athlet 19</t>
  </si>
  <si>
    <t>Athlet 20</t>
  </si>
  <si>
    <t>Athlet 21</t>
  </si>
  <si>
    <t>Athlet 22</t>
  </si>
  <si>
    <t>Athlet 23</t>
  </si>
  <si>
    <t>Athlet 24</t>
  </si>
  <si>
    <t>Athlet 25</t>
  </si>
  <si>
    <t>Athlet 26</t>
  </si>
  <si>
    <t>Athlet 27</t>
  </si>
  <si>
    <t>Athlet 28</t>
  </si>
  <si>
    <t>Athlet 29</t>
  </si>
  <si>
    <t>Athlet 30</t>
  </si>
  <si>
    <t>ATHLET 6</t>
  </si>
  <si>
    <t>ATHLET 7</t>
  </si>
  <si>
    <t>ATHLET 8</t>
  </si>
  <si>
    <t>ATHLET 9</t>
  </si>
  <si>
    <t>ATHLET 10</t>
  </si>
  <si>
    <t>ATHLET 11</t>
  </si>
  <si>
    <t>ATHLET 12</t>
  </si>
  <si>
    <t>ATHLET 13</t>
  </si>
  <si>
    <t>ATHLET 14</t>
  </si>
  <si>
    <t>ATHLET 15</t>
  </si>
  <si>
    <t>ATHLET 16</t>
  </si>
  <si>
    <t>ATHLET 17</t>
  </si>
  <si>
    <t>ATHLET 18</t>
  </si>
  <si>
    <t>ATHLET 19</t>
  </si>
  <si>
    <t>ATHLET 20</t>
  </si>
  <si>
    <t>ATHLET 21</t>
  </si>
  <si>
    <t>ATHLET 22</t>
  </si>
  <si>
    <t>ATHLET 23</t>
  </si>
  <si>
    <t>ATHLET 24</t>
  </si>
  <si>
    <t>ATHLET 25</t>
  </si>
  <si>
    <t>ATHLET 26</t>
  </si>
  <si>
    <t>ATHLET 27</t>
  </si>
  <si>
    <t>ATHLET 28</t>
  </si>
  <si>
    <t>ATHLET 29</t>
  </si>
  <si>
    <t>ATHLET 30</t>
  </si>
  <si>
    <t>ATHLET 31</t>
  </si>
  <si>
    <t>ATHLET 32</t>
  </si>
  <si>
    <t>ATHLET 33</t>
  </si>
  <si>
    <t>ATHLET 34</t>
  </si>
  <si>
    <t>ATHLET 35</t>
  </si>
  <si>
    <r>
      <t xml:space="preserve">           </t>
    </r>
    <r>
      <rPr>
        <b/>
        <sz val="12"/>
        <color rgb="FF0A3774"/>
        <rFont val="Calibri"/>
        <scheme val="minor"/>
      </rPr>
      <t xml:space="preserve">  © ALLOUT Performance Training</t>
    </r>
  </si>
  <si>
    <t>OQ</t>
  </si>
  <si>
    <t>SMR Suboccipitals</t>
  </si>
  <si>
    <t>1.1 HWS EXT</t>
  </si>
  <si>
    <t>1.2 HWS FLEX</t>
  </si>
  <si>
    <t>1.3 HWS ROT FLEX |l|</t>
  </si>
  <si>
    <t>1.4 HWS ROT FLEX |r|</t>
  </si>
  <si>
    <t>2.1 SCHULTER |l|</t>
  </si>
  <si>
    <t>2.2 SCHULTER |r|</t>
  </si>
  <si>
    <t>4.1 BEINHEBEN |l|</t>
  </si>
  <si>
    <t>4.2 BEINHEBEN |r|</t>
  </si>
  <si>
    <t>3.1 BWS |l|</t>
  </si>
  <si>
    <t>3.2 BWS |r|</t>
  </si>
  <si>
    <t>5. STAND-AND-REACH</t>
  </si>
  <si>
    <t>6. SIT-AND-REACH</t>
  </si>
  <si>
    <t>7.1 KNEE-TO-WALL |l|</t>
  </si>
  <si>
    <t>7.2 KNEE-TO-WALL |r|</t>
  </si>
  <si>
    <t>8.1 KONTRA STABI |l|</t>
  </si>
  <si>
    <t>8.2 KONTRA STABI |r|</t>
  </si>
  <si>
    <t>9.1 IPSI STABI |l|</t>
  </si>
  <si>
    <t>9.2 IPSI STABI |r|</t>
  </si>
  <si>
    <t>10. RUMPFSTÜTZ</t>
  </si>
  <si>
    <t>11.1 X-LIFT |l|</t>
  </si>
  <si>
    <t>11.2 X-LIFT |r|</t>
  </si>
  <si>
    <t>13.1 SEBT-O |l|</t>
  </si>
  <si>
    <t>13.2 SEBT-O |r|</t>
  </si>
  <si>
    <t>14.1 SEBT-U |l|</t>
  </si>
  <si>
    <t>14.2 SEBT-U |r|</t>
  </si>
  <si>
    <t>15. HOP TESTs |l|</t>
  </si>
  <si>
    <t>15. HOP TESTs |r|</t>
  </si>
  <si>
    <t>15. LATERAL BOUND |l|</t>
  </si>
  <si>
    <t>15. LATERAL BOUND |r|</t>
  </si>
  <si>
    <t>12. UBCKCT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</si>
</sst>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%"/>
  </numFmts>
  <fonts count="4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 tint="-0.249977111117893"/>
      <name val="Calibri"/>
      <scheme val="minor"/>
    </font>
    <font>
      <sz val="8"/>
      <color theme="1"/>
      <name val="Calibri"/>
      <scheme val="minor"/>
    </font>
    <font>
      <sz val="8"/>
      <name val="Calibri"/>
      <family val="2"/>
      <scheme val="minor"/>
    </font>
    <font>
      <b/>
      <sz val="10"/>
      <color theme="1"/>
      <name val="Calibri"/>
      <scheme val="minor"/>
    </font>
    <font>
      <b/>
      <sz val="18"/>
      <color theme="1"/>
      <name val="Calibri"/>
      <scheme val="minor"/>
    </font>
    <font>
      <sz val="12"/>
      <color theme="0" tint="-0.14999847407452621"/>
      <name val="Calibri"/>
      <scheme val="minor"/>
    </font>
    <font>
      <sz val="9"/>
      <color theme="1"/>
      <name val="Calibri"/>
      <scheme val="minor"/>
    </font>
    <font>
      <b/>
      <sz val="20"/>
      <color theme="1"/>
      <name val="Calibri"/>
      <scheme val="minor"/>
    </font>
    <font>
      <sz val="12"/>
      <color rgb="FFFF0000"/>
      <name val="Calibri"/>
      <family val="2"/>
      <scheme val="minor"/>
    </font>
    <font>
      <b/>
      <sz val="12"/>
      <color rgb="FF008000"/>
      <name val="Calibri"/>
      <scheme val="minor"/>
    </font>
    <font>
      <b/>
      <sz val="24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u/>
      <sz val="16"/>
      <color theme="1"/>
      <name val="Calibri"/>
      <scheme val="minor"/>
    </font>
    <font>
      <b/>
      <sz val="26"/>
      <color theme="1"/>
      <name val="Calibri"/>
      <scheme val="minor"/>
    </font>
    <font>
      <b/>
      <sz val="36"/>
      <color theme="1"/>
      <name val="Calibri"/>
      <scheme val="minor"/>
    </font>
    <font>
      <sz val="6"/>
      <color theme="1"/>
      <name val="Calibri"/>
      <scheme val="minor"/>
    </font>
    <font>
      <sz val="10"/>
      <color theme="1"/>
      <name val="Calibri"/>
      <scheme val="minor"/>
    </font>
    <font>
      <sz val="12"/>
      <color rgb="FFFF6600"/>
      <name val="Calibri"/>
      <scheme val="minor"/>
    </font>
    <font>
      <sz val="12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rgb="FF0A3774"/>
      <name val="Calibri"/>
      <scheme val="minor"/>
    </font>
    <font>
      <b/>
      <u/>
      <sz val="16"/>
      <color theme="0"/>
      <name val="Calibri"/>
      <scheme val="minor"/>
    </font>
    <font>
      <b/>
      <sz val="24"/>
      <color theme="0"/>
      <name val="Calibri"/>
      <scheme val="minor"/>
    </font>
    <font>
      <b/>
      <sz val="16"/>
      <color theme="0"/>
      <name val="Calibri"/>
      <scheme val="minor"/>
    </font>
    <font>
      <b/>
      <sz val="20"/>
      <color theme="0"/>
      <name val="Calibri"/>
      <scheme val="minor"/>
    </font>
    <font>
      <sz val="20"/>
      <color theme="0"/>
      <name val="Calibri"/>
      <scheme val="minor"/>
    </font>
    <font>
      <b/>
      <sz val="9"/>
      <color theme="0"/>
      <name val="Calibri"/>
      <scheme val="minor"/>
    </font>
    <font>
      <b/>
      <sz val="12"/>
      <color rgb="FFDF6029"/>
      <name val="Calibri"/>
      <scheme val="minor"/>
    </font>
    <font>
      <b/>
      <sz val="12"/>
      <color rgb="FF0A3774"/>
      <name val="Calibri"/>
      <scheme val="minor"/>
    </font>
    <font>
      <b/>
      <sz val="48"/>
      <color rgb="FFDF6029"/>
      <name val="Calibri"/>
      <scheme val="minor"/>
    </font>
    <font>
      <sz val="12"/>
      <color rgb="FFDF6029"/>
      <name val="Calibri"/>
      <scheme val="minor"/>
    </font>
    <font>
      <b/>
      <sz val="36"/>
      <color theme="0"/>
      <name val="Calibri"/>
      <scheme val="minor"/>
    </font>
    <font>
      <sz val="12"/>
      <color rgb="FF0A336B"/>
      <name val="Calibri"/>
      <scheme val="minor"/>
    </font>
    <font>
      <b/>
      <sz val="28"/>
      <color theme="0"/>
      <name val="Calibri"/>
      <scheme val="minor"/>
    </font>
    <font>
      <b/>
      <sz val="10"/>
      <color theme="0"/>
      <name val="Calibri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7723"/>
        <bgColor indexed="64"/>
      </patternFill>
    </fill>
    <fill>
      <patternFill patternType="solid">
        <fgColor rgb="FF0A3774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</borders>
  <cellStyleXfs count="3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11" fillId="0" borderId="0" xfId="0" applyFont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9" xfId="0" applyBorder="1"/>
    <xf numFmtId="0" fontId="0" fillId="0" borderId="11" xfId="0" applyBorder="1"/>
    <xf numFmtId="0" fontId="0" fillId="0" borderId="0" xfId="0" applyAlignment="1"/>
    <xf numFmtId="0" fontId="12" fillId="0" borderId="2" xfId="0" applyFont="1" applyBorder="1"/>
    <xf numFmtId="0" fontId="0" fillId="0" borderId="0" xfId="0" applyAlignment="1">
      <alignment horizontal="center"/>
    </xf>
    <xf numFmtId="0" fontId="7" fillId="0" borderId="0" xfId="0" applyFont="1" applyBorder="1"/>
    <xf numFmtId="0" fontId="14" fillId="0" borderId="0" xfId="0" applyFont="1"/>
    <xf numFmtId="0" fontId="15" fillId="0" borderId="0" xfId="0" applyFont="1"/>
    <xf numFmtId="0" fontId="0" fillId="0" borderId="0" xfId="0" applyNumberFormat="1"/>
    <xf numFmtId="2" fontId="0" fillId="0" borderId="0" xfId="0" applyNumberFormat="1"/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0" fillId="0" borderId="0" xfId="0" applyFill="1" applyBorder="1"/>
    <xf numFmtId="0" fontId="0" fillId="0" borderId="16" xfId="0" applyFill="1" applyBorder="1"/>
    <xf numFmtId="0" fontId="0" fillId="0" borderId="15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13" fillId="0" borderId="0" xfId="0" applyFont="1" applyFill="1" applyBorder="1" applyAlignment="1">
      <alignment horizontal="center" vertical="center"/>
    </xf>
    <xf numFmtId="9" fontId="18" fillId="0" borderId="0" xfId="57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0" fillId="0" borderId="0" xfId="0" applyNumberFormat="1"/>
    <xf numFmtId="0" fontId="7" fillId="0" borderId="5" xfId="0" applyFont="1" applyBorder="1"/>
    <xf numFmtId="0" fontId="7" fillId="0" borderId="10" xfId="0" applyFont="1" applyBorder="1"/>
    <xf numFmtId="1" fontId="0" fillId="0" borderId="5" xfId="0" applyNumberFormat="1" applyBorder="1"/>
    <xf numFmtId="1" fontId="0" fillId="0" borderId="0" xfId="0" applyNumberFormat="1" applyBorder="1"/>
    <xf numFmtId="1" fontId="0" fillId="0" borderId="10" xfId="0" applyNumberFormat="1" applyBorder="1"/>
    <xf numFmtId="1" fontId="0" fillId="0" borderId="4" xfId="0" applyNumberFormat="1" applyBorder="1"/>
    <xf numFmtId="0" fontId="7" fillId="0" borderId="6" xfId="0" applyFont="1" applyBorder="1"/>
    <xf numFmtId="1" fontId="0" fillId="0" borderId="7" xfId="0" applyNumberFormat="1" applyBorder="1"/>
    <xf numFmtId="0" fontId="7" fillId="0" borderId="8" xfId="0" applyFont="1" applyBorder="1"/>
    <xf numFmtId="1" fontId="0" fillId="0" borderId="9" xfId="0" applyNumberFormat="1" applyBorder="1"/>
    <xf numFmtId="0" fontId="7" fillId="0" borderId="11" xfId="0" applyFont="1" applyBorder="1"/>
    <xf numFmtId="164" fontId="3" fillId="0" borderId="8" xfId="0" applyNumberFormat="1" applyFont="1" applyBorder="1"/>
    <xf numFmtId="164" fontId="3" fillId="0" borderId="11" xfId="0" applyNumberFormat="1" applyFont="1" applyBorder="1"/>
    <xf numFmtId="0" fontId="3" fillId="0" borderId="7" xfId="0" applyFont="1" applyBorder="1"/>
    <xf numFmtId="0" fontId="3" fillId="0" borderId="9" xfId="0" applyFont="1" applyBorder="1"/>
    <xf numFmtId="1" fontId="17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4" fontId="0" fillId="0" borderId="0" xfId="0" applyNumberFormat="1"/>
    <xf numFmtId="0" fontId="3" fillId="0" borderId="8" xfId="0" applyFont="1" applyBorder="1"/>
    <xf numFmtId="0" fontId="18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15" fillId="0" borderId="0" xfId="0" applyFont="1" applyFill="1"/>
    <xf numFmtId="0" fontId="0" fillId="0" borderId="0" xfId="0" applyFill="1"/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Fill="1" applyBorder="1"/>
    <xf numFmtId="0" fontId="7" fillId="0" borderId="1" xfId="0" applyFont="1" applyBorder="1" applyAlignment="1">
      <alignment horizontal="left"/>
    </xf>
    <xf numFmtId="0" fontId="7" fillId="0" borderId="2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22" fillId="0" borderId="7" xfId="0" applyFont="1" applyFill="1" applyBorder="1" applyAlignment="1">
      <alignment horizontal="left"/>
    </xf>
    <xf numFmtId="0" fontId="0" fillId="0" borderId="0" xfId="0" applyNumberFormat="1" applyFill="1"/>
    <xf numFmtId="0" fontId="25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6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0" fontId="0" fillId="2" borderId="0" xfId="0" applyFill="1" applyBorder="1"/>
    <xf numFmtId="0" fontId="19" fillId="3" borderId="1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14" fontId="16" fillId="3" borderId="0" xfId="0" applyNumberFormat="1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left" vertical="center"/>
    </xf>
    <xf numFmtId="0" fontId="0" fillId="3" borderId="0" xfId="0" applyFill="1" applyBorder="1"/>
    <xf numFmtId="0" fontId="0" fillId="3" borderId="18" xfId="0" applyFill="1" applyBorder="1"/>
    <xf numFmtId="0" fontId="28" fillId="3" borderId="0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right" vertical="center"/>
    </xf>
    <xf numFmtId="0" fontId="31" fillId="3" borderId="17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0" fontId="34" fillId="3" borderId="16" xfId="0" applyFont="1" applyFill="1" applyBorder="1" applyAlignment="1">
      <alignment vertical="center"/>
    </xf>
    <xf numFmtId="0" fontId="32" fillId="3" borderId="18" xfId="0" applyFont="1" applyFill="1" applyBorder="1" applyAlignment="1">
      <alignment horizontal="right" vertical="center"/>
    </xf>
    <xf numFmtId="0" fontId="34" fillId="3" borderId="19" xfId="0" applyFont="1" applyFill="1" applyBorder="1" applyAlignment="1">
      <alignment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0" fillId="2" borderId="4" xfId="0" applyFill="1" applyBorder="1"/>
    <xf numFmtId="0" fontId="2" fillId="2" borderId="7" xfId="0" applyFont="1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5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0" fillId="3" borderId="11" xfId="0" applyFill="1" applyBorder="1"/>
    <xf numFmtId="0" fontId="0" fillId="3" borderId="8" xfId="0" applyFill="1" applyBorder="1"/>
    <xf numFmtId="0" fontId="2" fillId="3" borderId="8" xfId="0" applyFont="1" applyFill="1" applyBorder="1"/>
    <xf numFmtId="0" fontId="35" fillId="0" borderId="18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6" xfId="0" applyFill="1" applyBorder="1"/>
    <xf numFmtId="0" fontId="32" fillId="2" borderId="15" xfId="0" applyFont="1" applyFill="1" applyBorder="1"/>
    <xf numFmtId="0" fontId="40" fillId="3" borderId="10" xfId="0" applyFont="1" applyFill="1" applyBorder="1"/>
    <xf numFmtId="0" fontId="3" fillId="2" borderId="0" xfId="0" applyFont="1" applyFill="1" applyBorder="1"/>
    <xf numFmtId="0" fontId="27" fillId="2" borderId="0" xfId="0" applyFont="1" applyFill="1" applyBorder="1" applyAlignment="1">
      <alignment horizontal="right" vertical="center"/>
    </xf>
    <xf numFmtId="0" fontId="27" fillId="2" borderId="0" xfId="0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22" fillId="0" borderId="4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0" fillId="4" borderId="0" xfId="0" applyFill="1" applyBorder="1"/>
    <xf numFmtId="0" fontId="9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4" borderId="0" xfId="0" applyFont="1" applyFill="1" applyBorder="1"/>
    <xf numFmtId="0" fontId="0" fillId="4" borderId="0" xfId="0" applyNumberFormat="1" applyFill="1" applyBorder="1" applyAlignment="1">
      <alignment horizontal="center"/>
    </xf>
    <xf numFmtId="0" fontId="9" fillId="4" borderId="0" xfId="0" applyNumberFormat="1" applyFont="1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10" fillId="4" borderId="0" xfId="0" applyFont="1" applyFill="1" applyBorder="1" applyAlignment="1">
      <alignment horizontal="center" vertical="center"/>
    </xf>
    <xf numFmtId="0" fontId="0" fillId="4" borderId="8" xfId="0" applyFill="1" applyBorder="1"/>
    <xf numFmtId="0" fontId="9" fillId="4" borderId="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9" fillId="4" borderId="10" xfId="0" applyFont="1" applyFill="1" applyBorder="1" applyAlignment="1">
      <alignment horizontal="left"/>
    </xf>
    <xf numFmtId="0" fontId="0" fillId="4" borderId="11" xfId="0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42" fillId="4" borderId="1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center" vertical="center"/>
    </xf>
    <xf numFmtId="0" fontId="3" fillId="0" borderId="0" xfId="0" applyFont="1"/>
    <xf numFmtId="2" fontId="3" fillId="0" borderId="0" xfId="0" applyNumberFormat="1" applyFont="1"/>
    <xf numFmtId="0" fontId="3" fillId="0" borderId="0" xfId="0" applyNumberFormat="1" applyFont="1"/>
    <xf numFmtId="0" fontId="43" fillId="0" borderId="0" xfId="0" applyFont="1"/>
    <xf numFmtId="2" fontId="44" fillId="0" borderId="0" xfId="0" applyNumberFormat="1" applyFont="1"/>
    <xf numFmtId="0" fontId="44" fillId="0" borderId="0" xfId="0" applyFont="1"/>
    <xf numFmtId="2" fontId="45" fillId="0" borderId="0" xfId="0" applyNumberFormat="1" applyFont="1"/>
    <xf numFmtId="0" fontId="43" fillId="0" borderId="0" xfId="0" applyNumberFormat="1" applyFont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10" fillId="4" borderId="0" xfId="0" applyFont="1" applyFill="1" applyBorder="1" applyAlignment="1" applyProtection="1">
      <alignment horizontal="center" vertical="center"/>
    </xf>
    <xf numFmtId="0" fontId="0" fillId="4" borderId="8" xfId="0" applyFill="1" applyBorder="1" applyProtection="1"/>
    <xf numFmtId="0" fontId="0" fillId="4" borderId="0" xfId="0" applyFill="1" applyBorder="1" applyProtection="1"/>
    <xf numFmtId="0" fontId="9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3" fillId="4" borderId="0" xfId="0" applyFont="1" applyFill="1" applyBorder="1" applyProtection="1"/>
    <xf numFmtId="0" fontId="0" fillId="4" borderId="0" xfId="0" applyNumberFormat="1" applyFill="1" applyBorder="1" applyAlignment="1" applyProtection="1">
      <alignment horizontal="center"/>
    </xf>
    <xf numFmtId="0" fontId="9" fillId="4" borderId="0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0" fillId="4" borderId="9" xfId="0" applyFill="1" applyBorder="1" applyProtection="1"/>
    <xf numFmtId="0" fontId="0" fillId="4" borderId="10" xfId="0" applyFill="1" applyBorder="1" applyProtection="1"/>
    <xf numFmtId="0" fontId="9" fillId="4" borderId="10" xfId="0" applyFont="1" applyFill="1" applyBorder="1" applyAlignment="1" applyProtection="1">
      <alignment horizontal="left"/>
    </xf>
    <xf numFmtId="0" fontId="0" fillId="4" borderId="11" xfId="0" applyFill="1" applyBorder="1" applyProtection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0" fillId="0" borderId="0" xfId="0" applyProtection="1"/>
    <xf numFmtId="0" fontId="0" fillId="0" borderId="0" xfId="0" applyBorder="1" applyProtection="1"/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8" xfId="0" applyFill="1" applyBorder="1" applyAlignment="1"/>
    <xf numFmtId="0" fontId="13" fillId="0" borderId="0" xfId="0" applyFont="1" applyFill="1" applyBorder="1" applyAlignment="1">
      <alignment horizontal="center" vertical="center"/>
    </xf>
    <xf numFmtId="9" fontId="13" fillId="0" borderId="0" xfId="57" applyFont="1" applyFill="1" applyBorder="1" applyAlignment="1">
      <alignment horizontal="center" vertical="center"/>
    </xf>
    <xf numFmtId="9" fontId="13" fillId="0" borderId="0" xfId="57" applyFont="1" applyAlignment="1">
      <alignment horizontal="center" vertical="center"/>
    </xf>
    <xf numFmtId="165" fontId="20" fillId="0" borderId="0" xfId="57" applyNumberFormat="1" applyFont="1" applyFill="1" applyBorder="1" applyAlignment="1">
      <alignment horizontal="center" vertical="center"/>
    </xf>
    <xf numFmtId="165" fontId="16" fillId="0" borderId="0" xfId="57" applyNumberFormat="1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8" fillId="0" borderId="17" xfId="0" applyFont="1" applyBorder="1" applyAlignment="1">
      <alignment vertical="center"/>
    </xf>
    <xf numFmtId="0" fontId="32" fillId="3" borderId="16" xfId="0" applyFont="1" applyFill="1" applyBorder="1" applyAlignment="1">
      <alignment horizontal="left" vertical="center"/>
    </xf>
    <xf numFmtId="0" fontId="33" fillId="3" borderId="16" xfId="0" applyFont="1" applyFill="1" applyBorder="1" applyAlignment="1">
      <alignment horizontal="left" vertical="center"/>
    </xf>
    <xf numFmtId="14" fontId="32" fillId="3" borderId="0" xfId="0" applyNumberFormat="1" applyFont="1" applyFill="1" applyBorder="1" applyAlignment="1">
      <alignment horizontal="right" vertical="center"/>
    </xf>
    <xf numFmtId="0" fontId="33" fillId="3" borderId="0" xfId="0" applyFont="1" applyFill="1" applyAlignment="1">
      <alignment horizontal="right" vertical="center"/>
    </xf>
    <xf numFmtId="14" fontId="30" fillId="3" borderId="13" xfId="0" applyNumberFormat="1" applyFont="1" applyFill="1" applyBorder="1" applyAlignment="1">
      <alignment horizontal="left" vertical="center"/>
    </xf>
    <xf numFmtId="0" fontId="30" fillId="3" borderId="14" xfId="0" applyFont="1" applyFill="1" applyBorder="1" applyAlignment="1">
      <alignment horizontal="left" vertical="center"/>
    </xf>
    <xf numFmtId="0" fontId="32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2" fillId="2" borderId="20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7" fillId="4" borderId="0" xfId="0" applyFont="1" applyFill="1" applyBorder="1" applyAlignment="1" applyProtection="1"/>
    <xf numFmtId="0" fontId="17" fillId="4" borderId="0" xfId="0" applyFont="1" applyFill="1" applyAlignment="1" applyProtection="1"/>
    <xf numFmtId="0" fontId="17" fillId="4" borderId="0" xfId="0" applyFont="1" applyFill="1" applyBorder="1" applyAlignment="1"/>
    <xf numFmtId="0" fontId="17" fillId="4" borderId="0" xfId="0" applyFont="1" applyFill="1" applyAlignment="1"/>
    <xf numFmtId="0" fontId="18" fillId="4" borderId="23" xfId="0" applyFont="1" applyFill="1" applyBorder="1" applyAlignment="1">
      <alignment horizontal="center"/>
    </xf>
    <xf numFmtId="0" fontId="18" fillId="4" borderId="24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10" fillId="4" borderId="0" xfId="0" applyNumberFormat="1" applyFont="1" applyFill="1" applyBorder="1" applyAlignment="1">
      <alignment horizontal="center" vertical="center"/>
    </xf>
    <xf numFmtId="0" fontId="46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14" fontId="10" fillId="4" borderId="0" xfId="0" applyNumberFormat="1" applyFont="1" applyFill="1" applyBorder="1" applyAlignment="1" applyProtection="1">
      <alignment horizontal="center" vertical="center"/>
      <protection locked="0"/>
    </xf>
    <xf numFmtId="0" fontId="18" fillId="4" borderId="23" xfId="0" applyFont="1" applyFill="1" applyBorder="1" applyAlignment="1" applyProtection="1">
      <alignment horizontal="center"/>
      <protection locked="0"/>
    </xf>
    <xf numFmtId="0" fontId="18" fillId="4" borderId="24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Protection="1"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Fill="1" applyBorder="1" applyAlignment="1"/>
    <xf numFmtId="0" fontId="30" fillId="3" borderId="13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</cellXfs>
  <cellStyles count="334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9" builtinId="9" hidden="1"/>
    <cellStyle name="Besuchter Hyperlink" xfId="61" builtinId="9" hidden="1"/>
    <cellStyle name="Besuchter Hyperlink" xfId="63" builtinId="9" hidden="1"/>
    <cellStyle name="Besuchter Hyperlink" xfId="65" builtinId="9" hidden="1"/>
    <cellStyle name="Besuchter Hyperlink" xfId="67" builtinId="9" hidden="1"/>
    <cellStyle name="Besuchter Hyperlink" xfId="69" builtinId="9" hidden="1"/>
    <cellStyle name="Besuchter Hyperlink" xfId="71" builtinId="9" hidden="1"/>
    <cellStyle name="Besuchter Hyperlink" xfId="73" builtinId="9" hidden="1"/>
    <cellStyle name="Besuchter Hyperlink" xfId="75" builtinId="9" hidden="1"/>
    <cellStyle name="Besuchter Hyperlink" xfId="77" builtinId="9" hidden="1"/>
    <cellStyle name="Besuchter Hyperlink" xfId="79" builtinId="9" hidden="1"/>
    <cellStyle name="Besuchter Hyperlink" xfId="81" builtinId="9" hidden="1"/>
    <cellStyle name="Besuchter Hyperlink" xfId="83" builtinId="9" hidden="1"/>
    <cellStyle name="Besuchter Hyperlink" xfId="85" builtinId="9" hidden="1"/>
    <cellStyle name="Besuchter Hyperlink" xfId="87" builtinId="9" hidden="1"/>
    <cellStyle name="Besuchter Hyperlink" xfId="89" builtinId="9" hidden="1"/>
    <cellStyle name="Besuchter Hyperlink" xfId="91" builtinId="9" hidden="1"/>
    <cellStyle name="Besuchter Hyperlink" xfId="93" builtinId="9" hidden="1"/>
    <cellStyle name="Besuchter Hyperlink" xfId="95" builtinId="9" hidden="1"/>
    <cellStyle name="Besuchter Hyperlink" xfId="97" builtinId="9" hidden="1"/>
    <cellStyle name="Besuchter Hyperlink" xfId="99" builtinId="9" hidden="1"/>
    <cellStyle name="Besuchter Hyperlink" xfId="101" builtinId="9" hidden="1"/>
    <cellStyle name="Besuchter Hyperlink" xfId="103" builtinId="9" hidden="1"/>
    <cellStyle name="Besuchter Hyperlink" xfId="105" builtinId="9" hidden="1"/>
    <cellStyle name="Besuchter Hyperlink" xfId="107" builtinId="9" hidden="1"/>
    <cellStyle name="Besuchter Hyperlink" xfId="109" builtinId="9" hidden="1"/>
    <cellStyle name="Besuchter Hyperlink" xfId="111" builtinId="9" hidden="1"/>
    <cellStyle name="Besuchter Hyperlink" xfId="113" builtinId="9" hidden="1"/>
    <cellStyle name="Besuchter Hyperlink" xfId="115" builtinId="9" hidden="1"/>
    <cellStyle name="Besuchter Hyperlink" xfId="117" builtinId="9" hidden="1"/>
    <cellStyle name="Besuchter Hyperlink" xfId="119" builtinId="9" hidden="1"/>
    <cellStyle name="Besuchter Hyperlink" xfId="121" builtinId="9" hidden="1"/>
    <cellStyle name="Besuchter Hyperlink" xfId="123" builtinId="9" hidden="1"/>
    <cellStyle name="Besuchter Hyperlink" xfId="125" builtinId="9" hidden="1"/>
    <cellStyle name="Besuchter Hyperlink" xfId="127" builtinId="9" hidden="1"/>
    <cellStyle name="Besuchter Hyperlink" xfId="129" builtinId="9" hidden="1"/>
    <cellStyle name="Besuchter Hyperlink" xfId="131" builtinId="9" hidden="1"/>
    <cellStyle name="Besuchter Hyperlink" xfId="133" builtinId="9" hidden="1"/>
    <cellStyle name="Besuchter Hyperlink" xfId="135" builtinId="9" hidden="1"/>
    <cellStyle name="Besuchter Hyperlink" xfId="137" builtinId="9" hidden="1"/>
    <cellStyle name="Besuchter Hyperlink" xfId="139" builtinId="9" hidden="1"/>
    <cellStyle name="Besuchter Hyperlink" xfId="141" builtinId="9" hidden="1"/>
    <cellStyle name="Besuchter Hyperlink" xfId="143" builtinId="9" hidden="1"/>
    <cellStyle name="Besuchter Hyperlink" xfId="145" builtinId="9" hidden="1"/>
    <cellStyle name="Besuchter Hyperlink" xfId="147" builtinId="9" hidden="1"/>
    <cellStyle name="Besuchter Hyperlink" xfId="149" builtinId="9" hidden="1"/>
    <cellStyle name="Besuchter Hyperlink" xfId="151" builtinId="9" hidden="1"/>
    <cellStyle name="Besuchter Hyperlink" xfId="153" builtinId="9" hidden="1"/>
    <cellStyle name="Besuchter Hyperlink" xfId="155" builtinId="9" hidden="1"/>
    <cellStyle name="Besuchter Hyperlink" xfId="157" builtinId="9" hidden="1"/>
    <cellStyle name="Besuchter Hyperlink" xfId="159" builtinId="9" hidden="1"/>
    <cellStyle name="Besuchter Hyperlink" xfId="161" builtinId="9" hidden="1"/>
    <cellStyle name="Besuchter Hyperlink" xfId="163" builtinId="9" hidden="1"/>
    <cellStyle name="Besuchter Hyperlink" xfId="165" builtinId="9" hidden="1"/>
    <cellStyle name="Besuchter Hyperlink" xfId="167" builtinId="9" hidden="1"/>
    <cellStyle name="Besuchter Hyperlink" xfId="169" builtinId="9" hidden="1"/>
    <cellStyle name="Besuchter Hyperlink" xfId="171" builtinId="9" hidden="1"/>
    <cellStyle name="Besuchter Hyperlink" xfId="173" builtinId="9" hidden="1"/>
    <cellStyle name="Besuchter Hyperlink" xfId="175" builtinId="9" hidden="1"/>
    <cellStyle name="Besuchter Hyperlink" xfId="177" builtinId="9" hidden="1"/>
    <cellStyle name="Besuchter Hyperlink" xfId="179" builtinId="9" hidden="1"/>
    <cellStyle name="Besuchter Hyperlink" xfId="181" builtinId="9" hidden="1"/>
    <cellStyle name="Besuchter Hyperlink" xfId="183" builtinId="9" hidden="1"/>
    <cellStyle name="Besuchter Hyperlink" xfId="185" builtinId="9" hidden="1"/>
    <cellStyle name="Besuchter Hyperlink" xfId="187" builtinId="9" hidden="1"/>
    <cellStyle name="Besuchter Hyperlink" xfId="189" builtinId="9" hidden="1"/>
    <cellStyle name="Besuchter Hyperlink" xfId="191" builtinId="9" hidden="1"/>
    <cellStyle name="Besuchter Hyperlink" xfId="193" builtinId="9" hidden="1"/>
    <cellStyle name="Besuchter Hyperlink" xfId="195" builtinId="9" hidden="1"/>
    <cellStyle name="Besuchter Hyperlink" xfId="197" builtinId="9" hidden="1"/>
    <cellStyle name="Besuchter Hyperlink" xfId="199" builtinId="9" hidden="1"/>
    <cellStyle name="Besuchter Hyperlink" xfId="201" builtinId="9" hidden="1"/>
    <cellStyle name="Besuchter Hyperlink" xfId="203" builtinId="9" hidden="1"/>
    <cellStyle name="Besuchter Hyperlink" xfId="205" builtinId="9" hidden="1"/>
    <cellStyle name="Besuchter Hyperlink" xfId="207" builtinId="9" hidden="1"/>
    <cellStyle name="Besuchter Hyperlink" xfId="209" builtinId="9" hidden="1"/>
    <cellStyle name="Besuchter Hyperlink" xfId="211" builtinId="9" hidden="1"/>
    <cellStyle name="Besuchter Hyperlink" xfId="213" builtinId="9" hidden="1"/>
    <cellStyle name="Besuchter Hyperlink" xfId="215" builtinId="9" hidden="1"/>
    <cellStyle name="Besuchter Hyperlink" xfId="217" builtinId="9" hidden="1"/>
    <cellStyle name="Besuchter Hyperlink" xfId="219" builtinId="9" hidden="1"/>
    <cellStyle name="Besuchter Hyperlink" xfId="221" builtinId="9" hidden="1"/>
    <cellStyle name="Besuchter Hyperlink" xfId="223" builtinId="9" hidden="1"/>
    <cellStyle name="Besuchter Hyperlink" xfId="225" builtinId="9" hidden="1"/>
    <cellStyle name="Besuchter Hyperlink" xfId="227" builtinId="9" hidden="1"/>
    <cellStyle name="Besuchter Hyperlink" xfId="229" builtinId="9" hidden="1"/>
    <cellStyle name="Besuchter Hyperlink" xfId="231" builtinId="9" hidden="1"/>
    <cellStyle name="Besuchter Hyperlink" xfId="233" builtinId="9" hidden="1"/>
    <cellStyle name="Besuchter Hyperlink" xfId="235" builtinId="9" hidden="1"/>
    <cellStyle name="Besuchter Hyperlink" xfId="237" builtinId="9" hidden="1"/>
    <cellStyle name="Besuchter Hyperlink" xfId="239" builtinId="9" hidden="1"/>
    <cellStyle name="Besuchter Hyperlink" xfId="241" builtinId="9" hidden="1"/>
    <cellStyle name="Besuchter Hyperlink" xfId="243" builtinId="9" hidden="1"/>
    <cellStyle name="Besuchter Hyperlink" xfId="245" builtinId="9" hidden="1"/>
    <cellStyle name="Besuchter Hyperlink" xfId="247" builtinId="9" hidden="1"/>
    <cellStyle name="Besuchter Hyperlink" xfId="249" builtinId="9" hidden="1"/>
    <cellStyle name="Besuchter Hyperlink" xfId="251" builtinId="9" hidden="1"/>
    <cellStyle name="Besuchter Hyperlink" xfId="253" builtinId="9" hidden="1"/>
    <cellStyle name="Besuchter Hyperlink" xfId="255" builtinId="9" hidden="1"/>
    <cellStyle name="Besuchter Hyperlink" xfId="257" builtinId="9" hidden="1"/>
    <cellStyle name="Besuchter Hyperlink" xfId="259" builtinId="9" hidden="1"/>
    <cellStyle name="Besuchter Hyperlink" xfId="261" builtinId="9" hidden="1"/>
    <cellStyle name="Besuchter Hyperlink" xfId="263" builtinId="9" hidden="1"/>
    <cellStyle name="Besuchter Hyperlink" xfId="265" builtinId="9" hidden="1"/>
    <cellStyle name="Besuchter Hyperlink" xfId="267" builtinId="9" hidden="1"/>
    <cellStyle name="Besuchter Hyperlink" xfId="269" builtinId="9" hidden="1"/>
    <cellStyle name="Besuchter Hyperlink" xfId="271" builtinId="9" hidden="1"/>
    <cellStyle name="Besuchter Hyperlink" xfId="273" builtinId="9" hidden="1"/>
    <cellStyle name="Besuchter Hyperlink" xfId="275" builtinId="9" hidden="1"/>
    <cellStyle name="Besuchter Hyperlink" xfId="277" builtinId="9" hidden="1"/>
    <cellStyle name="Besuchter Hyperlink" xfId="279" builtinId="9" hidden="1"/>
    <cellStyle name="Besuchter Hyperlink" xfId="281" builtinId="9" hidden="1"/>
    <cellStyle name="Besuchter Hyperlink" xfId="283" builtinId="9" hidden="1"/>
    <cellStyle name="Besuchter Hyperlink" xfId="285" builtinId="9" hidden="1"/>
    <cellStyle name="Besuchter Hyperlink" xfId="287" builtinId="9" hidden="1"/>
    <cellStyle name="Besuchter Hyperlink" xfId="289" builtinId="9" hidden="1"/>
    <cellStyle name="Besuchter Hyperlink" xfId="291" builtinId="9" hidden="1"/>
    <cellStyle name="Besuchter Hyperlink" xfId="293" builtinId="9" hidden="1"/>
    <cellStyle name="Besuchter Hyperlink" xfId="295" builtinId="9" hidden="1"/>
    <cellStyle name="Besuchter Hyperlink" xfId="297" builtinId="9" hidden="1"/>
    <cellStyle name="Besuchter Hyperlink" xfId="299" builtinId="9" hidden="1"/>
    <cellStyle name="Besuchter Hyperlink" xfId="301" builtinId="9" hidden="1"/>
    <cellStyle name="Besuchter Hyperlink" xfId="303" builtinId="9" hidden="1"/>
    <cellStyle name="Besuchter Hyperlink" xfId="305" builtinId="9" hidden="1"/>
    <cellStyle name="Besuchter Hyperlink" xfId="307" builtinId="9" hidden="1"/>
    <cellStyle name="Besuchter Hyperlink" xfId="309" builtinId="9" hidden="1"/>
    <cellStyle name="Besuchter Hyperlink" xfId="311" builtinId="9" hidden="1"/>
    <cellStyle name="Besuchter Hyperlink" xfId="313" builtinId="9" hidden="1"/>
    <cellStyle name="Besuchter Hyperlink" xfId="315" builtinId="9" hidden="1"/>
    <cellStyle name="Besuchter Hyperlink" xfId="317" builtinId="9" hidden="1"/>
    <cellStyle name="Besuchter Hyperlink" xfId="319" builtinId="9" hidden="1"/>
    <cellStyle name="Besuchter Hyperlink" xfId="321" builtinId="9" hidden="1"/>
    <cellStyle name="Besuchter Hyperlink" xfId="323" builtinId="9" hidden="1"/>
    <cellStyle name="Besuchter Hyperlink" xfId="325" builtinId="9" hidden="1"/>
    <cellStyle name="Besuchter Hyperlink" xfId="327" builtinId="9" hidden="1"/>
    <cellStyle name="Besuchter Hyperlink" xfId="329" builtinId="9" hidden="1"/>
    <cellStyle name="Besuchter Hyperlink" xfId="331" builtinId="9" hidden="1"/>
    <cellStyle name="Besuchter Hyperlink" xfId="33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Prozent" xfId="57" builtinId="5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TEAM_TOTAL!$F$69:$F$71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TEAM_TOTAL!$D$69:$D$74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TEAM_TOTAL!$F$77:$F$79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TEAM_TOTAL!$D$77:$D$82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TEAM_TOTAL!$F$85:$F$87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TEAM_TOTAL!$D$85:$D$90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TEAM_OVERVIEW!$F$38:$F$40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TEAM_OVERVIEW!$K$38:$K$40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TEAM_OVERVIEW!$F$43:$F$45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TEAM_OVERVIEW!$F$48:$F$50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TEAM_OVERVIEW!$F$53:$F$55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2"/>
          <c:order val="2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TEAM_OVERVIEW!$F$58:$F$60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ser>
          <c:idx val="3"/>
          <c:order val="3"/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TEAM_OVERVIEW!$F$58:$F$60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TEAM_OVERVIEW!$F$63:$F$65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TEAM_OVERVIEW!$F$68:$F$70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TEAM_OVERVIEW!$F$73:$F$75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ser>
          <c:idx val="3"/>
          <c:order val="3"/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TEAM_OVERVIEW!$F$73:$F$75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TEAM_OVERVIEW!$F$78:$F$80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TEAM_OVERVIEW!$F$83:$F$85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TEAM_OVERVIEW!$F$88:$F$90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TEAM_OVERVIEW!$F$93:$F$95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TEAM_OVERVIEW!$F$98:$F$100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TEAM_OVERVIEW!$F$103:$F$105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TEAM_OVERVIEW!$F$108:$F$110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TEAM_OVERVIEW!$K$43:$K$45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TEAM_OVERVIEW!$K$48:$K$50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TEAM_OVERVIEW!$K$53:$K$55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TEAM_OVERVIEW!$K$58:$K$60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TEAM_OVERVIEW!$K$63:$K$65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TEAM_OVERVIEW!$K$68:$K$70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TEAM_OVERVIEW!$K$73:$K$75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TEAM_OVERVIEW!$K$78:$K$80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TEAM_OVERVIEW!$K$83:$K$85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TEAM_OVERVIEW!$K$88:$K$90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TEAM_OVERVIEW!$K$93:$K$95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TEAM_OVERVIEW!$K$98:$K$100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TEAM_OVERVIEW!$K$103:$K$105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TEAM_OVERVIEW!$K$108:$K$110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TEAM_OVERVIEW!$D$38:$D$43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180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INDIVIDUAL!$E$28:$E$30</c:f>
              <c:numCache>
                <c:formatCode>General</c:formatCode>
                <c:ptCount val="3"/>
                <c:pt idx="0" formatCode="0.00">
                  <c:v>0</c:v>
                </c:pt>
                <c:pt idx="1">
                  <c:v>10</c:v>
                </c:pt>
                <c:pt idx="2" formatCode="0.00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v>Speedometer</c:v>
          </c:tx>
          <c:dPt>
            <c:idx val="1"/>
            <c:bubble3D val="0"/>
            <c:spPr>
              <a:solidFill>
                <a:srgbClr val="008000">
                  <a:alpha val="65000"/>
                </a:srgbClr>
              </a:solidFill>
            </c:spPr>
          </c:dPt>
          <c:dPt>
            <c:idx val="2"/>
            <c:bubble3D val="0"/>
            <c:spPr>
              <a:solidFill>
                <a:srgbClr val="FFFF00">
                  <a:alpha val="65000"/>
                </a:srgbClr>
              </a:solidFill>
            </c:spPr>
          </c:dPt>
          <c:dPt>
            <c:idx val="3"/>
            <c:bubble3D val="0"/>
            <c:spPr>
              <a:solidFill>
                <a:srgbClr val="FF6600">
                  <a:alpha val="65000"/>
                </a:srgbClr>
              </a:solidFill>
            </c:spPr>
          </c:dPt>
          <c:dPt>
            <c:idx val="4"/>
            <c:bubble3D val="0"/>
            <c:spPr>
              <a:solidFill>
                <a:srgbClr val="FF0000">
                  <a:alpha val="65000"/>
                </a:srgbClr>
              </a:solidFill>
            </c:spPr>
          </c:dPt>
          <c:dPt>
            <c:idx val="5"/>
            <c:bubble3D val="0"/>
            <c:spPr>
              <a:noFill/>
            </c:spPr>
          </c:dPt>
          <c:val>
            <c:numRef>
              <c:f>INDIVIDUAL!$C$28:$C$33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100</c:v>
                </c:pt>
                <c:pt idx="3">
                  <c:v>100</c:v>
                </c:pt>
                <c:pt idx="4">
                  <c:v>170</c:v>
                </c:pt>
                <c:pt idx="5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I31" lockText="1" noThreeD="1"/>
</file>

<file path=xl/ctrlProps/ctrlProp2.xml><?xml version="1.0" encoding="utf-8"?>
<formControlPr xmlns="http://schemas.microsoft.com/office/spreadsheetml/2009/9/main" objectType="CheckBox" fmlaLink="G31" lockText="1" noThreeD="1"/>
</file>

<file path=xl/ctrlProps/ctrlProp3.xml><?xml version="1.0" encoding="utf-8"?>
<formControlPr xmlns="http://schemas.microsoft.com/office/spreadsheetml/2009/9/main" objectType="CheckBox" fmlaLink="E31" lockText="1" noThreeD="1"/>
</file>

<file path=xl/ctrlProps/ctrlProp4.xml><?xml version="1.0" encoding="utf-8"?>
<formControlPr xmlns="http://schemas.microsoft.com/office/spreadsheetml/2009/9/main" objectType="CheckBox" fmlaLink="C31" lockText="1" noThreeD="1"/>
</file>

<file path=xl/ctrlProps/ctrlProp5.xml><?xml version="1.0" encoding="utf-8"?>
<formControlPr xmlns="http://schemas.microsoft.com/office/spreadsheetml/2009/9/main" objectType="CheckBox" fmlaLink="$C$10" lockText="1" noThreeD="1"/>
</file>

<file path=xl/ctrlProps/ctrlProp6.xml><?xml version="1.0" encoding="utf-8"?>
<formControlPr xmlns="http://schemas.microsoft.com/office/spreadsheetml/2009/9/main" objectType="CheckBox" fmlaLink="E10" lockText="1" noThreeD="1"/>
</file>

<file path=xl/ctrlProps/ctrlProp7.xml><?xml version="1.0" encoding="utf-8"?>
<formControlPr xmlns="http://schemas.microsoft.com/office/spreadsheetml/2009/9/main" objectType="CheckBox" fmlaLink="G10" lockText="1" noThreeD="1"/>
</file>

<file path=xl/ctrlProps/ctrlProp8.xml><?xml version="1.0" encoding="utf-8"?>
<formControlPr xmlns="http://schemas.microsoft.com/office/spreadsheetml/2009/9/main" objectType="CheckBox" fmlaLink="I10" lockText="1" noThreeD="1"/>
</file>

<file path=xl/ctrlProps/ctrlProp9.xml><?xml version="1.0" encoding="utf-8"?>
<formControlPr xmlns="http://schemas.microsoft.com/office/spreadsheetml/2009/9/main" objectType="CheckBox" fmlaLink="C19" lockText="1" noThreeD="1"/>
</file>

<file path=xl/ctrlProps/ctrlProp10.xml><?xml version="1.0" encoding="utf-8"?>
<formControlPr xmlns="http://schemas.microsoft.com/office/spreadsheetml/2009/9/main" objectType="CheckBox" fmlaLink="E19" lockText="1" noThreeD="1"/>
</file>

<file path=xl/ctrlProps/ctrlProp11.xml><?xml version="1.0" encoding="utf-8"?>
<formControlPr xmlns="http://schemas.microsoft.com/office/spreadsheetml/2009/9/main" objectType="CheckBox" fmlaLink="E22" lockText="1" noThreeD="1"/>
</file>

<file path=xl/ctrlProps/ctrlProp12.xml><?xml version="1.0" encoding="utf-8"?>
<formControlPr xmlns="http://schemas.microsoft.com/office/spreadsheetml/2009/9/main" objectType="CheckBox" fmlaLink="C22" lockText="1" noThreeD="1"/>
</file>

<file path=xl/ctrlProps/ctrlProp13.xml><?xml version="1.0" encoding="utf-8"?>
<formControlPr xmlns="http://schemas.microsoft.com/office/spreadsheetml/2009/9/main" objectType="CheckBox" fmlaLink="G22" lockText="1" noThreeD="1"/>
</file>

<file path=xl/ctrlProps/ctrlProp14.xml><?xml version="1.0" encoding="utf-8"?>
<formControlPr xmlns="http://schemas.microsoft.com/office/spreadsheetml/2009/9/main" objectType="CheckBox" fmlaLink="I22" lockText="1" noThreeD="1"/>
</file>

<file path=xl/ctrlProps/ctrlProp15.xml><?xml version="1.0" encoding="utf-8"?>
<formControlPr xmlns="http://schemas.microsoft.com/office/spreadsheetml/2009/9/main" objectType="CheckBox" fmlaLink="I25" lockText="1" noThreeD="1"/>
</file>

<file path=xl/ctrlProps/ctrlProp16.xml><?xml version="1.0" encoding="utf-8"?>
<formControlPr xmlns="http://schemas.microsoft.com/office/spreadsheetml/2009/9/main" objectType="CheckBox" fmlaLink="G25" lockText="1" noThreeD="1"/>
</file>

<file path=xl/ctrlProps/ctrlProp17.xml><?xml version="1.0" encoding="utf-8"?>
<formControlPr xmlns="http://schemas.microsoft.com/office/spreadsheetml/2009/9/main" objectType="CheckBox" fmlaLink="E25" lockText="1" noThreeD="1"/>
</file>

<file path=xl/ctrlProps/ctrlProp18.xml><?xml version="1.0" encoding="utf-8"?>
<formControlPr xmlns="http://schemas.microsoft.com/office/spreadsheetml/2009/9/main" objectType="CheckBox" fmlaLink="C25" lockText="1" noThreeD="1"/>
</file>

<file path=xl/ctrlProps/ctrlProp19.xml><?xml version="1.0" encoding="utf-8"?>
<formControlPr xmlns="http://schemas.microsoft.com/office/spreadsheetml/2009/9/main" objectType="CheckBox" fmlaLink="C28" lockText="1" noThreeD="1"/>
</file>

<file path=xl/ctrlProps/ctrlProp20.xml><?xml version="1.0" encoding="utf-8"?>
<formControlPr xmlns="http://schemas.microsoft.com/office/spreadsheetml/2009/9/main" objectType="CheckBox" fmlaLink="E28" lockText="1" noThreeD="1"/>
</file>

<file path=xl/ctrlProps/ctrlProp21.xml><?xml version="1.0" encoding="utf-8"?>
<formControlPr xmlns="http://schemas.microsoft.com/office/spreadsheetml/2009/9/main" objectType="CheckBox" fmlaLink="G28" lockText="1" noThreeD="1"/>
</file>

<file path=xl/ctrlProps/ctrlProp22.xml><?xml version="1.0" encoding="utf-8"?>
<formControlPr xmlns="http://schemas.microsoft.com/office/spreadsheetml/2009/9/main" objectType="CheckBox" fmlaLink="I28" lockText="1" noThreeD="1"/>
</file>

<file path=xl/ctrlProps/ctrlProp23.xml><?xml version="1.0" encoding="utf-8"?>
<formControlPr xmlns="http://schemas.microsoft.com/office/spreadsheetml/2009/9/main" objectType="CheckBox" fmlaLink="C13" lockText="1" noThreeD="1"/>
</file>

<file path=xl/ctrlProps/ctrlProp24.xml><?xml version="1.0" encoding="utf-8"?>
<formControlPr xmlns="http://schemas.microsoft.com/office/spreadsheetml/2009/9/main" objectType="CheckBox" fmlaLink="E13" lockText="1" noThreeD="1"/>
</file>

<file path=xl/ctrlProps/ctrlProp25.xml><?xml version="1.0" encoding="utf-8"?>
<formControlPr xmlns="http://schemas.microsoft.com/office/spreadsheetml/2009/9/main" objectType="CheckBox" fmlaLink="G13" lockText="1" noThreeD="1"/>
</file>

<file path=xl/ctrlProps/ctrlProp26.xml><?xml version="1.0" encoding="utf-8"?>
<formControlPr xmlns="http://schemas.microsoft.com/office/spreadsheetml/2009/9/main" objectType="CheckBox" fmlaLink="I13" lockText="1" noThreeD="1"/>
</file>

<file path=xl/ctrlProps/ctrlProp27.xml><?xml version="1.0" encoding="utf-8"?>
<formControlPr xmlns="http://schemas.microsoft.com/office/spreadsheetml/2009/9/main" objectType="CheckBox" fmlaLink="C16" lockText="1" noThreeD="1"/>
</file>

<file path=xl/ctrlProps/ctrlProp28.xml><?xml version="1.0" encoding="utf-8"?>
<formControlPr xmlns="http://schemas.microsoft.com/office/spreadsheetml/2009/9/main" objectType="CheckBox" fmlaLink="E16" lockText="1" noThreeD="1"/>
</file>

<file path=xl/ctrlProps/ctrlProp29.xml><?xml version="1.0" encoding="utf-8"?>
<formControlPr xmlns="http://schemas.microsoft.com/office/spreadsheetml/2009/9/main" objectType="CheckBox" fmlaLink="G16" lockText="1" noThreeD="1"/>
</file>

<file path=xl/ctrlProps/ctrlProp30.xml><?xml version="1.0" encoding="utf-8"?>
<formControlPr xmlns="http://schemas.microsoft.com/office/spreadsheetml/2009/9/main" objectType="CheckBox" fmlaLink="I16" lockText="1" noThreeD="1"/>
</file>

<file path=xl/ctrlProps/ctrlProp31.xml><?xml version="1.0" encoding="utf-8"?>
<formControlPr xmlns="http://schemas.microsoft.com/office/spreadsheetml/2009/9/main" objectType="CheckBox" fmlaLink="$C$10" lockText="1" noThreeD="1"/>
</file>

<file path=xl/ctrlProps/ctrlProp32.xml><?xml version="1.0" encoding="utf-8"?>
<formControlPr xmlns="http://schemas.microsoft.com/office/spreadsheetml/2009/9/main" objectType="CheckBox" fmlaLink="E10" lockText="1" noThreeD="1"/>
</file>

<file path=xl/ctrlProps/ctrlProp33.xml><?xml version="1.0" encoding="utf-8"?>
<formControlPr xmlns="http://schemas.microsoft.com/office/spreadsheetml/2009/9/main" objectType="CheckBox" fmlaLink="G10" lockText="1" noThreeD="1"/>
</file>

<file path=xl/ctrlProps/ctrlProp34.xml><?xml version="1.0" encoding="utf-8"?>
<formControlPr xmlns="http://schemas.microsoft.com/office/spreadsheetml/2009/9/main" objectType="CheckBox" fmlaLink="I10" lockText="1" noThreeD="1"/>
</file>

<file path=xl/ctrlProps/ctrlProp35.xml><?xml version="1.0" encoding="utf-8"?>
<formControlPr xmlns="http://schemas.microsoft.com/office/spreadsheetml/2009/9/main" objectType="CheckBox" fmlaLink="C16" lockText="1" noThreeD="1"/>
</file>

<file path=xl/ctrlProps/ctrlProp36.xml><?xml version="1.0" encoding="utf-8"?>
<formControlPr xmlns="http://schemas.microsoft.com/office/spreadsheetml/2009/9/main" objectType="CheckBox" fmlaLink="E16" lockText="1" noThreeD="1"/>
</file>

<file path=xl/ctrlProps/ctrlProp37.xml><?xml version="1.0" encoding="utf-8"?>
<formControlPr xmlns="http://schemas.microsoft.com/office/spreadsheetml/2009/9/main" objectType="CheckBox" fmlaLink="G16" lockText="1" noThreeD="1"/>
</file>

<file path=xl/ctrlProps/ctrlProp38.xml><?xml version="1.0" encoding="utf-8"?>
<formControlPr xmlns="http://schemas.microsoft.com/office/spreadsheetml/2009/9/main" objectType="CheckBox" fmlaLink="I16" lockText="1" noThreeD="1"/>
</file>

<file path=xl/ctrlProps/ctrlProp39.xml><?xml version="1.0" encoding="utf-8"?>
<formControlPr xmlns="http://schemas.microsoft.com/office/spreadsheetml/2009/9/main" objectType="CheckBox" fmlaLink="C19" lockText="1" noThreeD="1"/>
</file>

<file path=xl/ctrlProps/ctrlProp40.xml><?xml version="1.0" encoding="utf-8"?>
<formControlPr xmlns="http://schemas.microsoft.com/office/spreadsheetml/2009/9/main" objectType="CheckBox" fmlaLink="E19" lockText="1" noThreeD="1"/>
</file>

<file path=xl/ctrlProps/ctrlProp41.xml><?xml version="1.0" encoding="utf-8"?>
<formControlPr xmlns="http://schemas.microsoft.com/office/spreadsheetml/2009/9/main" objectType="CheckBox" fmlaLink="E22" lockText="1" noThreeD="1"/>
</file>

<file path=xl/ctrlProps/ctrlProp42.xml><?xml version="1.0" encoding="utf-8"?>
<formControlPr xmlns="http://schemas.microsoft.com/office/spreadsheetml/2009/9/main" objectType="CheckBox" fmlaLink="C22" lockText="1" noThreeD="1"/>
</file>

<file path=xl/ctrlProps/ctrlProp43.xml><?xml version="1.0" encoding="utf-8"?>
<formControlPr xmlns="http://schemas.microsoft.com/office/spreadsheetml/2009/9/main" objectType="CheckBox" fmlaLink="G22" lockText="1" noThreeD="1"/>
</file>

<file path=xl/ctrlProps/ctrlProp44.xml><?xml version="1.0" encoding="utf-8"?>
<formControlPr xmlns="http://schemas.microsoft.com/office/spreadsheetml/2009/9/main" objectType="CheckBox" fmlaLink="I22" lockText="1" noThreeD="1"/>
</file>

<file path=xl/ctrlProps/ctrlProp45.xml><?xml version="1.0" encoding="utf-8"?>
<formControlPr xmlns="http://schemas.microsoft.com/office/spreadsheetml/2009/9/main" objectType="CheckBox" fmlaLink="I25" lockText="1" noThreeD="1"/>
</file>

<file path=xl/ctrlProps/ctrlProp46.xml><?xml version="1.0" encoding="utf-8"?>
<formControlPr xmlns="http://schemas.microsoft.com/office/spreadsheetml/2009/9/main" objectType="CheckBox" fmlaLink="G25" lockText="1" noThreeD="1"/>
</file>

<file path=xl/ctrlProps/ctrlProp47.xml><?xml version="1.0" encoding="utf-8"?>
<formControlPr xmlns="http://schemas.microsoft.com/office/spreadsheetml/2009/9/main" objectType="CheckBox" fmlaLink="E25" lockText="1" noThreeD="1"/>
</file>

<file path=xl/ctrlProps/ctrlProp48.xml><?xml version="1.0" encoding="utf-8"?>
<formControlPr xmlns="http://schemas.microsoft.com/office/spreadsheetml/2009/9/main" objectType="CheckBox" fmlaLink="C25" lockText="1" noThreeD="1"/>
</file>

<file path=xl/ctrlProps/ctrlProp49.xml><?xml version="1.0" encoding="utf-8"?>
<formControlPr xmlns="http://schemas.microsoft.com/office/spreadsheetml/2009/9/main" objectType="CheckBox" fmlaLink="C28" lockText="1" noThreeD="1"/>
</file>

<file path=xl/ctrlProps/ctrlProp50.xml><?xml version="1.0" encoding="utf-8"?>
<formControlPr xmlns="http://schemas.microsoft.com/office/spreadsheetml/2009/9/main" objectType="CheckBox" fmlaLink="E28" lockText="1" noThreeD="1"/>
</file>

<file path=xl/ctrlProps/ctrlProp51.xml><?xml version="1.0" encoding="utf-8"?>
<formControlPr xmlns="http://schemas.microsoft.com/office/spreadsheetml/2009/9/main" objectType="CheckBox" fmlaLink="G28" lockText="1" noThreeD="1"/>
</file>

<file path=xl/ctrlProps/ctrlProp52.xml><?xml version="1.0" encoding="utf-8"?>
<formControlPr xmlns="http://schemas.microsoft.com/office/spreadsheetml/2009/9/main" objectType="CheckBox" fmlaLink="I28" lockText="1" noThreeD="1"/>
</file>

<file path=xl/ctrlProps/ctrlProp53.xml><?xml version="1.0" encoding="utf-8"?>
<formControlPr xmlns="http://schemas.microsoft.com/office/spreadsheetml/2009/9/main" objectType="CheckBox" fmlaLink="I31" lockText="1" noThreeD="1"/>
</file>

<file path=xl/ctrlProps/ctrlProp54.xml><?xml version="1.0" encoding="utf-8"?>
<formControlPr xmlns="http://schemas.microsoft.com/office/spreadsheetml/2009/9/main" objectType="CheckBox" fmlaLink="G31" lockText="1" noThreeD="1"/>
</file>

<file path=xl/ctrlProps/ctrlProp55.xml><?xml version="1.0" encoding="utf-8"?>
<formControlPr xmlns="http://schemas.microsoft.com/office/spreadsheetml/2009/9/main" objectType="CheckBox" fmlaLink="E31" lockText="1" noThreeD="1"/>
</file>

<file path=xl/ctrlProps/ctrlProp56.xml><?xml version="1.0" encoding="utf-8"?>
<formControlPr xmlns="http://schemas.microsoft.com/office/spreadsheetml/2009/9/main" objectType="CheckBox" fmlaLink="C31" lockText="1" noThreeD="1"/>
</file>

<file path=xl/ctrlProps/ctrlProp57.xml><?xml version="1.0" encoding="utf-8"?>
<formControlPr xmlns="http://schemas.microsoft.com/office/spreadsheetml/2009/9/main" objectType="CheckBox" fmlaLink="I13" lockText="1" noThreeD="1"/>
</file>

<file path=xl/ctrlProps/ctrlProp58.xml><?xml version="1.0" encoding="utf-8"?>
<formControlPr xmlns="http://schemas.microsoft.com/office/spreadsheetml/2009/9/main" objectType="CheckBox" fmlaLink="C13" lockText="1" noThreeD="1"/>
</file>

<file path=xl/ctrlProps/ctrlProp59.xml><?xml version="1.0" encoding="utf-8"?>
<formControlPr xmlns="http://schemas.microsoft.com/office/spreadsheetml/2009/9/main" objectType="CheckBox" fmlaLink="E13" lockText="1" noThreeD="1"/>
</file>

<file path=xl/ctrlProps/ctrlProp60.xml><?xml version="1.0" encoding="utf-8"?>
<formControlPr xmlns="http://schemas.microsoft.com/office/spreadsheetml/2009/9/main" objectType="CheckBox" fmlaLink="G13" lockText="1" noThreeD="1"/>
</file>

<file path=xl/ctrlProps/ctrlProp61.xml><?xml version="1.0" encoding="utf-8"?>
<formControlPr xmlns="http://schemas.microsoft.com/office/spreadsheetml/2009/9/main" objectType="CheckBox" fmlaLink="$C$10" lockText="1" noThreeD="1"/>
</file>

<file path=xl/ctrlProps/ctrlProp62.xml><?xml version="1.0" encoding="utf-8"?>
<formControlPr xmlns="http://schemas.microsoft.com/office/spreadsheetml/2009/9/main" objectType="CheckBox" fmlaLink="E10" lockText="1" noThreeD="1"/>
</file>

<file path=xl/ctrlProps/ctrlProp63.xml><?xml version="1.0" encoding="utf-8"?>
<formControlPr xmlns="http://schemas.microsoft.com/office/spreadsheetml/2009/9/main" objectType="CheckBox" fmlaLink="G10" lockText="1" noThreeD="1"/>
</file>

<file path=xl/ctrlProps/ctrlProp64.xml><?xml version="1.0" encoding="utf-8"?>
<formControlPr xmlns="http://schemas.microsoft.com/office/spreadsheetml/2009/9/main" objectType="CheckBox" fmlaLink="I10" lockText="1" noThreeD="1"/>
</file>

<file path=xl/ctrlProps/ctrlProp65.xml><?xml version="1.0" encoding="utf-8"?>
<formControlPr xmlns="http://schemas.microsoft.com/office/spreadsheetml/2009/9/main" objectType="CheckBox" fmlaLink="C16" lockText="1" noThreeD="1"/>
</file>

<file path=xl/ctrlProps/ctrlProp66.xml><?xml version="1.0" encoding="utf-8"?>
<formControlPr xmlns="http://schemas.microsoft.com/office/spreadsheetml/2009/9/main" objectType="CheckBox" fmlaLink="E16" lockText="1" noThreeD="1"/>
</file>

<file path=xl/ctrlProps/ctrlProp67.xml><?xml version="1.0" encoding="utf-8"?>
<formControlPr xmlns="http://schemas.microsoft.com/office/spreadsheetml/2009/9/main" objectType="CheckBox" fmlaLink="G16" lockText="1" noThreeD="1"/>
</file>

<file path=xl/ctrlProps/ctrlProp68.xml><?xml version="1.0" encoding="utf-8"?>
<formControlPr xmlns="http://schemas.microsoft.com/office/spreadsheetml/2009/9/main" objectType="CheckBox" fmlaLink="I16" lockText="1" noThreeD="1"/>
</file>

<file path=xl/ctrlProps/ctrlProp69.xml><?xml version="1.0" encoding="utf-8"?>
<formControlPr xmlns="http://schemas.microsoft.com/office/spreadsheetml/2009/9/main" objectType="CheckBox" fmlaLink="C19" lockText="1" noThreeD="1"/>
</file>

<file path=xl/ctrlProps/ctrlProp70.xml><?xml version="1.0" encoding="utf-8"?>
<formControlPr xmlns="http://schemas.microsoft.com/office/spreadsheetml/2009/9/main" objectType="CheckBox" fmlaLink="E19" lockText="1" noThreeD="1"/>
</file>

<file path=xl/ctrlProps/ctrlProp71.xml><?xml version="1.0" encoding="utf-8"?>
<formControlPr xmlns="http://schemas.microsoft.com/office/spreadsheetml/2009/9/main" objectType="CheckBox" fmlaLink="E22" lockText="1" noThreeD="1"/>
</file>

<file path=xl/ctrlProps/ctrlProp72.xml><?xml version="1.0" encoding="utf-8"?>
<formControlPr xmlns="http://schemas.microsoft.com/office/spreadsheetml/2009/9/main" objectType="CheckBox" fmlaLink="C22" lockText="1" noThreeD="1"/>
</file>

<file path=xl/ctrlProps/ctrlProp73.xml><?xml version="1.0" encoding="utf-8"?>
<formControlPr xmlns="http://schemas.microsoft.com/office/spreadsheetml/2009/9/main" objectType="CheckBox" fmlaLink="G22" lockText="1" noThreeD="1"/>
</file>

<file path=xl/ctrlProps/ctrlProp74.xml><?xml version="1.0" encoding="utf-8"?>
<formControlPr xmlns="http://schemas.microsoft.com/office/spreadsheetml/2009/9/main" objectType="CheckBox" fmlaLink="I22" lockText="1" noThreeD="1"/>
</file>

<file path=xl/ctrlProps/ctrlProp75.xml><?xml version="1.0" encoding="utf-8"?>
<formControlPr xmlns="http://schemas.microsoft.com/office/spreadsheetml/2009/9/main" objectType="CheckBox" fmlaLink="I25" lockText="1" noThreeD="1"/>
</file>

<file path=xl/ctrlProps/ctrlProp76.xml><?xml version="1.0" encoding="utf-8"?>
<formControlPr xmlns="http://schemas.microsoft.com/office/spreadsheetml/2009/9/main" objectType="CheckBox" fmlaLink="G25" lockText="1" noThreeD="1"/>
</file>

<file path=xl/ctrlProps/ctrlProp77.xml><?xml version="1.0" encoding="utf-8"?>
<formControlPr xmlns="http://schemas.microsoft.com/office/spreadsheetml/2009/9/main" objectType="CheckBox" fmlaLink="E25" lockText="1" noThreeD="1"/>
</file>

<file path=xl/ctrlProps/ctrlProp78.xml><?xml version="1.0" encoding="utf-8"?>
<formControlPr xmlns="http://schemas.microsoft.com/office/spreadsheetml/2009/9/main" objectType="CheckBox" fmlaLink="C25" lockText="1" noThreeD="1"/>
</file>

<file path=xl/ctrlProps/ctrlProp79.xml><?xml version="1.0" encoding="utf-8"?>
<formControlPr xmlns="http://schemas.microsoft.com/office/spreadsheetml/2009/9/main" objectType="CheckBox" fmlaLink="C28" lockText="1" noThreeD="1"/>
</file>

<file path=xl/ctrlProps/ctrlProp80.xml><?xml version="1.0" encoding="utf-8"?>
<formControlPr xmlns="http://schemas.microsoft.com/office/spreadsheetml/2009/9/main" objectType="CheckBox" fmlaLink="E28" lockText="1" noThreeD="1"/>
</file>

<file path=xl/ctrlProps/ctrlProp81.xml><?xml version="1.0" encoding="utf-8"?>
<formControlPr xmlns="http://schemas.microsoft.com/office/spreadsheetml/2009/9/main" objectType="CheckBox" fmlaLink="G28" lockText="1" noThreeD="1"/>
</file>

<file path=xl/ctrlProps/ctrlProp82.xml><?xml version="1.0" encoding="utf-8"?>
<formControlPr xmlns="http://schemas.microsoft.com/office/spreadsheetml/2009/9/main" objectType="CheckBox" fmlaLink="I28" lockText="1" noThreeD="1"/>
</file>

<file path=xl/ctrlProps/ctrlProp83.xml><?xml version="1.0" encoding="utf-8"?>
<formControlPr xmlns="http://schemas.microsoft.com/office/spreadsheetml/2009/9/main" objectType="CheckBox" fmlaLink="I31" lockText="1" noThreeD="1"/>
</file>

<file path=xl/ctrlProps/ctrlProp84.xml><?xml version="1.0" encoding="utf-8"?>
<formControlPr xmlns="http://schemas.microsoft.com/office/spreadsheetml/2009/9/main" objectType="CheckBox" fmlaLink="G31" lockText="1" noThreeD="1"/>
</file>

<file path=xl/ctrlProps/ctrlProp85.xml><?xml version="1.0" encoding="utf-8"?>
<formControlPr xmlns="http://schemas.microsoft.com/office/spreadsheetml/2009/9/main" objectType="CheckBox" fmlaLink="E31" lockText="1" noThreeD="1"/>
</file>

<file path=xl/ctrlProps/ctrlProp86.xml><?xml version="1.0" encoding="utf-8"?>
<formControlPr xmlns="http://schemas.microsoft.com/office/spreadsheetml/2009/9/main" objectType="CheckBox" fmlaLink="C31" lockText="1" noThreeD="1"/>
</file>

<file path=xl/ctrlProps/ctrlProp87.xml><?xml version="1.0" encoding="utf-8"?>
<formControlPr xmlns="http://schemas.microsoft.com/office/spreadsheetml/2009/9/main" objectType="CheckBox" fmlaLink="C13" lockText="1" noThreeD="1"/>
</file>

<file path=xl/ctrlProps/ctrlProp88.xml><?xml version="1.0" encoding="utf-8"?>
<formControlPr xmlns="http://schemas.microsoft.com/office/spreadsheetml/2009/9/main" objectType="CheckBox" fmlaLink="E13" lockText="1" noThreeD="1"/>
</file>

<file path=xl/ctrlProps/ctrlProp89.xml><?xml version="1.0" encoding="utf-8"?>
<formControlPr xmlns="http://schemas.microsoft.com/office/spreadsheetml/2009/9/main" objectType="CheckBox" fmlaLink="G13" lockText="1" noThreeD="1"/>
</file>

<file path=xl/ctrlProps/ctrlProp90.xml><?xml version="1.0" encoding="utf-8"?>
<formControlPr xmlns="http://schemas.microsoft.com/office/spreadsheetml/2009/9/main" objectType="CheckBox" fmlaLink="I13" lockText="1" noThreeD="1"/>
</file>

<file path=xl/ctrlProps/ctrlProp91.xml><?xml version="1.0" encoding="utf-8"?>
<formControlPr xmlns="http://schemas.microsoft.com/office/spreadsheetml/2009/9/main" objectType="CheckBox" fmlaLink="$C$10" lockText="1" noThreeD="1"/>
</file>

<file path=xl/ctrlProps/ctrlProp92.xml><?xml version="1.0" encoding="utf-8"?>
<formControlPr xmlns="http://schemas.microsoft.com/office/spreadsheetml/2009/9/main" objectType="CheckBox" fmlaLink="E10" lockText="1" noThreeD="1"/>
</file>

<file path=xl/ctrlProps/ctrlProp93.xml><?xml version="1.0" encoding="utf-8"?>
<formControlPr xmlns="http://schemas.microsoft.com/office/spreadsheetml/2009/9/main" objectType="CheckBox" fmlaLink="G10" lockText="1" noThreeD="1"/>
</file>

<file path=xl/ctrlProps/ctrlProp94.xml><?xml version="1.0" encoding="utf-8"?>
<formControlPr xmlns="http://schemas.microsoft.com/office/spreadsheetml/2009/9/main" objectType="CheckBox" fmlaLink="I10" lockText="1" noThreeD="1"/>
</file>

<file path=xl/ctrlProps/ctrlProp95.xml><?xml version="1.0" encoding="utf-8"?>
<formControlPr xmlns="http://schemas.microsoft.com/office/spreadsheetml/2009/9/main" objectType="CheckBox" fmlaLink="C16" lockText="1" noThreeD="1"/>
</file>

<file path=xl/ctrlProps/ctrlProp96.xml><?xml version="1.0" encoding="utf-8"?>
<formControlPr xmlns="http://schemas.microsoft.com/office/spreadsheetml/2009/9/main" objectType="CheckBox" fmlaLink="E16" lockText="1" noThreeD="1"/>
</file>

<file path=xl/ctrlProps/ctrlProp97.xml><?xml version="1.0" encoding="utf-8"?>
<formControlPr xmlns="http://schemas.microsoft.com/office/spreadsheetml/2009/9/main" objectType="CheckBox" fmlaLink="G16" lockText="1" noThreeD="1"/>
</file>

<file path=xl/ctrlProps/ctrlProp98.xml><?xml version="1.0" encoding="utf-8"?>
<formControlPr xmlns="http://schemas.microsoft.com/office/spreadsheetml/2009/9/main" objectType="CheckBox" fmlaLink="I16" lockText="1" noThreeD="1"/>
</file>

<file path=xl/ctrlProps/ctrlProp99.xml><?xml version="1.0" encoding="utf-8"?>
<formControlPr xmlns="http://schemas.microsoft.com/office/spreadsheetml/2009/9/main" objectType="CheckBox" fmlaLink="C19" lockText="1" noThreeD="1"/>
</file>

<file path=xl/ctrlProps/ctrlProp100.xml><?xml version="1.0" encoding="utf-8"?>
<formControlPr xmlns="http://schemas.microsoft.com/office/spreadsheetml/2009/9/main" objectType="CheckBox" fmlaLink="E19" lockText="1" noThreeD="1"/>
</file>

<file path=xl/ctrlProps/ctrlProp101.xml><?xml version="1.0" encoding="utf-8"?>
<formControlPr xmlns="http://schemas.microsoft.com/office/spreadsheetml/2009/9/main" objectType="CheckBox" fmlaLink="E22" lockText="1" noThreeD="1"/>
</file>

<file path=xl/ctrlProps/ctrlProp102.xml><?xml version="1.0" encoding="utf-8"?>
<formControlPr xmlns="http://schemas.microsoft.com/office/spreadsheetml/2009/9/main" objectType="CheckBox" fmlaLink="C22" lockText="1" noThreeD="1"/>
</file>

<file path=xl/ctrlProps/ctrlProp103.xml><?xml version="1.0" encoding="utf-8"?>
<formControlPr xmlns="http://schemas.microsoft.com/office/spreadsheetml/2009/9/main" objectType="CheckBox" fmlaLink="G22" lockText="1" noThreeD="1"/>
</file>

<file path=xl/ctrlProps/ctrlProp104.xml><?xml version="1.0" encoding="utf-8"?>
<formControlPr xmlns="http://schemas.microsoft.com/office/spreadsheetml/2009/9/main" objectType="CheckBox" fmlaLink="I22" lockText="1" noThreeD="1"/>
</file>

<file path=xl/ctrlProps/ctrlProp105.xml><?xml version="1.0" encoding="utf-8"?>
<formControlPr xmlns="http://schemas.microsoft.com/office/spreadsheetml/2009/9/main" objectType="CheckBox" fmlaLink="I25" lockText="1" noThreeD="1"/>
</file>

<file path=xl/ctrlProps/ctrlProp106.xml><?xml version="1.0" encoding="utf-8"?>
<formControlPr xmlns="http://schemas.microsoft.com/office/spreadsheetml/2009/9/main" objectType="CheckBox" fmlaLink="G25" lockText="1" noThreeD="1"/>
</file>

<file path=xl/ctrlProps/ctrlProp107.xml><?xml version="1.0" encoding="utf-8"?>
<formControlPr xmlns="http://schemas.microsoft.com/office/spreadsheetml/2009/9/main" objectType="CheckBox" fmlaLink="E25" lockText="1" noThreeD="1"/>
</file>

<file path=xl/ctrlProps/ctrlProp108.xml><?xml version="1.0" encoding="utf-8"?>
<formControlPr xmlns="http://schemas.microsoft.com/office/spreadsheetml/2009/9/main" objectType="CheckBox" fmlaLink="C25" lockText="1" noThreeD="1"/>
</file>

<file path=xl/ctrlProps/ctrlProp109.xml><?xml version="1.0" encoding="utf-8"?>
<formControlPr xmlns="http://schemas.microsoft.com/office/spreadsheetml/2009/9/main" objectType="CheckBox" fmlaLink="C28" lockText="1" noThreeD="1"/>
</file>

<file path=xl/ctrlProps/ctrlProp110.xml><?xml version="1.0" encoding="utf-8"?>
<formControlPr xmlns="http://schemas.microsoft.com/office/spreadsheetml/2009/9/main" objectType="CheckBox" fmlaLink="E28" lockText="1" noThreeD="1"/>
</file>

<file path=xl/ctrlProps/ctrlProp111.xml><?xml version="1.0" encoding="utf-8"?>
<formControlPr xmlns="http://schemas.microsoft.com/office/spreadsheetml/2009/9/main" objectType="CheckBox" fmlaLink="G28" lockText="1" noThreeD="1"/>
</file>

<file path=xl/ctrlProps/ctrlProp112.xml><?xml version="1.0" encoding="utf-8"?>
<formControlPr xmlns="http://schemas.microsoft.com/office/spreadsheetml/2009/9/main" objectType="CheckBox" fmlaLink="I28" lockText="1" noThreeD="1"/>
</file>

<file path=xl/ctrlProps/ctrlProp113.xml><?xml version="1.0" encoding="utf-8"?>
<formControlPr xmlns="http://schemas.microsoft.com/office/spreadsheetml/2009/9/main" objectType="CheckBox" fmlaLink="I31" lockText="1" noThreeD="1"/>
</file>

<file path=xl/ctrlProps/ctrlProp114.xml><?xml version="1.0" encoding="utf-8"?>
<formControlPr xmlns="http://schemas.microsoft.com/office/spreadsheetml/2009/9/main" objectType="CheckBox" fmlaLink="G31" lockText="1" noThreeD="1"/>
</file>

<file path=xl/ctrlProps/ctrlProp115.xml><?xml version="1.0" encoding="utf-8"?>
<formControlPr xmlns="http://schemas.microsoft.com/office/spreadsheetml/2009/9/main" objectType="CheckBox" fmlaLink="E31" lockText="1" noThreeD="1"/>
</file>

<file path=xl/ctrlProps/ctrlProp116.xml><?xml version="1.0" encoding="utf-8"?>
<formControlPr xmlns="http://schemas.microsoft.com/office/spreadsheetml/2009/9/main" objectType="CheckBox" fmlaLink="C31" lockText="1" noThreeD="1"/>
</file>

<file path=xl/ctrlProps/ctrlProp117.xml><?xml version="1.0" encoding="utf-8"?>
<formControlPr xmlns="http://schemas.microsoft.com/office/spreadsheetml/2009/9/main" objectType="CheckBox" fmlaLink="C13" lockText="1" noThreeD="1"/>
</file>

<file path=xl/ctrlProps/ctrlProp118.xml><?xml version="1.0" encoding="utf-8"?>
<formControlPr xmlns="http://schemas.microsoft.com/office/spreadsheetml/2009/9/main" objectType="CheckBox" fmlaLink="E13" lockText="1" noThreeD="1"/>
</file>

<file path=xl/ctrlProps/ctrlProp119.xml><?xml version="1.0" encoding="utf-8"?>
<formControlPr xmlns="http://schemas.microsoft.com/office/spreadsheetml/2009/9/main" objectType="CheckBox" fmlaLink="G13" lockText="1" noThreeD="1"/>
</file>

<file path=xl/ctrlProps/ctrlProp120.xml><?xml version="1.0" encoding="utf-8"?>
<formControlPr xmlns="http://schemas.microsoft.com/office/spreadsheetml/2009/9/main" objectType="CheckBox" fmlaLink="I13" lockText="1" noThreeD="1"/>
</file>

<file path=xl/ctrlProps/ctrlProp121.xml><?xml version="1.0" encoding="utf-8"?>
<formControlPr xmlns="http://schemas.microsoft.com/office/spreadsheetml/2009/9/main" objectType="CheckBox" fmlaLink="$C$10" lockText="1" noThreeD="1"/>
</file>

<file path=xl/ctrlProps/ctrlProp122.xml><?xml version="1.0" encoding="utf-8"?>
<formControlPr xmlns="http://schemas.microsoft.com/office/spreadsheetml/2009/9/main" objectType="CheckBox" fmlaLink="E10" lockText="1" noThreeD="1"/>
</file>

<file path=xl/ctrlProps/ctrlProp123.xml><?xml version="1.0" encoding="utf-8"?>
<formControlPr xmlns="http://schemas.microsoft.com/office/spreadsheetml/2009/9/main" objectType="CheckBox" fmlaLink="G10" lockText="1" noThreeD="1"/>
</file>

<file path=xl/ctrlProps/ctrlProp124.xml><?xml version="1.0" encoding="utf-8"?>
<formControlPr xmlns="http://schemas.microsoft.com/office/spreadsheetml/2009/9/main" objectType="CheckBox" fmlaLink="I10" lockText="1" noThreeD="1"/>
</file>

<file path=xl/ctrlProps/ctrlProp125.xml><?xml version="1.0" encoding="utf-8"?>
<formControlPr xmlns="http://schemas.microsoft.com/office/spreadsheetml/2009/9/main" objectType="CheckBox" fmlaLink="C16" lockText="1" noThreeD="1"/>
</file>

<file path=xl/ctrlProps/ctrlProp126.xml><?xml version="1.0" encoding="utf-8"?>
<formControlPr xmlns="http://schemas.microsoft.com/office/spreadsheetml/2009/9/main" objectType="CheckBox" fmlaLink="E16" lockText="1" noThreeD="1"/>
</file>

<file path=xl/ctrlProps/ctrlProp127.xml><?xml version="1.0" encoding="utf-8"?>
<formControlPr xmlns="http://schemas.microsoft.com/office/spreadsheetml/2009/9/main" objectType="CheckBox" fmlaLink="G16" lockText="1" noThreeD="1"/>
</file>

<file path=xl/ctrlProps/ctrlProp128.xml><?xml version="1.0" encoding="utf-8"?>
<formControlPr xmlns="http://schemas.microsoft.com/office/spreadsheetml/2009/9/main" objectType="CheckBox" fmlaLink="I16" lockText="1" noThreeD="1"/>
</file>

<file path=xl/ctrlProps/ctrlProp129.xml><?xml version="1.0" encoding="utf-8"?>
<formControlPr xmlns="http://schemas.microsoft.com/office/spreadsheetml/2009/9/main" objectType="CheckBox" fmlaLink="C19" lockText="1" noThreeD="1"/>
</file>

<file path=xl/ctrlProps/ctrlProp130.xml><?xml version="1.0" encoding="utf-8"?>
<formControlPr xmlns="http://schemas.microsoft.com/office/spreadsheetml/2009/9/main" objectType="CheckBox" fmlaLink="E19" lockText="1" noThreeD="1"/>
</file>

<file path=xl/ctrlProps/ctrlProp131.xml><?xml version="1.0" encoding="utf-8"?>
<formControlPr xmlns="http://schemas.microsoft.com/office/spreadsheetml/2009/9/main" objectType="CheckBox" fmlaLink="E22" lockText="1" noThreeD="1"/>
</file>

<file path=xl/ctrlProps/ctrlProp132.xml><?xml version="1.0" encoding="utf-8"?>
<formControlPr xmlns="http://schemas.microsoft.com/office/spreadsheetml/2009/9/main" objectType="CheckBox" fmlaLink="C22" lockText="1" noThreeD="1"/>
</file>

<file path=xl/ctrlProps/ctrlProp133.xml><?xml version="1.0" encoding="utf-8"?>
<formControlPr xmlns="http://schemas.microsoft.com/office/spreadsheetml/2009/9/main" objectType="CheckBox" fmlaLink="G22" lockText="1" noThreeD="1"/>
</file>

<file path=xl/ctrlProps/ctrlProp134.xml><?xml version="1.0" encoding="utf-8"?>
<formControlPr xmlns="http://schemas.microsoft.com/office/spreadsheetml/2009/9/main" objectType="CheckBox" fmlaLink="I22" lockText="1" noThreeD="1"/>
</file>

<file path=xl/ctrlProps/ctrlProp135.xml><?xml version="1.0" encoding="utf-8"?>
<formControlPr xmlns="http://schemas.microsoft.com/office/spreadsheetml/2009/9/main" objectType="CheckBox" fmlaLink="I25" lockText="1" noThreeD="1"/>
</file>

<file path=xl/ctrlProps/ctrlProp136.xml><?xml version="1.0" encoding="utf-8"?>
<formControlPr xmlns="http://schemas.microsoft.com/office/spreadsheetml/2009/9/main" objectType="CheckBox" fmlaLink="G25" lockText="1" noThreeD="1"/>
</file>

<file path=xl/ctrlProps/ctrlProp137.xml><?xml version="1.0" encoding="utf-8"?>
<formControlPr xmlns="http://schemas.microsoft.com/office/spreadsheetml/2009/9/main" objectType="CheckBox" fmlaLink="E25" lockText="1" noThreeD="1"/>
</file>

<file path=xl/ctrlProps/ctrlProp138.xml><?xml version="1.0" encoding="utf-8"?>
<formControlPr xmlns="http://schemas.microsoft.com/office/spreadsheetml/2009/9/main" objectType="CheckBox" fmlaLink="C25" lockText="1" noThreeD="1"/>
</file>

<file path=xl/ctrlProps/ctrlProp139.xml><?xml version="1.0" encoding="utf-8"?>
<formControlPr xmlns="http://schemas.microsoft.com/office/spreadsheetml/2009/9/main" objectType="CheckBox" fmlaLink="C28" lockText="1" noThreeD="1"/>
</file>

<file path=xl/ctrlProps/ctrlProp140.xml><?xml version="1.0" encoding="utf-8"?>
<formControlPr xmlns="http://schemas.microsoft.com/office/spreadsheetml/2009/9/main" objectType="CheckBox" fmlaLink="E28" lockText="1" noThreeD="1"/>
</file>

<file path=xl/ctrlProps/ctrlProp141.xml><?xml version="1.0" encoding="utf-8"?>
<formControlPr xmlns="http://schemas.microsoft.com/office/spreadsheetml/2009/9/main" objectType="CheckBox" fmlaLink="G28" lockText="1" noThreeD="1"/>
</file>

<file path=xl/ctrlProps/ctrlProp142.xml><?xml version="1.0" encoding="utf-8"?>
<formControlPr xmlns="http://schemas.microsoft.com/office/spreadsheetml/2009/9/main" objectType="CheckBox" fmlaLink="I28" lockText="1" noThreeD="1"/>
</file>

<file path=xl/ctrlProps/ctrlProp143.xml><?xml version="1.0" encoding="utf-8"?>
<formControlPr xmlns="http://schemas.microsoft.com/office/spreadsheetml/2009/9/main" objectType="CheckBox" fmlaLink="I31" lockText="1" noThreeD="1"/>
</file>

<file path=xl/ctrlProps/ctrlProp144.xml><?xml version="1.0" encoding="utf-8"?>
<formControlPr xmlns="http://schemas.microsoft.com/office/spreadsheetml/2009/9/main" objectType="CheckBox" fmlaLink="G31" lockText="1" noThreeD="1"/>
</file>

<file path=xl/ctrlProps/ctrlProp145.xml><?xml version="1.0" encoding="utf-8"?>
<formControlPr xmlns="http://schemas.microsoft.com/office/spreadsheetml/2009/9/main" objectType="CheckBox" fmlaLink="E31" lockText="1" noThreeD="1"/>
</file>

<file path=xl/ctrlProps/ctrlProp146.xml><?xml version="1.0" encoding="utf-8"?>
<formControlPr xmlns="http://schemas.microsoft.com/office/spreadsheetml/2009/9/main" objectType="CheckBox" fmlaLink="C31" lockText="1" noThreeD="1"/>
</file>

<file path=xl/ctrlProps/ctrlProp147.xml><?xml version="1.0" encoding="utf-8"?>
<formControlPr xmlns="http://schemas.microsoft.com/office/spreadsheetml/2009/9/main" objectType="CheckBox" fmlaLink="C13" lockText="1" noThreeD="1"/>
</file>

<file path=xl/ctrlProps/ctrlProp148.xml><?xml version="1.0" encoding="utf-8"?>
<formControlPr xmlns="http://schemas.microsoft.com/office/spreadsheetml/2009/9/main" objectType="CheckBox" fmlaLink="E13" lockText="1" noThreeD="1"/>
</file>

<file path=xl/ctrlProps/ctrlProp149.xml><?xml version="1.0" encoding="utf-8"?>
<formControlPr xmlns="http://schemas.microsoft.com/office/spreadsheetml/2009/9/main" objectType="CheckBox" fmlaLink="G13" lockText="1" noThreeD="1"/>
</file>

<file path=xl/ctrlProps/ctrlProp150.xml><?xml version="1.0" encoding="utf-8"?>
<formControlPr xmlns="http://schemas.microsoft.com/office/spreadsheetml/2009/9/main" objectType="CheckBox" fmlaLink="I13" lockText="1" noThreeD="1"/>
</file>

<file path=xl/ctrlProps/ctrlProp151.xml><?xml version="1.0" encoding="utf-8"?>
<formControlPr xmlns="http://schemas.microsoft.com/office/spreadsheetml/2009/9/main" objectType="CheckBox" fmlaLink="$C$10" lockText="1" noThreeD="1"/>
</file>

<file path=xl/ctrlProps/ctrlProp152.xml><?xml version="1.0" encoding="utf-8"?>
<formControlPr xmlns="http://schemas.microsoft.com/office/spreadsheetml/2009/9/main" objectType="CheckBox" fmlaLink="E10" lockText="1" noThreeD="1"/>
</file>

<file path=xl/ctrlProps/ctrlProp153.xml><?xml version="1.0" encoding="utf-8"?>
<formControlPr xmlns="http://schemas.microsoft.com/office/spreadsheetml/2009/9/main" objectType="CheckBox" fmlaLink="G10" lockText="1" noThreeD="1"/>
</file>

<file path=xl/ctrlProps/ctrlProp154.xml><?xml version="1.0" encoding="utf-8"?>
<formControlPr xmlns="http://schemas.microsoft.com/office/spreadsheetml/2009/9/main" objectType="CheckBox" fmlaLink="I10" lockText="1" noThreeD="1"/>
</file>

<file path=xl/ctrlProps/ctrlProp155.xml><?xml version="1.0" encoding="utf-8"?>
<formControlPr xmlns="http://schemas.microsoft.com/office/spreadsheetml/2009/9/main" objectType="CheckBox" fmlaLink="C16" lockText="1" noThreeD="1"/>
</file>

<file path=xl/ctrlProps/ctrlProp156.xml><?xml version="1.0" encoding="utf-8"?>
<formControlPr xmlns="http://schemas.microsoft.com/office/spreadsheetml/2009/9/main" objectType="CheckBox" fmlaLink="E16" lockText="1" noThreeD="1"/>
</file>

<file path=xl/ctrlProps/ctrlProp157.xml><?xml version="1.0" encoding="utf-8"?>
<formControlPr xmlns="http://schemas.microsoft.com/office/spreadsheetml/2009/9/main" objectType="CheckBox" fmlaLink="G16" lockText="1" noThreeD="1"/>
</file>

<file path=xl/ctrlProps/ctrlProp158.xml><?xml version="1.0" encoding="utf-8"?>
<formControlPr xmlns="http://schemas.microsoft.com/office/spreadsheetml/2009/9/main" objectType="CheckBox" fmlaLink="I16" lockText="1" noThreeD="1"/>
</file>

<file path=xl/ctrlProps/ctrlProp159.xml><?xml version="1.0" encoding="utf-8"?>
<formControlPr xmlns="http://schemas.microsoft.com/office/spreadsheetml/2009/9/main" objectType="CheckBox" fmlaLink="C19" lockText="1" noThreeD="1"/>
</file>

<file path=xl/ctrlProps/ctrlProp160.xml><?xml version="1.0" encoding="utf-8"?>
<formControlPr xmlns="http://schemas.microsoft.com/office/spreadsheetml/2009/9/main" objectType="CheckBox" fmlaLink="E19" lockText="1" noThreeD="1"/>
</file>

<file path=xl/ctrlProps/ctrlProp161.xml><?xml version="1.0" encoding="utf-8"?>
<formControlPr xmlns="http://schemas.microsoft.com/office/spreadsheetml/2009/9/main" objectType="CheckBox" fmlaLink="E22" lockText="1" noThreeD="1"/>
</file>

<file path=xl/ctrlProps/ctrlProp162.xml><?xml version="1.0" encoding="utf-8"?>
<formControlPr xmlns="http://schemas.microsoft.com/office/spreadsheetml/2009/9/main" objectType="CheckBox" fmlaLink="C22" lockText="1" noThreeD="1"/>
</file>

<file path=xl/ctrlProps/ctrlProp163.xml><?xml version="1.0" encoding="utf-8"?>
<formControlPr xmlns="http://schemas.microsoft.com/office/spreadsheetml/2009/9/main" objectType="CheckBox" fmlaLink="G22" lockText="1" noThreeD="1"/>
</file>

<file path=xl/ctrlProps/ctrlProp164.xml><?xml version="1.0" encoding="utf-8"?>
<formControlPr xmlns="http://schemas.microsoft.com/office/spreadsheetml/2009/9/main" objectType="CheckBox" fmlaLink="I22" lockText="1" noThreeD="1"/>
</file>

<file path=xl/ctrlProps/ctrlProp165.xml><?xml version="1.0" encoding="utf-8"?>
<formControlPr xmlns="http://schemas.microsoft.com/office/spreadsheetml/2009/9/main" objectType="CheckBox" fmlaLink="I25" lockText="1" noThreeD="1"/>
</file>

<file path=xl/ctrlProps/ctrlProp166.xml><?xml version="1.0" encoding="utf-8"?>
<formControlPr xmlns="http://schemas.microsoft.com/office/spreadsheetml/2009/9/main" objectType="CheckBox" fmlaLink="G25" lockText="1" noThreeD="1"/>
</file>

<file path=xl/ctrlProps/ctrlProp167.xml><?xml version="1.0" encoding="utf-8"?>
<formControlPr xmlns="http://schemas.microsoft.com/office/spreadsheetml/2009/9/main" objectType="CheckBox" fmlaLink="E25" lockText="1" noThreeD="1"/>
</file>

<file path=xl/ctrlProps/ctrlProp168.xml><?xml version="1.0" encoding="utf-8"?>
<formControlPr xmlns="http://schemas.microsoft.com/office/spreadsheetml/2009/9/main" objectType="CheckBox" fmlaLink="C25" lockText="1" noThreeD="1"/>
</file>

<file path=xl/ctrlProps/ctrlProp169.xml><?xml version="1.0" encoding="utf-8"?>
<formControlPr xmlns="http://schemas.microsoft.com/office/spreadsheetml/2009/9/main" objectType="CheckBox" fmlaLink="C28" lockText="1" noThreeD="1"/>
</file>

<file path=xl/ctrlProps/ctrlProp170.xml><?xml version="1.0" encoding="utf-8"?>
<formControlPr xmlns="http://schemas.microsoft.com/office/spreadsheetml/2009/9/main" objectType="CheckBox" fmlaLink="E28" lockText="1" noThreeD="1"/>
</file>

<file path=xl/ctrlProps/ctrlProp171.xml><?xml version="1.0" encoding="utf-8"?>
<formControlPr xmlns="http://schemas.microsoft.com/office/spreadsheetml/2009/9/main" objectType="CheckBox" fmlaLink="G28" lockText="1" noThreeD="1"/>
</file>

<file path=xl/ctrlProps/ctrlProp172.xml><?xml version="1.0" encoding="utf-8"?>
<formControlPr xmlns="http://schemas.microsoft.com/office/spreadsheetml/2009/9/main" objectType="CheckBox" fmlaLink="I28" lockText="1" noThreeD="1"/>
</file>

<file path=xl/ctrlProps/ctrlProp173.xml><?xml version="1.0" encoding="utf-8"?>
<formControlPr xmlns="http://schemas.microsoft.com/office/spreadsheetml/2009/9/main" objectType="CheckBox" fmlaLink="I31" lockText="1" noThreeD="1"/>
</file>

<file path=xl/ctrlProps/ctrlProp174.xml><?xml version="1.0" encoding="utf-8"?>
<formControlPr xmlns="http://schemas.microsoft.com/office/spreadsheetml/2009/9/main" objectType="CheckBox" fmlaLink="G31" lockText="1" noThreeD="1"/>
</file>

<file path=xl/ctrlProps/ctrlProp175.xml><?xml version="1.0" encoding="utf-8"?>
<formControlPr xmlns="http://schemas.microsoft.com/office/spreadsheetml/2009/9/main" objectType="CheckBox" fmlaLink="E31" lockText="1" noThreeD="1"/>
</file>

<file path=xl/ctrlProps/ctrlProp176.xml><?xml version="1.0" encoding="utf-8"?>
<formControlPr xmlns="http://schemas.microsoft.com/office/spreadsheetml/2009/9/main" objectType="CheckBox" fmlaLink="C31" lockText="1" noThreeD="1"/>
</file>

<file path=xl/ctrlProps/ctrlProp177.xml><?xml version="1.0" encoding="utf-8"?>
<formControlPr xmlns="http://schemas.microsoft.com/office/spreadsheetml/2009/9/main" objectType="CheckBox" fmlaLink="C13" lockText="1" noThreeD="1"/>
</file>

<file path=xl/ctrlProps/ctrlProp178.xml><?xml version="1.0" encoding="utf-8"?>
<formControlPr xmlns="http://schemas.microsoft.com/office/spreadsheetml/2009/9/main" objectType="CheckBox" fmlaLink="E13" lockText="1" noThreeD="1"/>
</file>

<file path=xl/ctrlProps/ctrlProp179.xml><?xml version="1.0" encoding="utf-8"?>
<formControlPr xmlns="http://schemas.microsoft.com/office/spreadsheetml/2009/9/main" objectType="CheckBox" fmlaLink="G13" lockText="1" noThreeD="1"/>
</file>

<file path=xl/ctrlProps/ctrlProp180.xml><?xml version="1.0" encoding="utf-8"?>
<formControlPr xmlns="http://schemas.microsoft.com/office/spreadsheetml/2009/9/main" objectType="CheckBox" fmlaLink="I13" lockText="1" noThreeD="1"/>
</file>

<file path=xl/ctrlProps/ctrlProp181.xml><?xml version="1.0" encoding="utf-8"?>
<formControlPr xmlns="http://schemas.microsoft.com/office/spreadsheetml/2009/9/main" objectType="CheckBox" fmlaLink="$C$10" lockText="1" noThreeD="1"/>
</file>

<file path=xl/ctrlProps/ctrlProp182.xml><?xml version="1.0" encoding="utf-8"?>
<formControlPr xmlns="http://schemas.microsoft.com/office/spreadsheetml/2009/9/main" objectType="CheckBox" fmlaLink="E10" lockText="1" noThreeD="1"/>
</file>

<file path=xl/ctrlProps/ctrlProp183.xml><?xml version="1.0" encoding="utf-8"?>
<formControlPr xmlns="http://schemas.microsoft.com/office/spreadsheetml/2009/9/main" objectType="CheckBox" fmlaLink="G10" lockText="1" noThreeD="1"/>
</file>

<file path=xl/ctrlProps/ctrlProp184.xml><?xml version="1.0" encoding="utf-8"?>
<formControlPr xmlns="http://schemas.microsoft.com/office/spreadsheetml/2009/9/main" objectType="CheckBox" fmlaLink="I10" lockText="1" noThreeD="1"/>
</file>

<file path=xl/ctrlProps/ctrlProp185.xml><?xml version="1.0" encoding="utf-8"?>
<formControlPr xmlns="http://schemas.microsoft.com/office/spreadsheetml/2009/9/main" objectType="CheckBox" fmlaLink="C16" lockText="1" noThreeD="1"/>
</file>

<file path=xl/ctrlProps/ctrlProp186.xml><?xml version="1.0" encoding="utf-8"?>
<formControlPr xmlns="http://schemas.microsoft.com/office/spreadsheetml/2009/9/main" objectType="CheckBox" fmlaLink="E16" lockText="1" noThreeD="1"/>
</file>

<file path=xl/ctrlProps/ctrlProp187.xml><?xml version="1.0" encoding="utf-8"?>
<formControlPr xmlns="http://schemas.microsoft.com/office/spreadsheetml/2009/9/main" objectType="CheckBox" fmlaLink="G16" lockText="1" noThreeD="1"/>
</file>

<file path=xl/ctrlProps/ctrlProp188.xml><?xml version="1.0" encoding="utf-8"?>
<formControlPr xmlns="http://schemas.microsoft.com/office/spreadsheetml/2009/9/main" objectType="CheckBox" fmlaLink="I16" lockText="1" noThreeD="1"/>
</file>

<file path=xl/ctrlProps/ctrlProp189.xml><?xml version="1.0" encoding="utf-8"?>
<formControlPr xmlns="http://schemas.microsoft.com/office/spreadsheetml/2009/9/main" objectType="CheckBox" fmlaLink="C19" lockText="1" noThreeD="1"/>
</file>

<file path=xl/ctrlProps/ctrlProp190.xml><?xml version="1.0" encoding="utf-8"?>
<formControlPr xmlns="http://schemas.microsoft.com/office/spreadsheetml/2009/9/main" objectType="CheckBox" fmlaLink="E19" lockText="1" noThreeD="1"/>
</file>

<file path=xl/ctrlProps/ctrlProp191.xml><?xml version="1.0" encoding="utf-8"?>
<formControlPr xmlns="http://schemas.microsoft.com/office/spreadsheetml/2009/9/main" objectType="CheckBox" fmlaLink="E22" lockText="1" noThreeD="1"/>
</file>

<file path=xl/ctrlProps/ctrlProp192.xml><?xml version="1.0" encoding="utf-8"?>
<formControlPr xmlns="http://schemas.microsoft.com/office/spreadsheetml/2009/9/main" objectType="CheckBox" fmlaLink="C22" lockText="1" noThreeD="1"/>
</file>

<file path=xl/ctrlProps/ctrlProp193.xml><?xml version="1.0" encoding="utf-8"?>
<formControlPr xmlns="http://schemas.microsoft.com/office/spreadsheetml/2009/9/main" objectType="CheckBox" fmlaLink="G22" lockText="1" noThreeD="1"/>
</file>

<file path=xl/ctrlProps/ctrlProp194.xml><?xml version="1.0" encoding="utf-8"?>
<formControlPr xmlns="http://schemas.microsoft.com/office/spreadsheetml/2009/9/main" objectType="CheckBox" fmlaLink="I22" lockText="1" noThreeD="1"/>
</file>

<file path=xl/ctrlProps/ctrlProp195.xml><?xml version="1.0" encoding="utf-8"?>
<formControlPr xmlns="http://schemas.microsoft.com/office/spreadsheetml/2009/9/main" objectType="CheckBox" fmlaLink="I25" lockText="1" noThreeD="1"/>
</file>

<file path=xl/ctrlProps/ctrlProp196.xml><?xml version="1.0" encoding="utf-8"?>
<formControlPr xmlns="http://schemas.microsoft.com/office/spreadsheetml/2009/9/main" objectType="CheckBox" fmlaLink="G25" lockText="1" noThreeD="1"/>
</file>

<file path=xl/ctrlProps/ctrlProp197.xml><?xml version="1.0" encoding="utf-8"?>
<formControlPr xmlns="http://schemas.microsoft.com/office/spreadsheetml/2009/9/main" objectType="CheckBox" fmlaLink="E25" lockText="1" noThreeD="1"/>
</file>

<file path=xl/ctrlProps/ctrlProp198.xml><?xml version="1.0" encoding="utf-8"?>
<formControlPr xmlns="http://schemas.microsoft.com/office/spreadsheetml/2009/9/main" objectType="CheckBox" fmlaLink="C25" lockText="1" noThreeD="1"/>
</file>

<file path=xl/ctrlProps/ctrlProp199.xml><?xml version="1.0" encoding="utf-8"?>
<formControlPr xmlns="http://schemas.microsoft.com/office/spreadsheetml/2009/9/main" objectType="CheckBox" fmlaLink="C28" lockText="1" noThreeD="1"/>
</file>

<file path=xl/ctrlProps/ctrlProp200.xml><?xml version="1.0" encoding="utf-8"?>
<formControlPr xmlns="http://schemas.microsoft.com/office/spreadsheetml/2009/9/main" objectType="CheckBox" fmlaLink="E28" lockText="1" noThreeD="1"/>
</file>

<file path=xl/ctrlProps/ctrlProp201.xml><?xml version="1.0" encoding="utf-8"?>
<formControlPr xmlns="http://schemas.microsoft.com/office/spreadsheetml/2009/9/main" objectType="CheckBox" fmlaLink="G28" lockText="1" noThreeD="1"/>
</file>

<file path=xl/ctrlProps/ctrlProp202.xml><?xml version="1.0" encoding="utf-8"?>
<formControlPr xmlns="http://schemas.microsoft.com/office/spreadsheetml/2009/9/main" objectType="CheckBox" fmlaLink="I28" lockText="1" noThreeD="1"/>
</file>

<file path=xl/ctrlProps/ctrlProp203.xml><?xml version="1.0" encoding="utf-8"?>
<formControlPr xmlns="http://schemas.microsoft.com/office/spreadsheetml/2009/9/main" objectType="CheckBox" fmlaLink="I31" lockText="1" noThreeD="1"/>
</file>

<file path=xl/ctrlProps/ctrlProp204.xml><?xml version="1.0" encoding="utf-8"?>
<formControlPr xmlns="http://schemas.microsoft.com/office/spreadsheetml/2009/9/main" objectType="CheckBox" fmlaLink="G31" lockText="1" noThreeD="1"/>
</file>

<file path=xl/ctrlProps/ctrlProp205.xml><?xml version="1.0" encoding="utf-8"?>
<formControlPr xmlns="http://schemas.microsoft.com/office/spreadsheetml/2009/9/main" objectType="CheckBox" fmlaLink="E31" lockText="1" noThreeD="1"/>
</file>

<file path=xl/ctrlProps/ctrlProp206.xml><?xml version="1.0" encoding="utf-8"?>
<formControlPr xmlns="http://schemas.microsoft.com/office/spreadsheetml/2009/9/main" objectType="CheckBox" fmlaLink="C31" lockText="1" noThreeD="1"/>
</file>

<file path=xl/ctrlProps/ctrlProp207.xml><?xml version="1.0" encoding="utf-8"?>
<formControlPr xmlns="http://schemas.microsoft.com/office/spreadsheetml/2009/9/main" objectType="CheckBox" fmlaLink="C13" lockText="1" noThreeD="1"/>
</file>

<file path=xl/ctrlProps/ctrlProp208.xml><?xml version="1.0" encoding="utf-8"?>
<formControlPr xmlns="http://schemas.microsoft.com/office/spreadsheetml/2009/9/main" objectType="CheckBox" fmlaLink="E13" lockText="1" noThreeD="1"/>
</file>

<file path=xl/ctrlProps/ctrlProp209.xml><?xml version="1.0" encoding="utf-8"?>
<formControlPr xmlns="http://schemas.microsoft.com/office/spreadsheetml/2009/9/main" objectType="CheckBox" fmlaLink="G13" lockText="1" noThreeD="1"/>
</file>

<file path=xl/ctrlProps/ctrlProp210.xml><?xml version="1.0" encoding="utf-8"?>
<formControlPr xmlns="http://schemas.microsoft.com/office/spreadsheetml/2009/9/main" objectType="CheckBox" fmlaLink="I13" lockText="1" noThreeD="1"/>
</file>

<file path=xl/ctrlProps/ctrlProp211.xml><?xml version="1.0" encoding="utf-8"?>
<formControlPr xmlns="http://schemas.microsoft.com/office/spreadsheetml/2009/9/main" objectType="CheckBox" fmlaLink="$C$10" lockText="1" noThreeD="1"/>
</file>

<file path=xl/ctrlProps/ctrlProp212.xml><?xml version="1.0" encoding="utf-8"?>
<formControlPr xmlns="http://schemas.microsoft.com/office/spreadsheetml/2009/9/main" objectType="CheckBox" fmlaLink="E10" lockText="1" noThreeD="1"/>
</file>

<file path=xl/ctrlProps/ctrlProp213.xml><?xml version="1.0" encoding="utf-8"?>
<formControlPr xmlns="http://schemas.microsoft.com/office/spreadsheetml/2009/9/main" objectType="CheckBox" fmlaLink="G10" lockText="1" noThreeD="1"/>
</file>

<file path=xl/ctrlProps/ctrlProp214.xml><?xml version="1.0" encoding="utf-8"?>
<formControlPr xmlns="http://schemas.microsoft.com/office/spreadsheetml/2009/9/main" objectType="CheckBox" fmlaLink="I10" lockText="1" noThreeD="1"/>
</file>

<file path=xl/ctrlProps/ctrlProp215.xml><?xml version="1.0" encoding="utf-8"?>
<formControlPr xmlns="http://schemas.microsoft.com/office/spreadsheetml/2009/9/main" objectType="CheckBox" fmlaLink="C16" lockText="1" noThreeD="1"/>
</file>

<file path=xl/ctrlProps/ctrlProp216.xml><?xml version="1.0" encoding="utf-8"?>
<formControlPr xmlns="http://schemas.microsoft.com/office/spreadsheetml/2009/9/main" objectType="CheckBox" fmlaLink="E16" lockText="1" noThreeD="1"/>
</file>

<file path=xl/ctrlProps/ctrlProp217.xml><?xml version="1.0" encoding="utf-8"?>
<formControlPr xmlns="http://schemas.microsoft.com/office/spreadsheetml/2009/9/main" objectType="CheckBox" fmlaLink="G16" lockText="1" noThreeD="1"/>
</file>

<file path=xl/ctrlProps/ctrlProp218.xml><?xml version="1.0" encoding="utf-8"?>
<formControlPr xmlns="http://schemas.microsoft.com/office/spreadsheetml/2009/9/main" objectType="CheckBox" fmlaLink="I16" lockText="1" noThreeD="1"/>
</file>

<file path=xl/ctrlProps/ctrlProp219.xml><?xml version="1.0" encoding="utf-8"?>
<formControlPr xmlns="http://schemas.microsoft.com/office/spreadsheetml/2009/9/main" objectType="CheckBox" fmlaLink="C19" lockText="1" noThreeD="1"/>
</file>

<file path=xl/ctrlProps/ctrlProp220.xml><?xml version="1.0" encoding="utf-8"?>
<formControlPr xmlns="http://schemas.microsoft.com/office/spreadsheetml/2009/9/main" objectType="CheckBox" fmlaLink="E19" lockText="1" noThreeD="1"/>
</file>

<file path=xl/ctrlProps/ctrlProp221.xml><?xml version="1.0" encoding="utf-8"?>
<formControlPr xmlns="http://schemas.microsoft.com/office/spreadsheetml/2009/9/main" objectType="CheckBox" fmlaLink="E22" lockText="1" noThreeD="1"/>
</file>

<file path=xl/ctrlProps/ctrlProp222.xml><?xml version="1.0" encoding="utf-8"?>
<formControlPr xmlns="http://schemas.microsoft.com/office/spreadsheetml/2009/9/main" objectType="CheckBox" fmlaLink="C22" lockText="1" noThreeD="1"/>
</file>

<file path=xl/ctrlProps/ctrlProp223.xml><?xml version="1.0" encoding="utf-8"?>
<formControlPr xmlns="http://schemas.microsoft.com/office/spreadsheetml/2009/9/main" objectType="CheckBox" fmlaLink="G22" lockText="1" noThreeD="1"/>
</file>

<file path=xl/ctrlProps/ctrlProp224.xml><?xml version="1.0" encoding="utf-8"?>
<formControlPr xmlns="http://schemas.microsoft.com/office/spreadsheetml/2009/9/main" objectType="CheckBox" fmlaLink="I22" lockText="1" noThreeD="1"/>
</file>

<file path=xl/ctrlProps/ctrlProp225.xml><?xml version="1.0" encoding="utf-8"?>
<formControlPr xmlns="http://schemas.microsoft.com/office/spreadsheetml/2009/9/main" objectType="CheckBox" fmlaLink="I25" lockText="1" noThreeD="1"/>
</file>

<file path=xl/ctrlProps/ctrlProp226.xml><?xml version="1.0" encoding="utf-8"?>
<formControlPr xmlns="http://schemas.microsoft.com/office/spreadsheetml/2009/9/main" objectType="CheckBox" fmlaLink="G25" lockText="1" noThreeD="1"/>
</file>

<file path=xl/ctrlProps/ctrlProp227.xml><?xml version="1.0" encoding="utf-8"?>
<formControlPr xmlns="http://schemas.microsoft.com/office/spreadsheetml/2009/9/main" objectType="CheckBox" fmlaLink="E25" lockText="1" noThreeD="1"/>
</file>

<file path=xl/ctrlProps/ctrlProp228.xml><?xml version="1.0" encoding="utf-8"?>
<formControlPr xmlns="http://schemas.microsoft.com/office/spreadsheetml/2009/9/main" objectType="CheckBox" fmlaLink="C25" lockText="1" noThreeD="1"/>
</file>

<file path=xl/ctrlProps/ctrlProp229.xml><?xml version="1.0" encoding="utf-8"?>
<formControlPr xmlns="http://schemas.microsoft.com/office/spreadsheetml/2009/9/main" objectType="CheckBox" fmlaLink="C28" lockText="1" noThreeD="1"/>
</file>

<file path=xl/ctrlProps/ctrlProp230.xml><?xml version="1.0" encoding="utf-8"?>
<formControlPr xmlns="http://schemas.microsoft.com/office/spreadsheetml/2009/9/main" objectType="CheckBox" fmlaLink="E28" lockText="1" noThreeD="1"/>
</file>

<file path=xl/ctrlProps/ctrlProp231.xml><?xml version="1.0" encoding="utf-8"?>
<formControlPr xmlns="http://schemas.microsoft.com/office/spreadsheetml/2009/9/main" objectType="CheckBox" fmlaLink="G28" lockText="1" noThreeD="1"/>
</file>

<file path=xl/ctrlProps/ctrlProp232.xml><?xml version="1.0" encoding="utf-8"?>
<formControlPr xmlns="http://schemas.microsoft.com/office/spreadsheetml/2009/9/main" objectType="CheckBox" fmlaLink="I28" lockText="1" noThreeD="1"/>
</file>

<file path=xl/ctrlProps/ctrlProp233.xml><?xml version="1.0" encoding="utf-8"?>
<formControlPr xmlns="http://schemas.microsoft.com/office/spreadsheetml/2009/9/main" objectType="CheckBox" fmlaLink="I31" lockText="1" noThreeD="1"/>
</file>

<file path=xl/ctrlProps/ctrlProp234.xml><?xml version="1.0" encoding="utf-8"?>
<formControlPr xmlns="http://schemas.microsoft.com/office/spreadsheetml/2009/9/main" objectType="CheckBox" fmlaLink="G31" lockText="1" noThreeD="1"/>
</file>

<file path=xl/ctrlProps/ctrlProp235.xml><?xml version="1.0" encoding="utf-8"?>
<formControlPr xmlns="http://schemas.microsoft.com/office/spreadsheetml/2009/9/main" objectType="CheckBox" fmlaLink="E31" lockText="1" noThreeD="1"/>
</file>

<file path=xl/ctrlProps/ctrlProp236.xml><?xml version="1.0" encoding="utf-8"?>
<formControlPr xmlns="http://schemas.microsoft.com/office/spreadsheetml/2009/9/main" objectType="CheckBox" fmlaLink="C31" lockText="1" noThreeD="1"/>
</file>

<file path=xl/ctrlProps/ctrlProp237.xml><?xml version="1.0" encoding="utf-8"?>
<formControlPr xmlns="http://schemas.microsoft.com/office/spreadsheetml/2009/9/main" objectType="CheckBox" fmlaLink="C13" lockText="1" noThreeD="1"/>
</file>

<file path=xl/ctrlProps/ctrlProp238.xml><?xml version="1.0" encoding="utf-8"?>
<formControlPr xmlns="http://schemas.microsoft.com/office/spreadsheetml/2009/9/main" objectType="CheckBox" fmlaLink="E13" lockText="1" noThreeD="1"/>
</file>

<file path=xl/ctrlProps/ctrlProp239.xml><?xml version="1.0" encoding="utf-8"?>
<formControlPr xmlns="http://schemas.microsoft.com/office/spreadsheetml/2009/9/main" objectType="CheckBox" fmlaLink="G13" lockText="1" noThreeD="1"/>
</file>

<file path=xl/ctrlProps/ctrlProp240.xml><?xml version="1.0" encoding="utf-8"?>
<formControlPr xmlns="http://schemas.microsoft.com/office/spreadsheetml/2009/9/main" objectType="CheckBox" fmlaLink="I13" lockText="1" noThreeD="1"/>
</file>

<file path=xl/ctrlProps/ctrlProp241.xml><?xml version="1.0" encoding="utf-8"?>
<formControlPr xmlns="http://schemas.microsoft.com/office/spreadsheetml/2009/9/main" objectType="CheckBox" fmlaLink="$C$10" lockText="1" noThreeD="1"/>
</file>

<file path=xl/ctrlProps/ctrlProp242.xml><?xml version="1.0" encoding="utf-8"?>
<formControlPr xmlns="http://schemas.microsoft.com/office/spreadsheetml/2009/9/main" objectType="CheckBox" fmlaLink="E10" lockText="1" noThreeD="1"/>
</file>

<file path=xl/ctrlProps/ctrlProp243.xml><?xml version="1.0" encoding="utf-8"?>
<formControlPr xmlns="http://schemas.microsoft.com/office/spreadsheetml/2009/9/main" objectType="CheckBox" fmlaLink="G10" lockText="1" noThreeD="1"/>
</file>

<file path=xl/ctrlProps/ctrlProp244.xml><?xml version="1.0" encoding="utf-8"?>
<formControlPr xmlns="http://schemas.microsoft.com/office/spreadsheetml/2009/9/main" objectType="CheckBox" fmlaLink="I10" lockText="1" noThreeD="1"/>
</file>

<file path=xl/ctrlProps/ctrlProp245.xml><?xml version="1.0" encoding="utf-8"?>
<formControlPr xmlns="http://schemas.microsoft.com/office/spreadsheetml/2009/9/main" objectType="CheckBox" fmlaLink="C16" lockText="1" noThreeD="1"/>
</file>

<file path=xl/ctrlProps/ctrlProp246.xml><?xml version="1.0" encoding="utf-8"?>
<formControlPr xmlns="http://schemas.microsoft.com/office/spreadsheetml/2009/9/main" objectType="CheckBox" fmlaLink="E16" lockText="1" noThreeD="1"/>
</file>

<file path=xl/ctrlProps/ctrlProp247.xml><?xml version="1.0" encoding="utf-8"?>
<formControlPr xmlns="http://schemas.microsoft.com/office/spreadsheetml/2009/9/main" objectType="CheckBox" fmlaLink="G16" lockText="1" noThreeD="1"/>
</file>

<file path=xl/ctrlProps/ctrlProp248.xml><?xml version="1.0" encoding="utf-8"?>
<formControlPr xmlns="http://schemas.microsoft.com/office/spreadsheetml/2009/9/main" objectType="CheckBox" fmlaLink="I16" lockText="1" noThreeD="1"/>
</file>

<file path=xl/ctrlProps/ctrlProp249.xml><?xml version="1.0" encoding="utf-8"?>
<formControlPr xmlns="http://schemas.microsoft.com/office/spreadsheetml/2009/9/main" objectType="CheckBox" fmlaLink="C19" lockText="1" noThreeD="1"/>
</file>

<file path=xl/ctrlProps/ctrlProp250.xml><?xml version="1.0" encoding="utf-8"?>
<formControlPr xmlns="http://schemas.microsoft.com/office/spreadsheetml/2009/9/main" objectType="CheckBox" fmlaLink="E19" lockText="1" noThreeD="1"/>
</file>

<file path=xl/ctrlProps/ctrlProp251.xml><?xml version="1.0" encoding="utf-8"?>
<formControlPr xmlns="http://schemas.microsoft.com/office/spreadsheetml/2009/9/main" objectType="CheckBox" fmlaLink="E22" lockText="1" noThreeD="1"/>
</file>

<file path=xl/ctrlProps/ctrlProp252.xml><?xml version="1.0" encoding="utf-8"?>
<formControlPr xmlns="http://schemas.microsoft.com/office/spreadsheetml/2009/9/main" objectType="CheckBox" fmlaLink="C22" lockText="1" noThreeD="1"/>
</file>

<file path=xl/ctrlProps/ctrlProp253.xml><?xml version="1.0" encoding="utf-8"?>
<formControlPr xmlns="http://schemas.microsoft.com/office/spreadsheetml/2009/9/main" objectType="CheckBox" fmlaLink="G22" lockText="1" noThreeD="1"/>
</file>

<file path=xl/ctrlProps/ctrlProp254.xml><?xml version="1.0" encoding="utf-8"?>
<formControlPr xmlns="http://schemas.microsoft.com/office/spreadsheetml/2009/9/main" objectType="CheckBox" fmlaLink="I22" lockText="1" noThreeD="1"/>
</file>

<file path=xl/ctrlProps/ctrlProp255.xml><?xml version="1.0" encoding="utf-8"?>
<formControlPr xmlns="http://schemas.microsoft.com/office/spreadsheetml/2009/9/main" objectType="CheckBox" fmlaLink="I25" lockText="1" noThreeD="1"/>
</file>

<file path=xl/ctrlProps/ctrlProp256.xml><?xml version="1.0" encoding="utf-8"?>
<formControlPr xmlns="http://schemas.microsoft.com/office/spreadsheetml/2009/9/main" objectType="CheckBox" fmlaLink="G25" lockText="1" noThreeD="1"/>
</file>

<file path=xl/ctrlProps/ctrlProp257.xml><?xml version="1.0" encoding="utf-8"?>
<formControlPr xmlns="http://schemas.microsoft.com/office/spreadsheetml/2009/9/main" objectType="CheckBox" fmlaLink="E25" lockText="1" noThreeD="1"/>
</file>

<file path=xl/ctrlProps/ctrlProp258.xml><?xml version="1.0" encoding="utf-8"?>
<formControlPr xmlns="http://schemas.microsoft.com/office/spreadsheetml/2009/9/main" objectType="CheckBox" fmlaLink="C25" lockText="1" noThreeD="1"/>
</file>

<file path=xl/ctrlProps/ctrlProp259.xml><?xml version="1.0" encoding="utf-8"?>
<formControlPr xmlns="http://schemas.microsoft.com/office/spreadsheetml/2009/9/main" objectType="CheckBox" fmlaLink="C28" lockText="1" noThreeD="1"/>
</file>

<file path=xl/ctrlProps/ctrlProp260.xml><?xml version="1.0" encoding="utf-8"?>
<formControlPr xmlns="http://schemas.microsoft.com/office/spreadsheetml/2009/9/main" objectType="CheckBox" fmlaLink="E28" lockText="1" noThreeD="1"/>
</file>

<file path=xl/ctrlProps/ctrlProp261.xml><?xml version="1.0" encoding="utf-8"?>
<formControlPr xmlns="http://schemas.microsoft.com/office/spreadsheetml/2009/9/main" objectType="CheckBox" fmlaLink="G28" lockText="1" noThreeD="1"/>
</file>

<file path=xl/ctrlProps/ctrlProp262.xml><?xml version="1.0" encoding="utf-8"?>
<formControlPr xmlns="http://schemas.microsoft.com/office/spreadsheetml/2009/9/main" objectType="CheckBox" fmlaLink="I28" lockText="1" noThreeD="1"/>
</file>

<file path=xl/ctrlProps/ctrlProp263.xml><?xml version="1.0" encoding="utf-8"?>
<formControlPr xmlns="http://schemas.microsoft.com/office/spreadsheetml/2009/9/main" objectType="CheckBox" fmlaLink="I31" lockText="1" noThreeD="1"/>
</file>

<file path=xl/ctrlProps/ctrlProp264.xml><?xml version="1.0" encoding="utf-8"?>
<formControlPr xmlns="http://schemas.microsoft.com/office/spreadsheetml/2009/9/main" objectType="CheckBox" fmlaLink="G31" lockText="1" noThreeD="1"/>
</file>

<file path=xl/ctrlProps/ctrlProp265.xml><?xml version="1.0" encoding="utf-8"?>
<formControlPr xmlns="http://schemas.microsoft.com/office/spreadsheetml/2009/9/main" objectType="CheckBox" fmlaLink="E31" lockText="1" noThreeD="1"/>
</file>

<file path=xl/ctrlProps/ctrlProp266.xml><?xml version="1.0" encoding="utf-8"?>
<formControlPr xmlns="http://schemas.microsoft.com/office/spreadsheetml/2009/9/main" objectType="CheckBox" fmlaLink="C31" lockText="1" noThreeD="1"/>
</file>

<file path=xl/ctrlProps/ctrlProp267.xml><?xml version="1.0" encoding="utf-8"?>
<formControlPr xmlns="http://schemas.microsoft.com/office/spreadsheetml/2009/9/main" objectType="CheckBox" fmlaLink="C13" lockText="1" noThreeD="1"/>
</file>

<file path=xl/ctrlProps/ctrlProp268.xml><?xml version="1.0" encoding="utf-8"?>
<formControlPr xmlns="http://schemas.microsoft.com/office/spreadsheetml/2009/9/main" objectType="CheckBox" fmlaLink="E13" lockText="1" noThreeD="1"/>
</file>

<file path=xl/ctrlProps/ctrlProp269.xml><?xml version="1.0" encoding="utf-8"?>
<formControlPr xmlns="http://schemas.microsoft.com/office/spreadsheetml/2009/9/main" objectType="CheckBox" fmlaLink="G13" lockText="1" noThreeD="1"/>
</file>

<file path=xl/ctrlProps/ctrlProp270.xml><?xml version="1.0" encoding="utf-8"?>
<formControlPr xmlns="http://schemas.microsoft.com/office/spreadsheetml/2009/9/main" objectType="CheckBox" fmlaLink="I13" lockText="1" noThreeD="1"/>
</file>

<file path=xl/ctrlProps/ctrlProp271.xml><?xml version="1.0" encoding="utf-8"?>
<formControlPr xmlns="http://schemas.microsoft.com/office/spreadsheetml/2009/9/main" objectType="CheckBox" fmlaLink="$C$10" lockText="1" noThreeD="1"/>
</file>

<file path=xl/ctrlProps/ctrlProp272.xml><?xml version="1.0" encoding="utf-8"?>
<formControlPr xmlns="http://schemas.microsoft.com/office/spreadsheetml/2009/9/main" objectType="CheckBox" fmlaLink="E10" lockText="1" noThreeD="1"/>
</file>

<file path=xl/ctrlProps/ctrlProp273.xml><?xml version="1.0" encoding="utf-8"?>
<formControlPr xmlns="http://schemas.microsoft.com/office/spreadsheetml/2009/9/main" objectType="CheckBox" fmlaLink="G10" lockText="1" noThreeD="1"/>
</file>

<file path=xl/ctrlProps/ctrlProp274.xml><?xml version="1.0" encoding="utf-8"?>
<formControlPr xmlns="http://schemas.microsoft.com/office/spreadsheetml/2009/9/main" objectType="CheckBox" fmlaLink="I10" lockText="1" noThreeD="1"/>
</file>

<file path=xl/ctrlProps/ctrlProp275.xml><?xml version="1.0" encoding="utf-8"?>
<formControlPr xmlns="http://schemas.microsoft.com/office/spreadsheetml/2009/9/main" objectType="CheckBox" fmlaLink="C16" lockText="1" noThreeD="1"/>
</file>

<file path=xl/ctrlProps/ctrlProp276.xml><?xml version="1.0" encoding="utf-8"?>
<formControlPr xmlns="http://schemas.microsoft.com/office/spreadsheetml/2009/9/main" objectType="CheckBox" fmlaLink="E16" lockText="1" noThreeD="1"/>
</file>

<file path=xl/ctrlProps/ctrlProp277.xml><?xml version="1.0" encoding="utf-8"?>
<formControlPr xmlns="http://schemas.microsoft.com/office/spreadsheetml/2009/9/main" objectType="CheckBox" fmlaLink="G16" lockText="1" noThreeD="1"/>
</file>

<file path=xl/ctrlProps/ctrlProp278.xml><?xml version="1.0" encoding="utf-8"?>
<formControlPr xmlns="http://schemas.microsoft.com/office/spreadsheetml/2009/9/main" objectType="CheckBox" fmlaLink="I16" lockText="1" noThreeD="1"/>
</file>

<file path=xl/ctrlProps/ctrlProp279.xml><?xml version="1.0" encoding="utf-8"?>
<formControlPr xmlns="http://schemas.microsoft.com/office/spreadsheetml/2009/9/main" objectType="CheckBox" fmlaLink="C19" lockText="1" noThreeD="1"/>
</file>

<file path=xl/ctrlProps/ctrlProp280.xml><?xml version="1.0" encoding="utf-8"?>
<formControlPr xmlns="http://schemas.microsoft.com/office/spreadsheetml/2009/9/main" objectType="CheckBox" fmlaLink="E19" lockText="1" noThreeD="1"/>
</file>

<file path=xl/ctrlProps/ctrlProp281.xml><?xml version="1.0" encoding="utf-8"?>
<formControlPr xmlns="http://schemas.microsoft.com/office/spreadsheetml/2009/9/main" objectType="CheckBox" fmlaLink="E22" lockText="1" noThreeD="1"/>
</file>

<file path=xl/ctrlProps/ctrlProp282.xml><?xml version="1.0" encoding="utf-8"?>
<formControlPr xmlns="http://schemas.microsoft.com/office/spreadsheetml/2009/9/main" objectType="CheckBox" fmlaLink="C22" lockText="1" noThreeD="1"/>
</file>

<file path=xl/ctrlProps/ctrlProp283.xml><?xml version="1.0" encoding="utf-8"?>
<formControlPr xmlns="http://schemas.microsoft.com/office/spreadsheetml/2009/9/main" objectType="CheckBox" fmlaLink="G22" lockText="1" noThreeD="1"/>
</file>

<file path=xl/ctrlProps/ctrlProp284.xml><?xml version="1.0" encoding="utf-8"?>
<formControlPr xmlns="http://schemas.microsoft.com/office/spreadsheetml/2009/9/main" objectType="CheckBox" fmlaLink="I22" lockText="1" noThreeD="1"/>
</file>

<file path=xl/ctrlProps/ctrlProp285.xml><?xml version="1.0" encoding="utf-8"?>
<formControlPr xmlns="http://schemas.microsoft.com/office/spreadsheetml/2009/9/main" objectType="CheckBox" fmlaLink="I25" lockText="1" noThreeD="1"/>
</file>

<file path=xl/ctrlProps/ctrlProp286.xml><?xml version="1.0" encoding="utf-8"?>
<formControlPr xmlns="http://schemas.microsoft.com/office/spreadsheetml/2009/9/main" objectType="CheckBox" fmlaLink="G25" lockText="1" noThreeD="1"/>
</file>

<file path=xl/ctrlProps/ctrlProp287.xml><?xml version="1.0" encoding="utf-8"?>
<formControlPr xmlns="http://schemas.microsoft.com/office/spreadsheetml/2009/9/main" objectType="CheckBox" fmlaLink="E25" lockText="1" noThreeD="1"/>
</file>

<file path=xl/ctrlProps/ctrlProp288.xml><?xml version="1.0" encoding="utf-8"?>
<formControlPr xmlns="http://schemas.microsoft.com/office/spreadsheetml/2009/9/main" objectType="CheckBox" fmlaLink="C25" lockText="1" noThreeD="1"/>
</file>

<file path=xl/ctrlProps/ctrlProp289.xml><?xml version="1.0" encoding="utf-8"?>
<formControlPr xmlns="http://schemas.microsoft.com/office/spreadsheetml/2009/9/main" objectType="CheckBox" fmlaLink="C28" lockText="1" noThreeD="1"/>
</file>

<file path=xl/ctrlProps/ctrlProp290.xml><?xml version="1.0" encoding="utf-8"?>
<formControlPr xmlns="http://schemas.microsoft.com/office/spreadsheetml/2009/9/main" objectType="CheckBox" fmlaLink="E28" lockText="1" noThreeD="1"/>
</file>

<file path=xl/ctrlProps/ctrlProp291.xml><?xml version="1.0" encoding="utf-8"?>
<formControlPr xmlns="http://schemas.microsoft.com/office/spreadsheetml/2009/9/main" objectType="CheckBox" fmlaLink="G28" lockText="1" noThreeD="1"/>
</file>

<file path=xl/ctrlProps/ctrlProp292.xml><?xml version="1.0" encoding="utf-8"?>
<formControlPr xmlns="http://schemas.microsoft.com/office/spreadsheetml/2009/9/main" objectType="CheckBox" fmlaLink="I28" lockText="1" noThreeD="1"/>
</file>

<file path=xl/ctrlProps/ctrlProp293.xml><?xml version="1.0" encoding="utf-8"?>
<formControlPr xmlns="http://schemas.microsoft.com/office/spreadsheetml/2009/9/main" objectType="CheckBox" fmlaLink="I31" lockText="1" noThreeD="1"/>
</file>

<file path=xl/ctrlProps/ctrlProp294.xml><?xml version="1.0" encoding="utf-8"?>
<formControlPr xmlns="http://schemas.microsoft.com/office/spreadsheetml/2009/9/main" objectType="CheckBox" fmlaLink="G31" lockText="1" noThreeD="1"/>
</file>

<file path=xl/ctrlProps/ctrlProp295.xml><?xml version="1.0" encoding="utf-8"?>
<formControlPr xmlns="http://schemas.microsoft.com/office/spreadsheetml/2009/9/main" objectType="CheckBox" fmlaLink="E31" lockText="1" noThreeD="1"/>
</file>

<file path=xl/ctrlProps/ctrlProp296.xml><?xml version="1.0" encoding="utf-8"?>
<formControlPr xmlns="http://schemas.microsoft.com/office/spreadsheetml/2009/9/main" objectType="CheckBox" fmlaLink="C31" lockText="1" noThreeD="1"/>
</file>

<file path=xl/ctrlProps/ctrlProp297.xml><?xml version="1.0" encoding="utf-8"?>
<formControlPr xmlns="http://schemas.microsoft.com/office/spreadsheetml/2009/9/main" objectType="CheckBox" fmlaLink="C13" lockText="1" noThreeD="1"/>
</file>

<file path=xl/ctrlProps/ctrlProp298.xml><?xml version="1.0" encoding="utf-8"?>
<formControlPr xmlns="http://schemas.microsoft.com/office/spreadsheetml/2009/9/main" objectType="CheckBox" fmlaLink="E13" lockText="1" noThreeD="1"/>
</file>

<file path=xl/ctrlProps/ctrlProp299.xml><?xml version="1.0" encoding="utf-8"?>
<formControlPr xmlns="http://schemas.microsoft.com/office/spreadsheetml/2009/9/main" objectType="CheckBox" fmlaLink="G13" lockText="1" noThreeD="1"/>
</file>

<file path=xl/ctrlProps/ctrlProp300.xml><?xml version="1.0" encoding="utf-8"?>
<formControlPr xmlns="http://schemas.microsoft.com/office/spreadsheetml/2009/9/main" objectType="CheckBox" fmlaLink="I13" lockText="1" noThreeD="1"/>
</file>

<file path=xl/ctrlProps/ctrlProp301.xml><?xml version="1.0" encoding="utf-8"?>
<formControlPr xmlns="http://schemas.microsoft.com/office/spreadsheetml/2009/9/main" objectType="CheckBox" fmlaLink="$C$10" lockText="1" noThreeD="1"/>
</file>

<file path=xl/ctrlProps/ctrlProp302.xml><?xml version="1.0" encoding="utf-8"?>
<formControlPr xmlns="http://schemas.microsoft.com/office/spreadsheetml/2009/9/main" objectType="CheckBox" fmlaLink="E10" lockText="1" noThreeD="1"/>
</file>

<file path=xl/ctrlProps/ctrlProp303.xml><?xml version="1.0" encoding="utf-8"?>
<formControlPr xmlns="http://schemas.microsoft.com/office/spreadsheetml/2009/9/main" objectType="CheckBox" fmlaLink="G10" lockText="1" noThreeD="1"/>
</file>

<file path=xl/ctrlProps/ctrlProp304.xml><?xml version="1.0" encoding="utf-8"?>
<formControlPr xmlns="http://schemas.microsoft.com/office/spreadsheetml/2009/9/main" objectType="CheckBox" fmlaLink="I10" lockText="1" noThreeD="1"/>
</file>

<file path=xl/ctrlProps/ctrlProp305.xml><?xml version="1.0" encoding="utf-8"?>
<formControlPr xmlns="http://schemas.microsoft.com/office/spreadsheetml/2009/9/main" objectType="CheckBox" fmlaLink="C16" lockText="1" noThreeD="1"/>
</file>

<file path=xl/ctrlProps/ctrlProp306.xml><?xml version="1.0" encoding="utf-8"?>
<formControlPr xmlns="http://schemas.microsoft.com/office/spreadsheetml/2009/9/main" objectType="CheckBox" fmlaLink="E16" lockText="1" noThreeD="1"/>
</file>

<file path=xl/ctrlProps/ctrlProp307.xml><?xml version="1.0" encoding="utf-8"?>
<formControlPr xmlns="http://schemas.microsoft.com/office/spreadsheetml/2009/9/main" objectType="CheckBox" fmlaLink="G16" lockText="1" noThreeD="1"/>
</file>

<file path=xl/ctrlProps/ctrlProp308.xml><?xml version="1.0" encoding="utf-8"?>
<formControlPr xmlns="http://schemas.microsoft.com/office/spreadsheetml/2009/9/main" objectType="CheckBox" fmlaLink="I16" lockText="1" noThreeD="1"/>
</file>

<file path=xl/ctrlProps/ctrlProp309.xml><?xml version="1.0" encoding="utf-8"?>
<formControlPr xmlns="http://schemas.microsoft.com/office/spreadsheetml/2009/9/main" objectType="CheckBox" fmlaLink="C19" lockText="1" noThreeD="1"/>
</file>

<file path=xl/ctrlProps/ctrlProp310.xml><?xml version="1.0" encoding="utf-8"?>
<formControlPr xmlns="http://schemas.microsoft.com/office/spreadsheetml/2009/9/main" objectType="CheckBox" fmlaLink="E19" lockText="1" noThreeD="1"/>
</file>

<file path=xl/ctrlProps/ctrlProp311.xml><?xml version="1.0" encoding="utf-8"?>
<formControlPr xmlns="http://schemas.microsoft.com/office/spreadsheetml/2009/9/main" objectType="CheckBox" fmlaLink="E22" lockText="1" noThreeD="1"/>
</file>

<file path=xl/ctrlProps/ctrlProp312.xml><?xml version="1.0" encoding="utf-8"?>
<formControlPr xmlns="http://schemas.microsoft.com/office/spreadsheetml/2009/9/main" objectType="CheckBox" fmlaLink="C22" lockText="1" noThreeD="1"/>
</file>

<file path=xl/ctrlProps/ctrlProp313.xml><?xml version="1.0" encoding="utf-8"?>
<formControlPr xmlns="http://schemas.microsoft.com/office/spreadsheetml/2009/9/main" objectType="CheckBox" fmlaLink="G22" lockText="1" noThreeD="1"/>
</file>

<file path=xl/ctrlProps/ctrlProp314.xml><?xml version="1.0" encoding="utf-8"?>
<formControlPr xmlns="http://schemas.microsoft.com/office/spreadsheetml/2009/9/main" objectType="CheckBox" fmlaLink="I22" lockText="1" noThreeD="1"/>
</file>

<file path=xl/ctrlProps/ctrlProp315.xml><?xml version="1.0" encoding="utf-8"?>
<formControlPr xmlns="http://schemas.microsoft.com/office/spreadsheetml/2009/9/main" objectType="CheckBox" fmlaLink="I25" lockText="1" noThreeD="1"/>
</file>

<file path=xl/ctrlProps/ctrlProp316.xml><?xml version="1.0" encoding="utf-8"?>
<formControlPr xmlns="http://schemas.microsoft.com/office/spreadsheetml/2009/9/main" objectType="CheckBox" fmlaLink="G25" lockText="1" noThreeD="1"/>
</file>

<file path=xl/ctrlProps/ctrlProp317.xml><?xml version="1.0" encoding="utf-8"?>
<formControlPr xmlns="http://schemas.microsoft.com/office/spreadsheetml/2009/9/main" objectType="CheckBox" fmlaLink="E25" lockText="1" noThreeD="1"/>
</file>

<file path=xl/ctrlProps/ctrlProp318.xml><?xml version="1.0" encoding="utf-8"?>
<formControlPr xmlns="http://schemas.microsoft.com/office/spreadsheetml/2009/9/main" objectType="CheckBox" fmlaLink="C25" lockText="1" noThreeD="1"/>
</file>

<file path=xl/ctrlProps/ctrlProp319.xml><?xml version="1.0" encoding="utf-8"?>
<formControlPr xmlns="http://schemas.microsoft.com/office/spreadsheetml/2009/9/main" objectType="CheckBox" fmlaLink="C28" lockText="1" noThreeD="1"/>
</file>

<file path=xl/ctrlProps/ctrlProp320.xml><?xml version="1.0" encoding="utf-8"?>
<formControlPr xmlns="http://schemas.microsoft.com/office/spreadsheetml/2009/9/main" objectType="CheckBox" fmlaLink="E28" lockText="1" noThreeD="1"/>
</file>

<file path=xl/ctrlProps/ctrlProp321.xml><?xml version="1.0" encoding="utf-8"?>
<formControlPr xmlns="http://schemas.microsoft.com/office/spreadsheetml/2009/9/main" objectType="CheckBox" fmlaLink="G28" lockText="1" noThreeD="1"/>
</file>

<file path=xl/ctrlProps/ctrlProp322.xml><?xml version="1.0" encoding="utf-8"?>
<formControlPr xmlns="http://schemas.microsoft.com/office/spreadsheetml/2009/9/main" objectType="CheckBox" fmlaLink="I28" lockText="1" noThreeD="1"/>
</file>

<file path=xl/ctrlProps/ctrlProp323.xml><?xml version="1.0" encoding="utf-8"?>
<formControlPr xmlns="http://schemas.microsoft.com/office/spreadsheetml/2009/9/main" objectType="CheckBox" fmlaLink="I31" lockText="1" noThreeD="1"/>
</file>

<file path=xl/ctrlProps/ctrlProp324.xml><?xml version="1.0" encoding="utf-8"?>
<formControlPr xmlns="http://schemas.microsoft.com/office/spreadsheetml/2009/9/main" objectType="CheckBox" fmlaLink="G31" lockText="1" noThreeD="1"/>
</file>

<file path=xl/ctrlProps/ctrlProp325.xml><?xml version="1.0" encoding="utf-8"?>
<formControlPr xmlns="http://schemas.microsoft.com/office/spreadsheetml/2009/9/main" objectType="CheckBox" fmlaLink="E31" lockText="1" noThreeD="1"/>
</file>

<file path=xl/ctrlProps/ctrlProp326.xml><?xml version="1.0" encoding="utf-8"?>
<formControlPr xmlns="http://schemas.microsoft.com/office/spreadsheetml/2009/9/main" objectType="CheckBox" fmlaLink="C31" lockText="1" noThreeD="1"/>
</file>

<file path=xl/ctrlProps/ctrlProp327.xml><?xml version="1.0" encoding="utf-8"?>
<formControlPr xmlns="http://schemas.microsoft.com/office/spreadsheetml/2009/9/main" objectType="CheckBox" fmlaLink="C13" lockText="1" noThreeD="1"/>
</file>

<file path=xl/ctrlProps/ctrlProp328.xml><?xml version="1.0" encoding="utf-8"?>
<formControlPr xmlns="http://schemas.microsoft.com/office/spreadsheetml/2009/9/main" objectType="CheckBox" fmlaLink="E13" lockText="1" noThreeD="1"/>
</file>

<file path=xl/ctrlProps/ctrlProp329.xml><?xml version="1.0" encoding="utf-8"?>
<formControlPr xmlns="http://schemas.microsoft.com/office/spreadsheetml/2009/9/main" objectType="CheckBox" fmlaLink="G13" lockText="1" noThreeD="1"/>
</file>

<file path=xl/ctrlProps/ctrlProp330.xml><?xml version="1.0" encoding="utf-8"?>
<formControlPr xmlns="http://schemas.microsoft.com/office/spreadsheetml/2009/9/main" objectType="CheckBox" fmlaLink="I13" lockText="1" noThreeD="1"/>
</file>

<file path=xl/ctrlProps/ctrlProp331.xml><?xml version="1.0" encoding="utf-8"?>
<formControlPr xmlns="http://schemas.microsoft.com/office/spreadsheetml/2009/9/main" objectType="CheckBox" fmlaLink="$C$10" lockText="1" noThreeD="1"/>
</file>

<file path=xl/ctrlProps/ctrlProp332.xml><?xml version="1.0" encoding="utf-8"?>
<formControlPr xmlns="http://schemas.microsoft.com/office/spreadsheetml/2009/9/main" objectType="CheckBox" fmlaLink="E10" lockText="1" noThreeD="1"/>
</file>

<file path=xl/ctrlProps/ctrlProp333.xml><?xml version="1.0" encoding="utf-8"?>
<formControlPr xmlns="http://schemas.microsoft.com/office/spreadsheetml/2009/9/main" objectType="CheckBox" fmlaLink="G10" lockText="1" noThreeD="1"/>
</file>

<file path=xl/ctrlProps/ctrlProp334.xml><?xml version="1.0" encoding="utf-8"?>
<formControlPr xmlns="http://schemas.microsoft.com/office/spreadsheetml/2009/9/main" objectType="CheckBox" fmlaLink="I10" lockText="1" noThreeD="1"/>
</file>

<file path=xl/ctrlProps/ctrlProp335.xml><?xml version="1.0" encoding="utf-8"?>
<formControlPr xmlns="http://schemas.microsoft.com/office/spreadsheetml/2009/9/main" objectType="CheckBox" fmlaLink="C16" lockText="1" noThreeD="1"/>
</file>

<file path=xl/ctrlProps/ctrlProp336.xml><?xml version="1.0" encoding="utf-8"?>
<formControlPr xmlns="http://schemas.microsoft.com/office/spreadsheetml/2009/9/main" objectType="CheckBox" fmlaLink="E16" lockText="1" noThreeD="1"/>
</file>

<file path=xl/ctrlProps/ctrlProp337.xml><?xml version="1.0" encoding="utf-8"?>
<formControlPr xmlns="http://schemas.microsoft.com/office/spreadsheetml/2009/9/main" objectType="CheckBox" fmlaLink="G16" lockText="1" noThreeD="1"/>
</file>

<file path=xl/ctrlProps/ctrlProp338.xml><?xml version="1.0" encoding="utf-8"?>
<formControlPr xmlns="http://schemas.microsoft.com/office/spreadsheetml/2009/9/main" objectType="CheckBox" fmlaLink="I16" lockText="1" noThreeD="1"/>
</file>

<file path=xl/ctrlProps/ctrlProp339.xml><?xml version="1.0" encoding="utf-8"?>
<formControlPr xmlns="http://schemas.microsoft.com/office/spreadsheetml/2009/9/main" objectType="CheckBox" fmlaLink="C19" lockText="1" noThreeD="1"/>
</file>

<file path=xl/ctrlProps/ctrlProp340.xml><?xml version="1.0" encoding="utf-8"?>
<formControlPr xmlns="http://schemas.microsoft.com/office/spreadsheetml/2009/9/main" objectType="CheckBox" fmlaLink="E19" lockText="1" noThreeD="1"/>
</file>

<file path=xl/ctrlProps/ctrlProp341.xml><?xml version="1.0" encoding="utf-8"?>
<formControlPr xmlns="http://schemas.microsoft.com/office/spreadsheetml/2009/9/main" objectType="CheckBox" fmlaLink="E22" lockText="1" noThreeD="1"/>
</file>

<file path=xl/ctrlProps/ctrlProp342.xml><?xml version="1.0" encoding="utf-8"?>
<formControlPr xmlns="http://schemas.microsoft.com/office/spreadsheetml/2009/9/main" objectType="CheckBox" fmlaLink="C22" lockText="1" noThreeD="1"/>
</file>

<file path=xl/ctrlProps/ctrlProp343.xml><?xml version="1.0" encoding="utf-8"?>
<formControlPr xmlns="http://schemas.microsoft.com/office/spreadsheetml/2009/9/main" objectType="CheckBox" fmlaLink="G22" lockText="1" noThreeD="1"/>
</file>

<file path=xl/ctrlProps/ctrlProp344.xml><?xml version="1.0" encoding="utf-8"?>
<formControlPr xmlns="http://schemas.microsoft.com/office/spreadsheetml/2009/9/main" objectType="CheckBox" fmlaLink="I22" lockText="1" noThreeD="1"/>
</file>

<file path=xl/ctrlProps/ctrlProp345.xml><?xml version="1.0" encoding="utf-8"?>
<formControlPr xmlns="http://schemas.microsoft.com/office/spreadsheetml/2009/9/main" objectType="CheckBox" fmlaLink="I25" lockText="1" noThreeD="1"/>
</file>

<file path=xl/ctrlProps/ctrlProp346.xml><?xml version="1.0" encoding="utf-8"?>
<formControlPr xmlns="http://schemas.microsoft.com/office/spreadsheetml/2009/9/main" objectType="CheckBox" fmlaLink="G25" lockText="1" noThreeD="1"/>
</file>

<file path=xl/ctrlProps/ctrlProp347.xml><?xml version="1.0" encoding="utf-8"?>
<formControlPr xmlns="http://schemas.microsoft.com/office/spreadsheetml/2009/9/main" objectType="CheckBox" fmlaLink="E25" lockText="1" noThreeD="1"/>
</file>

<file path=xl/ctrlProps/ctrlProp348.xml><?xml version="1.0" encoding="utf-8"?>
<formControlPr xmlns="http://schemas.microsoft.com/office/spreadsheetml/2009/9/main" objectType="CheckBox" fmlaLink="C25" lockText="1" noThreeD="1"/>
</file>

<file path=xl/ctrlProps/ctrlProp349.xml><?xml version="1.0" encoding="utf-8"?>
<formControlPr xmlns="http://schemas.microsoft.com/office/spreadsheetml/2009/9/main" objectType="CheckBox" fmlaLink="C28" lockText="1" noThreeD="1"/>
</file>

<file path=xl/ctrlProps/ctrlProp350.xml><?xml version="1.0" encoding="utf-8"?>
<formControlPr xmlns="http://schemas.microsoft.com/office/spreadsheetml/2009/9/main" objectType="CheckBox" fmlaLink="E28" lockText="1" noThreeD="1"/>
</file>

<file path=xl/ctrlProps/ctrlProp351.xml><?xml version="1.0" encoding="utf-8"?>
<formControlPr xmlns="http://schemas.microsoft.com/office/spreadsheetml/2009/9/main" objectType="CheckBox" fmlaLink="G28" lockText="1" noThreeD="1"/>
</file>

<file path=xl/ctrlProps/ctrlProp352.xml><?xml version="1.0" encoding="utf-8"?>
<formControlPr xmlns="http://schemas.microsoft.com/office/spreadsheetml/2009/9/main" objectType="CheckBox" fmlaLink="I28" lockText="1" noThreeD="1"/>
</file>

<file path=xl/ctrlProps/ctrlProp353.xml><?xml version="1.0" encoding="utf-8"?>
<formControlPr xmlns="http://schemas.microsoft.com/office/spreadsheetml/2009/9/main" objectType="CheckBox" fmlaLink="I31" lockText="1" noThreeD="1"/>
</file>

<file path=xl/ctrlProps/ctrlProp354.xml><?xml version="1.0" encoding="utf-8"?>
<formControlPr xmlns="http://schemas.microsoft.com/office/spreadsheetml/2009/9/main" objectType="CheckBox" fmlaLink="G31" lockText="1" noThreeD="1"/>
</file>

<file path=xl/ctrlProps/ctrlProp355.xml><?xml version="1.0" encoding="utf-8"?>
<formControlPr xmlns="http://schemas.microsoft.com/office/spreadsheetml/2009/9/main" objectType="CheckBox" fmlaLink="E31" lockText="1" noThreeD="1"/>
</file>

<file path=xl/ctrlProps/ctrlProp356.xml><?xml version="1.0" encoding="utf-8"?>
<formControlPr xmlns="http://schemas.microsoft.com/office/spreadsheetml/2009/9/main" objectType="CheckBox" fmlaLink="C31" lockText="1" noThreeD="1"/>
</file>

<file path=xl/ctrlProps/ctrlProp357.xml><?xml version="1.0" encoding="utf-8"?>
<formControlPr xmlns="http://schemas.microsoft.com/office/spreadsheetml/2009/9/main" objectType="CheckBox" fmlaLink="C13" lockText="1" noThreeD="1"/>
</file>

<file path=xl/ctrlProps/ctrlProp358.xml><?xml version="1.0" encoding="utf-8"?>
<formControlPr xmlns="http://schemas.microsoft.com/office/spreadsheetml/2009/9/main" objectType="CheckBox" fmlaLink="E13" lockText="1" noThreeD="1"/>
</file>

<file path=xl/ctrlProps/ctrlProp359.xml><?xml version="1.0" encoding="utf-8"?>
<formControlPr xmlns="http://schemas.microsoft.com/office/spreadsheetml/2009/9/main" objectType="CheckBox" fmlaLink="G13" lockText="1" noThreeD="1"/>
</file>

<file path=xl/ctrlProps/ctrlProp360.xml><?xml version="1.0" encoding="utf-8"?>
<formControlPr xmlns="http://schemas.microsoft.com/office/spreadsheetml/2009/9/main" objectType="CheckBox" fmlaLink="I13" lockText="1" noThreeD="1"/>
</file>

<file path=xl/ctrlProps/ctrlProp361.xml><?xml version="1.0" encoding="utf-8"?>
<formControlPr xmlns="http://schemas.microsoft.com/office/spreadsheetml/2009/9/main" objectType="CheckBox" fmlaLink="$C$10" lockText="1" noThreeD="1"/>
</file>

<file path=xl/ctrlProps/ctrlProp362.xml><?xml version="1.0" encoding="utf-8"?>
<formControlPr xmlns="http://schemas.microsoft.com/office/spreadsheetml/2009/9/main" objectType="CheckBox" fmlaLink="E10" lockText="1" noThreeD="1"/>
</file>

<file path=xl/ctrlProps/ctrlProp363.xml><?xml version="1.0" encoding="utf-8"?>
<formControlPr xmlns="http://schemas.microsoft.com/office/spreadsheetml/2009/9/main" objectType="CheckBox" fmlaLink="G10" lockText="1" noThreeD="1"/>
</file>

<file path=xl/ctrlProps/ctrlProp364.xml><?xml version="1.0" encoding="utf-8"?>
<formControlPr xmlns="http://schemas.microsoft.com/office/spreadsheetml/2009/9/main" objectType="CheckBox" fmlaLink="I10" lockText="1" noThreeD="1"/>
</file>

<file path=xl/ctrlProps/ctrlProp365.xml><?xml version="1.0" encoding="utf-8"?>
<formControlPr xmlns="http://schemas.microsoft.com/office/spreadsheetml/2009/9/main" objectType="CheckBox" fmlaLink="C16" lockText="1" noThreeD="1"/>
</file>

<file path=xl/ctrlProps/ctrlProp366.xml><?xml version="1.0" encoding="utf-8"?>
<formControlPr xmlns="http://schemas.microsoft.com/office/spreadsheetml/2009/9/main" objectType="CheckBox" fmlaLink="E16" lockText="1" noThreeD="1"/>
</file>

<file path=xl/ctrlProps/ctrlProp367.xml><?xml version="1.0" encoding="utf-8"?>
<formControlPr xmlns="http://schemas.microsoft.com/office/spreadsheetml/2009/9/main" objectType="CheckBox" fmlaLink="G16" lockText="1" noThreeD="1"/>
</file>

<file path=xl/ctrlProps/ctrlProp368.xml><?xml version="1.0" encoding="utf-8"?>
<formControlPr xmlns="http://schemas.microsoft.com/office/spreadsheetml/2009/9/main" objectType="CheckBox" fmlaLink="I16" lockText="1" noThreeD="1"/>
</file>

<file path=xl/ctrlProps/ctrlProp369.xml><?xml version="1.0" encoding="utf-8"?>
<formControlPr xmlns="http://schemas.microsoft.com/office/spreadsheetml/2009/9/main" objectType="CheckBox" fmlaLink="C19" lockText="1" noThreeD="1"/>
</file>

<file path=xl/ctrlProps/ctrlProp370.xml><?xml version="1.0" encoding="utf-8"?>
<formControlPr xmlns="http://schemas.microsoft.com/office/spreadsheetml/2009/9/main" objectType="CheckBox" fmlaLink="E19" lockText="1" noThreeD="1"/>
</file>

<file path=xl/ctrlProps/ctrlProp371.xml><?xml version="1.0" encoding="utf-8"?>
<formControlPr xmlns="http://schemas.microsoft.com/office/spreadsheetml/2009/9/main" objectType="CheckBox" fmlaLink="E22" lockText="1" noThreeD="1"/>
</file>

<file path=xl/ctrlProps/ctrlProp372.xml><?xml version="1.0" encoding="utf-8"?>
<formControlPr xmlns="http://schemas.microsoft.com/office/spreadsheetml/2009/9/main" objectType="CheckBox" fmlaLink="C22" lockText="1" noThreeD="1"/>
</file>

<file path=xl/ctrlProps/ctrlProp373.xml><?xml version="1.0" encoding="utf-8"?>
<formControlPr xmlns="http://schemas.microsoft.com/office/spreadsheetml/2009/9/main" objectType="CheckBox" fmlaLink="G22" lockText="1" noThreeD="1"/>
</file>

<file path=xl/ctrlProps/ctrlProp374.xml><?xml version="1.0" encoding="utf-8"?>
<formControlPr xmlns="http://schemas.microsoft.com/office/spreadsheetml/2009/9/main" objectType="CheckBox" fmlaLink="I22" lockText="1" noThreeD="1"/>
</file>

<file path=xl/ctrlProps/ctrlProp375.xml><?xml version="1.0" encoding="utf-8"?>
<formControlPr xmlns="http://schemas.microsoft.com/office/spreadsheetml/2009/9/main" objectType="CheckBox" fmlaLink="I25" lockText="1" noThreeD="1"/>
</file>

<file path=xl/ctrlProps/ctrlProp376.xml><?xml version="1.0" encoding="utf-8"?>
<formControlPr xmlns="http://schemas.microsoft.com/office/spreadsheetml/2009/9/main" objectType="CheckBox" fmlaLink="G25" lockText="1" noThreeD="1"/>
</file>

<file path=xl/ctrlProps/ctrlProp377.xml><?xml version="1.0" encoding="utf-8"?>
<formControlPr xmlns="http://schemas.microsoft.com/office/spreadsheetml/2009/9/main" objectType="CheckBox" fmlaLink="E25" lockText="1" noThreeD="1"/>
</file>

<file path=xl/ctrlProps/ctrlProp378.xml><?xml version="1.0" encoding="utf-8"?>
<formControlPr xmlns="http://schemas.microsoft.com/office/spreadsheetml/2009/9/main" objectType="CheckBox" fmlaLink="C25" lockText="1" noThreeD="1"/>
</file>

<file path=xl/ctrlProps/ctrlProp379.xml><?xml version="1.0" encoding="utf-8"?>
<formControlPr xmlns="http://schemas.microsoft.com/office/spreadsheetml/2009/9/main" objectType="CheckBox" fmlaLink="C28" lockText="1" noThreeD="1"/>
</file>

<file path=xl/ctrlProps/ctrlProp380.xml><?xml version="1.0" encoding="utf-8"?>
<formControlPr xmlns="http://schemas.microsoft.com/office/spreadsheetml/2009/9/main" objectType="CheckBox" fmlaLink="E28" lockText="1" noThreeD="1"/>
</file>

<file path=xl/ctrlProps/ctrlProp381.xml><?xml version="1.0" encoding="utf-8"?>
<formControlPr xmlns="http://schemas.microsoft.com/office/spreadsheetml/2009/9/main" objectType="CheckBox" fmlaLink="G28" lockText="1" noThreeD="1"/>
</file>

<file path=xl/ctrlProps/ctrlProp382.xml><?xml version="1.0" encoding="utf-8"?>
<formControlPr xmlns="http://schemas.microsoft.com/office/spreadsheetml/2009/9/main" objectType="CheckBox" fmlaLink="I28" lockText="1" noThreeD="1"/>
</file>

<file path=xl/ctrlProps/ctrlProp383.xml><?xml version="1.0" encoding="utf-8"?>
<formControlPr xmlns="http://schemas.microsoft.com/office/spreadsheetml/2009/9/main" objectType="CheckBox" fmlaLink="I31" lockText="1" noThreeD="1"/>
</file>

<file path=xl/ctrlProps/ctrlProp384.xml><?xml version="1.0" encoding="utf-8"?>
<formControlPr xmlns="http://schemas.microsoft.com/office/spreadsheetml/2009/9/main" objectType="CheckBox" fmlaLink="G31" lockText="1" noThreeD="1"/>
</file>

<file path=xl/ctrlProps/ctrlProp385.xml><?xml version="1.0" encoding="utf-8"?>
<formControlPr xmlns="http://schemas.microsoft.com/office/spreadsheetml/2009/9/main" objectType="CheckBox" fmlaLink="E31" lockText="1" noThreeD="1"/>
</file>

<file path=xl/ctrlProps/ctrlProp386.xml><?xml version="1.0" encoding="utf-8"?>
<formControlPr xmlns="http://schemas.microsoft.com/office/spreadsheetml/2009/9/main" objectType="CheckBox" fmlaLink="C31" lockText="1" noThreeD="1"/>
</file>

<file path=xl/ctrlProps/ctrlProp387.xml><?xml version="1.0" encoding="utf-8"?>
<formControlPr xmlns="http://schemas.microsoft.com/office/spreadsheetml/2009/9/main" objectType="CheckBox" fmlaLink="C13" lockText="1" noThreeD="1"/>
</file>

<file path=xl/ctrlProps/ctrlProp388.xml><?xml version="1.0" encoding="utf-8"?>
<formControlPr xmlns="http://schemas.microsoft.com/office/spreadsheetml/2009/9/main" objectType="CheckBox" fmlaLink="E13" lockText="1" noThreeD="1"/>
</file>

<file path=xl/ctrlProps/ctrlProp389.xml><?xml version="1.0" encoding="utf-8"?>
<formControlPr xmlns="http://schemas.microsoft.com/office/spreadsheetml/2009/9/main" objectType="CheckBox" fmlaLink="G13" lockText="1" noThreeD="1"/>
</file>

<file path=xl/ctrlProps/ctrlProp390.xml><?xml version="1.0" encoding="utf-8"?>
<formControlPr xmlns="http://schemas.microsoft.com/office/spreadsheetml/2009/9/main" objectType="CheckBox" fmlaLink="I13" lockText="1" noThreeD="1"/>
</file>

<file path=xl/ctrlProps/ctrlProp391.xml><?xml version="1.0" encoding="utf-8"?>
<formControlPr xmlns="http://schemas.microsoft.com/office/spreadsheetml/2009/9/main" objectType="CheckBox" fmlaLink="$C$10" lockText="1" noThreeD="1"/>
</file>

<file path=xl/ctrlProps/ctrlProp392.xml><?xml version="1.0" encoding="utf-8"?>
<formControlPr xmlns="http://schemas.microsoft.com/office/spreadsheetml/2009/9/main" objectType="CheckBox" fmlaLink="E10" lockText="1" noThreeD="1"/>
</file>

<file path=xl/ctrlProps/ctrlProp393.xml><?xml version="1.0" encoding="utf-8"?>
<formControlPr xmlns="http://schemas.microsoft.com/office/spreadsheetml/2009/9/main" objectType="CheckBox" fmlaLink="G10" lockText="1" noThreeD="1"/>
</file>

<file path=xl/ctrlProps/ctrlProp394.xml><?xml version="1.0" encoding="utf-8"?>
<formControlPr xmlns="http://schemas.microsoft.com/office/spreadsheetml/2009/9/main" objectType="CheckBox" fmlaLink="I10" lockText="1" noThreeD="1"/>
</file>

<file path=xl/ctrlProps/ctrlProp395.xml><?xml version="1.0" encoding="utf-8"?>
<formControlPr xmlns="http://schemas.microsoft.com/office/spreadsheetml/2009/9/main" objectType="CheckBox" fmlaLink="C16" lockText="1" noThreeD="1"/>
</file>

<file path=xl/ctrlProps/ctrlProp396.xml><?xml version="1.0" encoding="utf-8"?>
<formControlPr xmlns="http://schemas.microsoft.com/office/spreadsheetml/2009/9/main" objectType="CheckBox" fmlaLink="E16" lockText="1" noThreeD="1"/>
</file>

<file path=xl/ctrlProps/ctrlProp397.xml><?xml version="1.0" encoding="utf-8"?>
<formControlPr xmlns="http://schemas.microsoft.com/office/spreadsheetml/2009/9/main" objectType="CheckBox" fmlaLink="G16" lockText="1" noThreeD="1"/>
</file>

<file path=xl/ctrlProps/ctrlProp398.xml><?xml version="1.0" encoding="utf-8"?>
<formControlPr xmlns="http://schemas.microsoft.com/office/spreadsheetml/2009/9/main" objectType="CheckBox" fmlaLink="I16" lockText="1" noThreeD="1"/>
</file>

<file path=xl/ctrlProps/ctrlProp399.xml><?xml version="1.0" encoding="utf-8"?>
<formControlPr xmlns="http://schemas.microsoft.com/office/spreadsheetml/2009/9/main" objectType="CheckBox" fmlaLink="C19" lockText="1" noThreeD="1"/>
</file>

<file path=xl/ctrlProps/ctrlProp400.xml><?xml version="1.0" encoding="utf-8"?>
<formControlPr xmlns="http://schemas.microsoft.com/office/spreadsheetml/2009/9/main" objectType="CheckBox" fmlaLink="E19" lockText="1" noThreeD="1"/>
</file>

<file path=xl/ctrlProps/ctrlProp401.xml><?xml version="1.0" encoding="utf-8"?>
<formControlPr xmlns="http://schemas.microsoft.com/office/spreadsheetml/2009/9/main" objectType="CheckBox" fmlaLink="E22" lockText="1" noThreeD="1"/>
</file>

<file path=xl/ctrlProps/ctrlProp402.xml><?xml version="1.0" encoding="utf-8"?>
<formControlPr xmlns="http://schemas.microsoft.com/office/spreadsheetml/2009/9/main" objectType="CheckBox" fmlaLink="C22" lockText="1" noThreeD="1"/>
</file>

<file path=xl/ctrlProps/ctrlProp403.xml><?xml version="1.0" encoding="utf-8"?>
<formControlPr xmlns="http://schemas.microsoft.com/office/spreadsheetml/2009/9/main" objectType="CheckBox" fmlaLink="G22" lockText="1" noThreeD="1"/>
</file>

<file path=xl/ctrlProps/ctrlProp404.xml><?xml version="1.0" encoding="utf-8"?>
<formControlPr xmlns="http://schemas.microsoft.com/office/spreadsheetml/2009/9/main" objectType="CheckBox" fmlaLink="I22" lockText="1" noThreeD="1"/>
</file>

<file path=xl/ctrlProps/ctrlProp405.xml><?xml version="1.0" encoding="utf-8"?>
<formControlPr xmlns="http://schemas.microsoft.com/office/spreadsheetml/2009/9/main" objectType="CheckBox" fmlaLink="I25" lockText="1" noThreeD="1"/>
</file>

<file path=xl/ctrlProps/ctrlProp406.xml><?xml version="1.0" encoding="utf-8"?>
<formControlPr xmlns="http://schemas.microsoft.com/office/spreadsheetml/2009/9/main" objectType="CheckBox" fmlaLink="G25" lockText="1" noThreeD="1"/>
</file>

<file path=xl/ctrlProps/ctrlProp407.xml><?xml version="1.0" encoding="utf-8"?>
<formControlPr xmlns="http://schemas.microsoft.com/office/spreadsheetml/2009/9/main" objectType="CheckBox" fmlaLink="E25" lockText="1" noThreeD="1"/>
</file>

<file path=xl/ctrlProps/ctrlProp408.xml><?xml version="1.0" encoding="utf-8"?>
<formControlPr xmlns="http://schemas.microsoft.com/office/spreadsheetml/2009/9/main" objectType="CheckBox" fmlaLink="C25" lockText="1" noThreeD="1"/>
</file>

<file path=xl/ctrlProps/ctrlProp409.xml><?xml version="1.0" encoding="utf-8"?>
<formControlPr xmlns="http://schemas.microsoft.com/office/spreadsheetml/2009/9/main" objectType="CheckBox" fmlaLink="C28" lockText="1" noThreeD="1"/>
</file>

<file path=xl/ctrlProps/ctrlProp410.xml><?xml version="1.0" encoding="utf-8"?>
<formControlPr xmlns="http://schemas.microsoft.com/office/spreadsheetml/2009/9/main" objectType="CheckBox" fmlaLink="E28" lockText="1" noThreeD="1"/>
</file>

<file path=xl/ctrlProps/ctrlProp411.xml><?xml version="1.0" encoding="utf-8"?>
<formControlPr xmlns="http://schemas.microsoft.com/office/spreadsheetml/2009/9/main" objectType="CheckBox" fmlaLink="G28" lockText="1" noThreeD="1"/>
</file>

<file path=xl/ctrlProps/ctrlProp412.xml><?xml version="1.0" encoding="utf-8"?>
<formControlPr xmlns="http://schemas.microsoft.com/office/spreadsheetml/2009/9/main" objectType="CheckBox" fmlaLink="I28" lockText="1" noThreeD="1"/>
</file>

<file path=xl/ctrlProps/ctrlProp413.xml><?xml version="1.0" encoding="utf-8"?>
<formControlPr xmlns="http://schemas.microsoft.com/office/spreadsheetml/2009/9/main" objectType="CheckBox" fmlaLink="I31" lockText="1" noThreeD="1"/>
</file>

<file path=xl/ctrlProps/ctrlProp414.xml><?xml version="1.0" encoding="utf-8"?>
<formControlPr xmlns="http://schemas.microsoft.com/office/spreadsheetml/2009/9/main" objectType="CheckBox" fmlaLink="G31" lockText="1" noThreeD="1"/>
</file>

<file path=xl/ctrlProps/ctrlProp415.xml><?xml version="1.0" encoding="utf-8"?>
<formControlPr xmlns="http://schemas.microsoft.com/office/spreadsheetml/2009/9/main" objectType="CheckBox" fmlaLink="E31" lockText="1" noThreeD="1"/>
</file>

<file path=xl/ctrlProps/ctrlProp416.xml><?xml version="1.0" encoding="utf-8"?>
<formControlPr xmlns="http://schemas.microsoft.com/office/spreadsheetml/2009/9/main" objectType="CheckBox" fmlaLink="C31" lockText="1" noThreeD="1"/>
</file>

<file path=xl/ctrlProps/ctrlProp417.xml><?xml version="1.0" encoding="utf-8"?>
<formControlPr xmlns="http://schemas.microsoft.com/office/spreadsheetml/2009/9/main" objectType="CheckBox" fmlaLink="C13" lockText="1" noThreeD="1"/>
</file>

<file path=xl/ctrlProps/ctrlProp418.xml><?xml version="1.0" encoding="utf-8"?>
<formControlPr xmlns="http://schemas.microsoft.com/office/spreadsheetml/2009/9/main" objectType="CheckBox" fmlaLink="E13" lockText="1" noThreeD="1"/>
</file>

<file path=xl/ctrlProps/ctrlProp419.xml><?xml version="1.0" encoding="utf-8"?>
<formControlPr xmlns="http://schemas.microsoft.com/office/spreadsheetml/2009/9/main" objectType="CheckBox" fmlaLink="G13" lockText="1" noThreeD="1"/>
</file>

<file path=xl/ctrlProps/ctrlProp420.xml><?xml version="1.0" encoding="utf-8"?>
<formControlPr xmlns="http://schemas.microsoft.com/office/spreadsheetml/2009/9/main" objectType="CheckBox" fmlaLink="I13" lockText="1" noThreeD="1"/>
</file>

<file path=xl/ctrlProps/ctrlProp421.xml><?xml version="1.0" encoding="utf-8"?>
<formControlPr xmlns="http://schemas.microsoft.com/office/spreadsheetml/2009/9/main" objectType="CheckBox" fmlaLink="$C$10" lockText="1" noThreeD="1"/>
</file>

<file path=xl/ctrlProps/ctrlProp422.xml><?xml version="1.0" encoding="utf-8"?>
<formControlPr xmlns="http://schemas.microsoft.com/office/spreadsheetml/2009/9/main" objectType="CheckBox" fmlaLink="E10" lockText="1" noThreeD="1"/>
</file>

<file path=xl/ctrlProps/ctrlProp423.xml><?xml version="1.0" encoding="utf-8"?>
<formControlPr xmlns="http://schemas.microsoft.com/office/spreadsheetml/2009/9/main" objectType="CheckBox" fmlaLink="G10" lockText="1" noThreeD="1"/>
</file>

<file path=xl/ctrlProps/ctrlProp424.xml><?xml version="1.0" encoding="utf-8"?>
<formControlPr xmlns="http://schemas.microsoft.com/office/spreadsheetml/2009/9/main" objectType="CheckBox" fmlaLink="I10" lockText="1" noThreeD="1"/>
</file>

<file path=xl/ctrlProps/ctrlProp425.xml><?xml version="1.0" encoding="utf-8"?>
<formControlPr xmlns="http://schemas.microsoft.com/office/spreadsheetml/2009/9/main" objectType="CheckBox" fmlaLink="C16" lockText="1" noThreeD="1"/>
</file>

<file path=xl/ctrlProps/ctrlProp426.xml><?xml version="1.0" encoding="utf-8"?>
<formControlPr xmlns="http://schemas.microsoft.com/office/spreadsheetml/2009/9/main" objectType="CheckBox" fmlaLink="E16" lockText="1" noThreeD="1"/>
</file>

<file path=xl/ctrlProps/ctrlProp427.xml><?xml version="1.0" encoding="utf-8"?>
<formControlPr xmlns="http://schemas.microsoft.com/office/spreadsheetml/2009/9/main" objectType="CheckBox" fmlaLink="G16" lockText="1" noThreeD="1"/>
</file>

<file path=xl/ctrlProps/ctrlProp428.xml><?xml version="1.0" encoding="utf-8"?>
<formControlPr xmlns="http://schemas.microsoft.com/office/spreadsheetml/2009/9/main" objectType="CheckBox" fmlaLink="I16" lockText="1" noThreeD="1"/>
</file>

<file path=xl/ctrlProps/ctrlProp429.xml><?xml version="1.0" encoding="utf-8"?>
<formControlPr xmlns="http://schemas.microsoft.com/office/spreadsheetml/2009/9/main" objectType="CheckBox" fmlaLink="C19" lockText="1" noThreeD="1"/>
</file>

<file path=xl/ctrlProps/ctrlProp430.xml><?xml version="1.0" encoding="utf-8"?>
<formControlPr xmlns="http://schemas.microsoft.com/office/spreadsheetml/2009/9/main" objectType="CheckBox" fmlaLink="E19" lockText="1" noThreeD="1"/>
</file>

<file path=xl/ctrlProps/ctrlProp431.xml><?xml version="1.0" encoding="utf-8"?>
<formControlPr xmlns="http://schemas.microsoft.com/office/spreadsheetml/2009/9/main" objectType="CheckBox" fmlaLink="E22" lockText="1" noThreeD="1"/>
</file>

<file path=xl/ctrlProps/ctrlProp432.xml><?xml version="1.0" encoding="utf-8"?>
<formControlPr xmlns="http://schemas.microsoft.com/office/spreadsheetml/2009/9/main" objectType="CheckBox" fmlaLink="C22" lockText="1" noThreeD="1"/>
</file>

<file path=xl/ctrlProps/ctrlProp433.xml><?xml version="1.0" encoding="utf-8"?>
<formControlPr xmlns="http://schemas.microsoft.com/office/spreadsheetml/2009/9/main" objectType="CheckBox" fmlaLink="G22" lockText="1" noThreeD="1"/>
</file>

<file path=xl/ctrlProps/ctrlProp434.xml><?xml version="1.0" encoding="utf-8"?>
<formControlPr xmlns="http://schemas.microsoft.com/office/spreadsheetml/2009/9/main" objectType="CheckBox" fmlaLink="I22" lockText="1" noThreeD="1"/>
</file>

<file path=xl/ctrlProps/ctrlProp435.xml><?xml version="1.0" encoding="utf-8"?>
<formControlPr xmlns="http://schemas.microsoft.com/office/spreadsheetml/2009/9/main" objectType="CheckBox" fmlaLink="I25" lockText="1" noThreeD="1"/>
</file>

<file path=xl/ctrlProps/ctrlProp436.xml><?xml version="1.0" encoding="utf-8"?>
<formControlPr xmlns="http://schemas.microsoft.com/office/spreadsheetml/2009/9/main" objectType="CheckBox" fmlaLink="G25" lockText="1" noThreeD="1"/>
</file>

<file path=xl/ctrlProps/ctrlProp437.xml><?xml version="1.0" encoding="utf-8"?>
<formControlPr xmlns="http://schemas.microsoft.com/office/spreadsheetml/2009/9/main" objectType="CheckBox" fmlaLink="E25" lockText="1" noThreeD="1"/>
</file>

<file path=xl/ctrlProps/ctrlProp438.xml><?xml version="1.0" encoding="utf-8"?>
<formControlPr xmlns="http://schemas.microsoft.com/office/spreadsheetml/2009/9/main" objectType="CheckBox" fmlaLink="C25" lockText="1" noThreeD="1"/>
</file>

<file path=xl/ctrlProps/ctrlProp439.xml><?xml version="1.0" encoding="utf-8"?>
<formControlPr xmlns="http://schemas.microsoft.com/office/spreadsheetml/2009/9/main" objectType="CheckBox" fmlaLink="C28" lockText="1" noThreeD="1"/>
</file>

<file path=xl/ctrlProps/ctrlProp440.xml><?xml version="1.0" encoding="utf-8"?>
<formControlPr xmlns="http://schemas.microsoft.com/office/spreadsheetml/2009/9/main" objectType="CheckBox" fmlaLink="E28" lockText="1" noThreeD="1"/>
</file>

<file path=xl/ctrlProps/ctrlProp441.xml><?xml version="1.0" encoding="utf-8"?>
<formControlPr xmlns="http://schemas.microsoft.com/office/spreadsheetml/2009/9/main" objectType="CheckBox" fmlaLink="G28" lockText="1" noThreeD="1"/>
</file>

<file path=xl/ctrlProps/ctrlProp442.xml><?xml version="1.0" encoding="utf-8"?>
<formControlPr xmlns="http://schemas.microsoft.com/office/spreadsheetml/2009/9/main" objectType="CheckBox" fmlaLink="I28" lockText="1" noThreeD="1"/>
</file>

<file path=xl/ctrlProps/ctrlProp443.xml><?xml version="1.0" encoding="utf-8"?>
<formControlPr xmlns="http://schemas.microsoft.com/office/spreadsheetml/2009/9/main" objectType="CheckBox" fmlaLink="I31" lockText="1" noThreeD="1"/>
</file>

<file path=xl/ctrlProps/ctrlProp444.xml><?xml version="1.0" encoding="utf-8"?>
<formControlPr xmlns="http://schemas.microsoft.com/office/spreadsheetml/2009/9/main" objectType="CheckBox" fmlaLink="G31" lockText="1" noThreeD="1"/>
</file>

<file path=xl/ctrlProps/ctrlProp445.xml><?xml version="1.0" encoding="utf-8"?>
<formControlPr xmlns="http://schemas.microsoft.com/office/spreadsheetml/2009/9/main" objectType="CheckBox" fmlaLink="E31" lockText="1" noThreeD="1"/>
</file>

<file path=xl/ctrlProps/ctrlProp446.xml><?xml version="1.0" encoding="utf-8"?>
<formControlPr xmlns="http://schemas.microsoft.com/office/spreadsheetml/2009/9/main" objectType="CheckBox" fmlaLink="C31" lockText="1" noThreeD="1"/>
</file>

<file path=xl/ctrlProps/ctrlProp447.xml><?xml version="1.0" encoding="utf-8"?>
<formControlPr xmlns="http://schemas.microsoft.com/office/spreadsheetml/2009/9/main" objectType="CheckBox" fmlaLink="C13" lockText="1" noThreeD="1"/>
</file>

<file path=xl/ctrlProps/ctrlProp448.xml><?xml version="1.0" encoding="utf-8"?>
<formControlPr xmlns="http://schemas.microsoft.com/office/spreadsheetml/2009/9/main" objectType="CheckBox" fmlaLink="E13" lockText="1" noThreeD="1"/>
</file>

<file path=xl/ctrlProps/ctrlProp449.xml><?xml version="1.0" encoding="utf-8"?>
<formControlPr xmlns="http://schemas.microsoft.com/office/spreadsheetml/2009/9/main" objectType="CheckBox" fmlaLink="G13" lockText="1" noThreeD="1"/>
</file>

<file path=xl/ctrlProps/ctrlProp450.xml><?xml version="1.0" encoding="utf-8"?>
<formControlPr xmlns="http://schemas.microsoft.com/office/spreadsheetml/2009/9/main" objectType="CheckBox" fmlaLink="I13" lockText="1" noThreeD="1"/>
</file>

<file path=xl/ctrlProps/ctrlProp451.xml><?xml version="1.0" encoding="utf-8"?>
<formControlPr xmlns="http://schemas.microsoft.com/office/spreadsheetml/2009/9/main" objectType="CheckBox" fmlaLink="$C$10" lockText="1" noThreeD="1"/>
</file>

<file path=xl/ctrlProps/ctrlProp452.xml><?xml version="1.0" encoding="utf-8"?>
<formControlPr xmlns="http://schemas.microsoft.com/office/spreadsheetml/2009/9/main" objectType="CheckBox" fmlaLink="E10" lockText="1" noThreeD="1"/>
</file>

<file path=xl/ctrlProps/ctrlProp453.xml><?xml version="1.0" encoding="utf-8"?>
<formControlPr xmlns="http://schemas.microsoft.com/office/spreadsheetml/2009/9/main" objectType="CheckBox" fmlaLink="G10" lockText="1" noThreeD="1"/>
</file>

<file path=xl/ctrlProps/ctrlProp454.xml><?xml version="1.0" encoding="utf-8"?>
<formControlPr xmlns="http://schemas.microsoft.com/office/spreadsheetml/2009/9/main" objectType="CheckBox" fmlaLink="I10" lockText="1" noThreeD="1"/>
</file>

<file path=xl/ctrlProps/ctrlProp455.xml><?xml version="1.0" encoding="utf-8"?>
<formControlPr xmlns="http://schemas.microsoft.com/office/spreadsheetml/2009/9/main" objectType="CheckBox" fmlaLink="C16" lockText="1" noThreeD="1"/>
</file>

<file path=xl/ctrlProps/ctrlProp456.xml><?xml version="1.0" encoding="utf-8"?>
<formControlPr xmlns="http://schemas.microsoft.com/office/spreadsheetml/2009/9/main" objectType="CheckBox" fmlaLink="E16" lockText="1" noThreeD="1"/>
</file>

<file path=xl/ctrlProps/ctrlProp457.xml><?xml version="1.0" encoding="utf-8"?>
<formControlPr xmlns="http://schemas.microsoft.com/office/spreadsheetml/2009/9/main" objectType="CheckBox" fmlaLink="G16" lockText="1" noThreeD="1"/>
</file>

<file path=xl/ctrlProps/ctrlProp458.xml><?xml version="1.0" encoding="utf-8"?>
<formControlPr xmlns="http://schemas.microsoft.com/office/spreadsheetml/2009/9/main" objectType="CheckBox" fmlaLink="I16" lockText="1" noThreeD="1"/>
</file>

<file path=xl/ctrlProps/ctrlProp459.xml><?xml version="1.0" encoding="utf-8"?>
<formControlPr xmlns="http://schemas.microsoft.com/office/spreadsheetml/2009/9/main" objectType="CheckBox" fmlaLink="C19" lockText="1" noThreeD="1"/>
</file>

<file path=xl/ctrlProps/ctrlProp460.xml><?xml version="1.0" encoding="utf-8"?>
<formControlPr xmlns="http://schemas.microsoft.com/office/spreadsheetml/2009/9/main" objectType="CheckBox" fmlaLink="E19" lockText="1" noThreeD="1"/>
</file>

<file path=xl/ctrlProps/ctrlProp461.xml><?xml version="1.0" encoding="utf-8"?>
<formControlPr xmlns="http://schemas.microsoft.com/office/spreadsheetml/2009/9/main" objectType="CheckBox" fmlaLink="E22" lockText="1" noThreeD="1"/>
</file>

<file path=xl/ctrlProps/ctrlProp462.xml><?xml version="1.0" encoding="utf-8"?>
<formControlPr xmlns="http://schemas.microsoft.com/office/spreadsheetml/2009/9/main" objectType="CheckBox" fmlaLink="C22" lockText="1" noThreeD="1"/>
</file>

<file path=xl/ctrlProps/ctrlProp463.xml><?xml version="1.0" encoding="utf-8"?>
<formControlPr xmlns="http://schemas.microsoft.com/office/spreadsheetml/2009/9/main" objectType="CheckBox" fmlaLink="G22" lockText="1" noThreeD="1"/>
</file>

<file path=xl/ctrlProps/ctrlProp464.xml><?xml version="1.0" encoding="utf-8"?>
<formControlPr xmlns="http://schemas.microsoft.com/office/spreadsheetml/2009/9/main" objectType="CheckBox" fmlaLink="I22" lockText="1" noThreeD="1"/>
</file>

<file path=xl/ctrlProps/ctrlProp465.xml><?xml version="1.0" encoding="utf-8"?>
<formControlPr xmlns="http://schemas.microsoft.com/office/spreadsheetml/2009/9/main" objectType="CheckBox" fmlaLink="I25" lockText="1" noThreeD="1"/>
</file>

<file path=xl/ctrlProps/ctrlProp466.xml><?xml version="1.0" encoding="utf-8"?>
<formControlPr xmlns="http://schemas.microsoft.com/office/spreadsheetml/2009/9/main" objectType="CheckBox" fmlaLink="G25" lockText="1" noThreeD="1"/>
</file>

<file path=xl/ctrlProps/ctrlProp467.xml><?xml version="1.0" encoding="utf-8"?>
<formControlPr xmlns="http://schemas.microsoft.com/office/spreadsheetml/2009/9/main" objectType="CheckBox" fmlaLink="E25" lockText="1" noThreeD="1"/>
</file>

<file path=xl/ctrlProps/ctrlProp468.xml><?xml version="1.0" encoding="utf-8"?>
<formControlPr xmlns="http://schemas.microsoft.com/office/spreadsheetml/2009/9/main" objectType="CheckBox" fmlaLink="C25" lockText="1" noThreeD="1"/>
</file>

<file path=xl/ctrlProps/ctrlProp469.xml><?xml version="1.0" encoding="utf-8"?>
<formControlPr xmlns="http://schemas.microsoft.com/office/spreadsheetml/2009/9/main" objectType="CheckBox" fmlaLink="C28" lockText="1" noThreeD="1"/>
</file>

<file path=xl/ctrlProps/ctrlProp470.xml><?xml version="1.0" encoding="utf-8"?>
<formControlPr xmlns="http://schemas.microsoft.com/office/spreadsheetml/2009/9/main" objectType="CheckBox" fmlaLink="E28" lockText="1" noThreeD="1"/>
</file>

<file path=xl/ctrlProps/ctrlProp471.xml><?xml version="1.0" encoding="utf-8"?>
<formControlPr xmlns="http://schemas.microsoft.com/office/spreadsheetml/2009/9/main" objectType="CheckBox" fmlaLink="G28" lockText="1" noThreeD="1"/>
</file>

<file path=xl/ctrlProps/ctrlProp472.xml><?xml version="1.0" encoding="utf-8"?>
<formControlPr xmlns="http://schemas.microsoft.com/office/spreadsheetml/2009/9/main" objectType="CheckBox" fmlaLink="I28" lockText="1" noThreeD="1"/>
</file>

<file path=xl/ctrlProps/ctrlProp473.xml><?xml version="1.0" encoding="utf-8"?>
<formControlPr xmlns="http://schemas.microsoft.com/office/spreadsheetml/2009/9/main" objectType="CheckBox" fmlaLink="I31" lockText="1" noThreeD="1"/>
</file>

<file path=xl/ctrlProps/ctrlProp474.xml><?xml version="1.0" encoding="utf-8"?>
<formControlPr xmlns="http://schemas.microsoft.com/office/spreadsheetml/2009/9/main" objectType="CheckBox" fmlaLink="G31" lockText="1" noThreeD="1"/>
</file>

<file path=xl/ctrlProps/ctrlProp475.xml><?xml version="1.0" encoding="utf-8"?>
<formControlPr xmlns="http://schemas.microsoft.com/office/spreadsheetml/2009/9/main" objectType="CheckBox" fmlaLink="E31" lockText="1" noThreeD="1"/>
</file>

<file path=xl/ctrlProps/ctrlProp476.xml><?xml version="1.0" encoding="utf-8"?>
<formControlPr xmlns="http://schemas.microsoft.com/office/spreadsheetml/2009/9/main" objectType="CheckBox" fmlaLink="C31" lockText="1" noThreeD="1"/>
</file>

<file path=xl/ctrlProps/ctrlProp477.xml><?xml version="1.0" encoding="utf-8"?>
<formControlPr xmlns="http://schemas.microsoft.com/office/spreadsheetml/2009/9/main" objectType="CheckBox" fmlaLink="C13" lockText="1" noThreeD="1"/>
</file>

<file path=xl/ctrlProps/ctrlProp478.xml><?xml version="1.0" encoding="utf-8"?>
<formControlPr xmlns="http://schemas.microsoft.com/office/spreadsheetml/2009/9/main" objectType="CheckBox" fmlaLink="E13" lockText="1" noThreeD="1"/>
</file>

<file path=xl/ctrlProps/ctrlProp479.xml><?xml version="1.0" encoding="utf-8"?>
<formControlPr xmlns="http://schemas.microsoft.com/office/spreadsheetml/2009/9/main" objectType="CheckBox" fmlaLink="G13" lockText="1" noThreeD="1"/>
</file>

<file path=xl/ctrlProps/ctrlProp480.xml><?xml version="1.0" encoding="utf-8"?>
<formControlPr xmlns="http://schemas.microsoft.com/office/spreadsheetml/2009/9/main" objectType="CheckBox" fmlaLink="I13" lockText="1" noThreeD="1"/>
</file>

<file path=xl/ctrlProps/ctrlProp481.xml><?xml version="1.0" encoding="utf-8"?>
<formControlPr xmlns="http://schemas.microsoft.com/office/spreadsheetml/2009/9/main" objectType="CheckBox" fmlaLink="$C$10" lockText="1" noThreeD="1"/>
</file>

<file path=xl/ctrlProps/ctrlProp482.xml><?xml version="1.0" encoding="utf-8"?>
<formControlPr xmlns="http://schemas.microsoft.com/office/spreadsheetml/2009/9/main" objectType="CheckBox" fmlaLink="E10" lockText="1" noThreeD="1"/>
</file>

<file path=xl/ctrlProps/ctrlProp483.xml><?xml version="1.0" encoding="utf-8"?>
<formControlPr xmlns="http://schemas.microsoft.com/office/spreadsheetml/2009/9/main" objectType="CheckBox" fmlaLink="G10" lockText="1" noThreeD="1"/>
</file>

<file path=xl/ctrlProps/ctrlProp484.xml><?xml version="1.0" encoding="utf-8"?>
<formControlPr xmlns="http://schemas.microsoft.com/office/spreadsheetml/2009/9/main" objectType="CheckBox" fmlaLink="I10" lockText="1" noThreeD="1"/>
</file>

<file path=xl/ctrlProps/ctrlProp485.xml><?xml version="1.0" encoding="utf-8"?>
<formControlPr xmlns="http://schemas.microsoft.com/office/spreadsheetml/2009/9/main" objectType="CheckBox" fmlaLink="C16" lockText="1" noThreeD="1"/>
</file>

<file path=xl/ctrlProps/ctrlProp486.xml><?xml version="1.0" encoding="utf-8"?>
<formControlPr xmlns="http://schemas.microsoft.com/office/spreadsheetml/2009/9/main" objectType="CheckBox" fmlaLink="E16" lockText="1" noThreeD="1"/>
</file>

<file path=xl/ctrlProps/ctrlProp487.xml><?xml version="1.0" encoding="utf-8"?>
<formControlPr xmlns="http://schemas.microsoft.com/office/spreadsheetml/2009/9/main" objectType="CheckBox" fmlaLink="G16" lockText="1" noThreeD="1"/>
</file>

<file path=xl/ctrlProps/ctrlProp488.xml><?xml version="1.0" encoding="utf-8"?>
<formControlPr xmlns="http://schemas.microsoft.com/office/spreadsheetml/2009/9/main" objectType="CheckBox" fmlaLink="I16" lockText="1" noThreeD="1"/>
</file>

<file path=xl/ctrlProps/ctrlProp489.xml><?xml version="1.0" encoding="utf-8"?>
<formControlPr xmlns="http://schemas.microsoft.com/office/spreadsheetml/2009/9/main" objectType="CheckBox" fmlaLink="C19" lockText="1" noThreeD="1"/>
</file>

<file path=xl/ctrlProps/ctrlProp490.xml><?xml version="1.0" encoding="utf-8"?>
<formControlPr xmlns="http://schemas.microsoft.com/office/spreadsheetml/2009/9/main" objectType="CheckBox" fmlaLink="E19" lockText="1" noThreeD="1"/>
</file>

<file path=xl/ctrlProps/ctrlProp491.xml><?xml version="1.0" encoding="utf-8"?>
<formControlPr xmlns="http://schemas.microsoft.com/office/spreadsheetml/2009/9/main" objectType="CheckBox" fmlaLink="E22" lockText="1" noThreeD="1"/>
</file>

<file path=xl/ctrlProps/ctrlProp492.xml><?xml version="1.0" encoding="utf-8"?>
<formControlPr xmlns="http://schemas.microsoft.com/office/spreadsheetml/2009/9/main" objectType="CheckBox" fmlaLink="C22" lockText="1" noThreeD="1"/>
</file>

<file path=xl/ctrlProps/ctrlProp493.xml><?xml version="1.0" encoding="utf-8"?>
<formControlPr xmlns="http://schemas.microsoft.com/office/spreadsheetml/2009/9/main" objectType="CheckBox" fmlaLink="G22" lockText="1" noThreeD="1"/>
</file>

<file path=xl/ctrlProps/ctrlProp494.xml><?xml version="1.0" encoding="utf-8"?>
<formControlPr xmlns="http://schemas.microsoft.com/office/spreadsheetml/2009/9/main" objectType="CheckBox" fmlaLink="I22" lockText="1" noThreeD="1"/>
</file>

<file path=xl/ctrlProps/ctrlProp495.xml><?xml version="1.0" encoding="utf-8"?>
<formControlPr xmlns="http://schemas.microsoft.com/office/spreadsheetml/2009/9/main" objectType="CheckBox" fmlaLink="I25" lockText="1" noThreeD="1"/>
</file>

<file path=xl/ctrlProps/ctrlProp496.xml><?xml version="1.0" encoding="utf-8"?>
<formControlPr xmlns="http://schemas.microsoft.com/office/spreadsheetml/2009/9/main" objectType="CheckBox" fmlaLink="G25" lockText="1" noThreeD="1"/>
</file>

<file path=xl/ctrlProps/ctrlProp497.xml><?xml version="1.0" encoding="utf-8"?>
<formControlPr xmlns="http://schemas.microsoft.com/office/spreadsheetml/2009/9/main" objectType="CheckBox" fmlaLink="E25" lockText="1" noThreeD="1"/>
</file>

<file path=xl/ctrlProps/ctrlProp498.xml><?xml version="1.0" encoding="utf-8"?>
<formControlPr xmlns="http://schemas.microsoft.com/office/spreadsheetml/2009/9/main" objectType="CheckBox" fmlaLink="C25" lockText="1" noThreeD="1"/>
</file>

<file path=xl/ctrlProps/ctrlProp499.xml><?xml version="1.0" encoding="utf-8"?>
<formControlPr xmlns="http://schemas.microsoft.com/office/spreadsheetml/2009/9/main" objectType="CheckBox" fmlaLink="C28" lockText="1" noThreeD="1"/>
</file>

<file path=xl/ctrlProps/ctrlProp500.xml><?xml version="1.0" encoding="utf-8"?>
<formControlPr xmlns="http://schemas.microsoft.com/office/spreadsheetml/2009/9/main" objectType="CheckBox" fmlaLink="E28" lockText="1" noThreeD="1"/>
</file>

<file path=xl/ctrlProps/ctrlProp501.xml><?xml version="1.0" encoding="utf-8"?>
<formControlPr xmlns="http://schemas.microsoft.com/office/spreadsheetml/2009/9/main" objectType="CheckBox" fmlaLink="G28" lockText="1" noThreeD="1"/>
</file>

<file path=xl/ctrlProps/ctrlProp502.xml><?xml version="1.0" encoding="utf-8"?>
<formControlPr xmlns="http://schemas.microsoft.com/office/spreadsheetml/2009/9/main" objectType="CheckBox" fmlaLink="I28" lockText="1" noThreeD="1"/>
</file>

<file path=xl/ctrlProps/ctrlProp503.xml><?xml version="1.0" encoding="utf-8"?>
<formControlPr xmlns="http://schemas.microsoft.com/office/spreadsheetml/2009/9/main" objectType="CheckBox" fmlaLink="I31" lockText="1" noThreeD="1"/>
</file>

<file path=xl/ctrlProps/ctrlProp504.xml><?xml version="1.0" encoding="utf-8"?>
<formControlPr xmlns="http://schemas.microsoft.com/office/spreadsheetml/2009/9/main" objectType="CheckBox" fmlaLink="G31" lockText="1" noThreeD="1"/>
</file>

<file path=xl/ctrlProps/ctrlProp505.xml><?xml version="1.0" encoding="utf-8"?>
<formControlPr xmlns="http://schemas.microsoft.com/office/spreadsheetml/2009/9/main" objectType="CheckBox" fmlaLink="E31" lockText="1" noThreeD="1"/>
</file>

<file path=xl/ctrlProps/ctrlProp506.xml><?xml version="1.0" encoding="utf-8"?>
<formControlPr xmlns="http://schemas.microsoft.com/office/spreadsheetml/2009/9/main" objectType="CheckBox" fmlaLink="C31" lockText="1" noThreeD="1"/>
</file>

<file path=xl/ctrlProps/ctrlProp507.xml><?xml version="1.0" encoding="utf-8"?>
<formControlPr xmlns="http://schemas.microsoft.com/office/spreadsheetml/2009/9/main" objectType="CheckBox" fmlaLink="C13" lockText="1" noThreeD="1"/>
</file>

<file path=xl/ctrlProps/ctrlProp508.xml><?xml version="1.0" encoding="utf-8"?>
<formControlPr xmlns="http://schemas.microsoft.com/office/spreadsheetml/2009/9/main" objectType="CheckBox" fmlaLink="E13" lockText="1" noThreeD="1"/>
</file>

<file path=xl/ctrlProps/ctrlProp509.xml><?xml version="1.0" encoding="utf-8"?>
<formControlPr xmlns="http://schemas.microsoft.com/office/spreadsheetml/2009/9/main" objectType="CheckBox" fmlaLink="G13" lockText="1" noThreeD="1"/>
</file>

<file path=xl/ctrlProps/ctrlProp510.xml><?xml version="1.0" encoding="utf-8"?>
<formControlPr xmlns="http://schemas.microsoft.com/office/spreadsheetml/2009/9/main" objectType="CheckBox" fmlaLink="I13" lockText="1" noThreeD="1"/>
</file>

<file path=xl/ctrlProps/ctrlProp511.xml><?xml version="1.0" encoding="utf-8"?>
<formControlPr xmlns="http://schemas.microsoft.com/office/spreadsheetml/2009/9/main" objectType="CheckBox" fmlaLink="$C$10" lockText="1" noThreeD="1"/>
</file>

<file path=xl/ctrlProps/ctrlProp512.xml><?xml version="1.0" encoding="utf-8"?>
<formControlPr xmlns="http://schemas.microsoft.com/office/spreadsheetml/2009/9/main" objectType="CheckBox" fmlaLink="E10" lockText="1" noThreeD="1"/>
</file>

<file path=xl/ctrlProps/ctrlProp513.xml><?xml version="1.0" encoding="utf-8"?>
<formControlPr xmlns="http://schemas.microsoft.com/office/spreadsheetml/2009/9/main" objectType="CheckBox" fmlaLink="G10" lockText="1" noThreeD="1"/>
</file>

<file path=xl/ctrlProps/ctrlProp514.xml><?xml version="1.0" encoding="utf-8"?>
<formControlPr xmlns="http://schemas.microsoft.com/office/spreadsheetml/2009/9/main" objectType="CheckBox" fmlaLink="I10" lockText="1" noThreeD="1"/>
</file>

<file path=xl/ctrlProps/ctrlProp515.xml><?xml version="1.0" encoding="utf-8"?>
<formControlPr xmlns="http://schemas.microsoft.com/office/spreadsheetml/2009/9/main" objectType="CheckBox" fmlaLink="C16" lockText="1" noThreeD="1"/>
</file>

<file path=xl/ctrlProps/ctrlProp516.xml><?xml version="1.0" encoding="utf-8"?>
<formControlPr xmlns="http://schemas.microsoft.com/office/spreadsheetml/2009/9/main" objectType="CheckBox" fmlaLink="E16" lockText="1" noThreeD="1"/>
</file>

<file path=xl/ctrlProps/ctrlProp517.xml><?xml version="1.0" encoding="utf-8"?>
<formControlPr xmlns="http://schemas.microsoft.com/office/spreadsheetml/2009/9/main" objectType="CheckBox" fmlaLink="G16" lockText="1" noThreeD="1"/>
</file>

<file path=xl/ctrlProps/ctrlProp518.xml><?xml version="1.0" encoding="utf-8"?>
<formControlPr xmlns="http://schemas.microsoft.com/office/spreadsheetml/2009/9/main" objectType="CheckBox" fmlaLink="I16" lockText="1" noThreeD="1"/>
</file>

<file path=xl/ctrlProps/ctrlProp519.xml><?xml version="1.0" encoding="utf-8"?>
<formControlPr xmlns="http://schemas.microsoft.com/office/spreadsheetml/2009/9/main" objectType="CheckBox" fmlaLink="C19" lockText="1" noThreeD="1"/>
</file>

<file path=xl/ctrlProps/ctrlProp520.xml><?xml version="1.0" encoding="utf-8"?>
<formControlPr xmlns="http://schemas.microsoft.com/office/spreadsheetml/2009/9/main" objectType="CheckBox" fmlaLink="E19" lockText="1" noThreeD="1"/>
</file>

<file path=xl/ctrlProps/ctrlProp521.xml><?xml version="1.0" encoding="utf-8"?>
<formControlPr xmlns="http://schemas.microsoft.com/office/spreadsheetml/2009/9/main" objectType="CheckBox" fmlaLink="E22" lockText="1" noThreeD="1"/>
</file>

<file path=xl/ctrlProps/ctrlProp522.xml><?xml version="1.0" encoding="utf-8"?>
<formControlPr xmlns="http://schemas.microsoft.com/office/spreadsheetml/2009/9/main" objectType="CheckBox" fmlaLink="C22" lockText="1" noThreeD="1"/>
</file>

<file path=xl/ctrlProps/ctrlProp523.xml><?xml version="1.0" encoding="utf-8"?>
<formControlPr xmlns="http://schemas.microsoft.com/office/spreadsheetml/2009/9/main" objectType="CheckBox" fmlaLink="G22" lockText="1" noThreeD="1"/>
</file>

<file path=xl/ctrlProps/ctrlProp524.xml><?xml version="1.0" encoding="utf-8"?>
<formControlPr xmlns="http://schemas.microsoft.com/office/spreadsheetml/2009/9/main" objectType="CheckBox" fmlaLink="I22" lockText="1" noThreeD="1"/>
</file>

<file path=xl/ctrlProps/ctrlProp525.xml><?xml version="1.0" encoding="utf-8"?>
<formControlPr xmlns="http://schemas.microsoft.com/office/spreadsheetml/2009/9/main" objectType="CheckBox" fmlaLink="I25" lockText="1" noThreeD="1"/>
</file>

<file path=xl/ctrlProps/ctrlProp526.xml><?xml version="1.0" encoding="utf-8"?>
<formControlPr xmlns="http://schemas.microsoft.com/office/spreadsheetml/2009/9/main" objectType="CheckBox" fmlaLink="G25" lockText="1" noThreeD="1"/>
</file>

<file path=xl/ctrlProps/ctrlProp527.xml><?xml version="1.0" encoding="utf-8"?>
<formControlPr xmlns="http://schemas.microsoft.com/office/spreadsheetml/2009/9/main" objectType="CheckBox" fmlaLink="E25" lockText="1" noThreeD="1"/>
</file>

<file path=xl/ctrlProps/ctrlProp528.xml><?xml version="1.0" encoding="utf-8"?>
<formControlPr xmlns="http://schemas.microsoft.com/office/spreadsheetml/2009/9/main" objectType="CheckBox" fmlaLink="C25" lockText="1" noThreeD="1"/>
</file>

<file path=xl/ctrlProps/ctrlProp529.xml><?xml version="1.0" encoding="utf-8"?>
<formControlPr xmlns="http://schemas.microsoft.com/office/spreadsheetml/2009/9/main" objectType="CheckBox" fmlaLink="C28" lockText="1" noThreeD="1"/>
</file>

<file path=xl/ctrlProps/ctrlProp530.xml><?xml version="1.0" encoding="utf-8"?>
<formControlPr xmlns="http://schemas.microsoft.com/office/spreadsheetml/2009/9/main" objectType="CheckBox" fmlaLink="E28" lockText="1" noThreeD="1"/>
</file>

<file path=xl/ctrlProps/ctrlProp531.xml><?xml version="1.0" encoding="utf-8"?>
<formControlPr xmlns="http://schemas.microsoft.com/office/spreadsheetml/2009/9/main" objectType="CheckBox" fmlaLink="G28" lockText="1" noThreeD="1"/>
</file>

<file path=xl/ctrlProps/ctrlProp532.xml><?xml version="1.0" encoding="utf-8"?>
<formControlPr xmlns="http://schemas.microsoft.com/office/spreadsheetml/2009/9/main" objectType="CheckBox" fmlaLink="I28" lockText="1" noThreeD="1"/>
</file>

<file path=xl/ctrlProps/ctrlProp533.xml><?xml version="1.0" encoding="utf-8"?>
<formControlPr xmlns="http://schemas.microsoft.com/office/spreadsheetml/2009/9/main" objectType="CheckBox" fmlaLink="I31" lockText="1" noThreeD="1"/>
</file>

<file path=xl/ctrlProps/ctrlProp534.xml><?xml version="1.0" encoding="utf-8"?>
<formControlPr xmlns="http://schemas.microsoft.com/office/spreadsheetml/2009/9/main" objectType="CheckBox" fmlaLink="G31" lockText="1" noThreeD="1"/>
</file>

<file path=xl/ctrlProps/ctrlProp535.xml><?xml version="1.0" encoding="utf-8"?>
<formControlPr xmlns="http://schemas.microsoft.com/office/spreadsheetml/2009/9/main" objectType="CheckBox" fmlaLink="E31" lockText="1" noThreeD="1"/>
</file>

<file path=xl/ctrlProps/ctrlProp536.xml><?xml version="1.0" encoding="utf-8"?>
<formControlPr xmlns="http://schemas.microsoft.com/office/spreadsheetml/2009/9/main" objectType="CheckBox" fmlaLink="C31" lockText="1" noThreeD="1"/>
</file>

<file path=xl/ctrlProps/ctrlProp537.xml><?xml version="1.0" encoding="utf-8"?>
<formControlPr xmlns="http://schemas.microsoft.com/office/spreadsheetml/2009/9/main" objectType="CheckBox" fmlaLink="C13" lockText="1" noThreeD="1"/>
</file>

<file path=xl/ctrlProps/ctrlProp538.xml><?xml version="1.0" encoding="utf-8"?>
<formControlPr xmlns="http://schemas.microsoft.com/office/spreadsheetml/2009/9/main" objectType="CheckBox" fmlaLink="E13" lockText="1" noThreeD="1"/>
</file>

<file path=xl/ctrlProps/ctrlProp539.xml><?xml version="1.0" encoding="utf-8"?>
<formControlPr xmlns="http://schemas.microsoft.com/office/spreadsheetml/2009/9/main" objectType="CheckBox" fmlaLink="G13" lockText="1" noThreeD="1"/>
</file>

<file path=xl/ctrlProps/ctrlProp540.xml><?xml version="1.0" encoding="utf-8"?>
<formControlPr xmlns="http://schemas.microsoft.com/office/spreadsheetml/2009/9/main" objectType="CheckBox" fmlaLink="I13" lockText="1" noThreeD="1"/>
</file>

<file path=xl/ctrlProps/ctrlProp541.xml><?xml version="1.0" encoding="utf-8"?>
<formControlPr xmlns="http://schemas.microsoft.com/office/spreadsheetml/2009/9/main" objectType="CheckBox" fmlaLink="$C$10" lockText="1" noThreeD="1"/>
</file>

<file path=xl/ctrlProps/ctrlProp542.xml><?xml version="1.0" encoding="utf-8"?>
<formControlPr xmlns="http://schemas.microsoft.com/office/spreadsheetml/2009/9/main" objectType="CheckBox" fmlaLink="E10" lockText="1" noThreeD="1"/>
</file>

<file path=xl/ctrlProps/ctrlProp543.xml><?xml version="1.0" encoding="utf-8"?>
<formControlPr xmlns="http://schemas.microsoft.com/office/spreadsheetml/2009/9/main" objectType="CheckBox" fmlaLink="G10" lockText="1" noThreeD="1"/>
</file>

<file path=xl/ctrlProps/ctrlProp544.xml><?xml version="1.0" encoding="utf-8"?>
<formControlPr xmlns="http://schemas.microsoft.com/office/spreadsheetml/2009/9/main" objectType="CheckBox" fmlaLink="I10" lockText="1" noThreeD="1"/>
</file>

<file path=xl/ctrlProps/ctrlProp545.xml><?xml version="1.0" encoding="utf-8"?>
<formControlPr xmlns="http://schemas.microsoft.com/office/spreadsheetml/2009/9/main" objectType="CheckBox" fmlaLink="C16" lockText="1" noThreeD="1"/>
</file>

<file path=xl/ctrlProps/ctrlProp546.xml><?xml version="1.0" encoding="utf-8"?>
<formControlPr xmlns="http://schemas.microsoft.com/office/spreadsheetml/2009/9/main" objectType="CheckBox" fmlaLink="E16" lockText="1" noThreeD="1"/>
</file>

<file path=xl/ctrlProps/ctrlProp547.xml><?xml version="1.0" encoding="utf-8"?>
<formControlPr xmlns="http://schemas.microsoft.com/office/spreadsheetml/2009/9/main" objectType="CheckBox" fmlaLink="G16" lockText="1" noThreeD="1"/>
</file>

<file path=xl/ctrlProps/ctrlProp548.xml><?xml version="1.0" encoding="utf-8"?>
<formControlPr xmlns="http://schemas.microsoft.com/office/spreadsheetml/2009/9/main" objectType="CheckBox" fmlaLink="I16" lockText="1" noThreeD="1"/>
</file>

<file path=xl/ctrlProps/ctrlProp549.xml><?xml version="1.0" encoding="utf-8"?>
<formControlPr xmlns="http://schemas.microsoft.com/office/spreadsheetml/2009/9/main" objectType="CheckBox" fmlaLink="C19" lockText="1" noThreeD="1"/>
</file>

<file path=xl/ctrlProps/ctrlProp550.xml><?xml version="1.0" encoding="utf-8"?>
<formControlPr xmlns="http://schemas.microsoft.com/office/spreadsheetml/2009/9/main" objectType="CheckBox" fmlaLink="E19" lockText="1" noThreeD="1"/>
</file>

<file path=xl/ctrlProps/ctrlProp551.xml><?xml version="1.0" encoding="utf-8"?>
<formControlPr xmlns="http://schemas.microsoft.com/office/spreadsheetml/2009/9/main" objectType="CheckBox" fmlaLink="E22" lockText="1" noThreeD="1"/>
</file>

<file path=xl/ctrlProps/ctrlProp552.xml><?xml version="1.0" encoding="utf-8"?>
<formControlPr xmlns="http://schemas.microsoft.com/office/spreadsheetml/2009/9/main" objectType="CheckBox" fmlaLink="C22" lockText="1" noThreeD="1"/>
</file>

<file path=xl/ctrlProps/ctrlProp553.xml><?xml version="1.0" encoding="utf-8"?>
<formControlPr xmlns="http://schemas.microsoft.com/office/spreadsheetml/2009/9/main" objectType="CheckBox" fmlaLink="G22" lockText="1" noThreeD="1"/>
</file>

<file path=xl/ctrlProps/ctrlProp554.xml><?xml version="1.0" encoding="utf-8"?>
<formControlPr xmlns="http://schemas.microsoft.com/office/spreadsheetml/2009/9/main" objectType="CheckBox" fmlaLink="I22" lockText="1" noThreeD="1"/>
</file>

<file path=xl/ctrlProps/ctrlProp555.xml><?xml version="1.0" encoding="utf-8"?>
<formControlPr xmlns="http://schemas.microsoft.com/office/spreadsheetml/2009/9/main" objectType="CheckBox" fmlaLink="I25" lockText="1" noThreeD="1"/>
</file>

<file path=xl/ctrlProps/ctrlProp556.xml><?xml version="1.0" encoding="utf-8"?>
<formControlPr xmlns="http://schemas.microsoft.com/office/spreadsheetml/2009/9/main" objectType="CheckBox" fmlaLink="G25" lockText="1" noThreeD="1"/>
</file>

<file path=xl/ctrlProps/ctrlProp557.xml><?xml version="1.0" encoding="utf-8"?>
<formControlPr xmlns="http://schemas.microsoft.com/office/spreadsheetml/2009/9/main" objectType="CheckBox" fmlaLink="E25" lockText="1" noThreeD="1"/>
</file>

<file path=xl/ctrlProps/ctrlProp558.xml><?xml version="1.0" encoding="utf-8"?>
<formControlPr xmlns="http://schemas.microsoft.com/office/spreadsheetml/2009/9/main" objectType="CheckBox" fmlaLink="C25" lockText="1" noThreeD="1"/>
</file>

<file path=xl/ctrlProps/ctrlProp559.xml><?xml version="1.0" encoding="utf-8"?>
<formControlPr xmlns="http://schemas.microsoft.com/office/spreadsheetml/2009/9/main" objectType="CheckBox" fmlaLink="C28" lockText="1" noThreeD="1"/>
</file>

<file path=xl/ctrlProps/ctrlProp560.xml><?xml version="1.0" encoding="utf-8"?>
<formControlPr xmlns="http://schemas.microsoft.com/office/spreadsheetml/2009/9/main" objectType="CheckBox" fmlaLink="E28" lockText="1" noThreeD="1"/>
</file>

<file path=xl/ctrlProps/ctrlProp561.xml><?xml version="1.0" encoding="utf-8"?>
<formControlPr xmlns="http://schemas.microsoft.com/office/spreadsheetml/2009/9/main" objectType="CheckBox" fmlaLink="G28" lockText="1" noThreeD="1"/>
</file>

<file path=xl/ctrlProps/ctrlProp562.xml><?xml version="1.0" encoding="utf-8"?>
<formControlPr xmlns="http://schemas.microsoft.com/office/spreadsheetml/2009/9/main" objectType="CheckBox" fmlaLink="I28" lockText="1" noThreeD="1"/>
</file>

<file path=xl/ctrlProps/ctrlProp563.xml><?xml version="1.0" encoding="utf-8"?>
<formControlPr xmlns="http://schemas.microsoft.com/office/spreadsheetml/2009/9/main" objectType="CheckBox" fmlaLink="I31" lockText="1" noThreeD="1"/>
</file>

<file path=xl/ctrlProps/ctrlProp564.xml><?xml version="1.0" encoding="utf-8"?>
<formControlPr xmlns="http://schemas.microsoft.com/office/spreadsheetml/2009/9/main" objectType="CheckBox" fmlaLink="G31" lockText="1" noThreeD="1"/>
</file>

<file path=xl/ctrlProps/ctrlProp565.xml><?xml version="1.0" encoding="utf-8"?>
<formControlPr xmlns="http://schemas.microsoft.com/office/spreadsheetml/2009/9/main" objectType="CheckBox" fmlaLink="E31" lockText="1" noThreeD="1"/>
</file>

<file path=xl/ctrlProps/ctrlProp566.xml><?xml version="1.0" encoding="utf-8"?>
<formControlPr xmlns="http://schemas.microsoft.com/office/spreadsheetml/2009/9/main" objectType="CheckBox" fmlaLink="C31" lockText="1" noThreeD="1"/>
</file>

<file path=xl/ctrlProps/ctrlProp567.xml><?xml version="1.0" encoding="utf-8"?>
<formControlPr xmlns="http://schemas.microsoft.com/office/spreadsheetml/2009/9/main" objectType="CheckBox" fmlaLink="C13" lockText="1" noThreeD="1"/>
</file>

<file path=xl/ctrlProps/ctrlProp568.xml><?xml version="1.0" encoding="utf-8"?>
<formControlPr xmlns="http://schemas.microsoft.com/office/spreadsheetml/2009/9/main" objectType="CheckBox" fmlaLink="E13" lockText="1" noThreeD="1"/>
</file>

<file path=xl/ctrlProps/ctrlProp569.xml><?xml version="1.0" encoding="utf-8"?>
<formControlPr xmlns="http://schemas.microsoft.com/office/spreadsheetml/2009/9/main" objectType="CheckBox" fmlaLink="G13" lockText="1" noThreeD="1"/>
</file>

<file path=xl/ctrlProps/ctrlProp570.xml><?xml version="1.0" encoding="utf-8"?>
<formControlPr xmlns="http://schemas.microsoft.com/office/spreadsheetml/2009/9/main" objectType="CheckBox" fmlaLink="I13" lockText="1" noThreeD="1"/>
</file>

<file path=xl/ctrlProps/ctrlProp571.xml><?xml version="1.0" encoding="utf-8"?>
<formControlPr xmlns="http://schemas.microsoft.com/office/spreadsheetml/2009/9/main" objectType="CheckBox" fmlaLink="$C$10" lockText="1" noThreeD="1"/>
</file>

<file path=xl/ctrlProps/ctrlProp572.xml><?xml version="1.0" encoding="utf-8"?>
<formControlPr xmlns="http://schemas.microsoft.com/office/spreadsheetml/2009/9/main" objectType="CheckBox" fmlaLink="E10" lockText="1" noThreeD="1"/>
</file>

<file path=xl/ctrlProps/ctrlProp573.xml><?xml version="1.0" encoding="utf-8"?>
<formControlPr xmlns="http://schemas.microsoft.com/office/spreadsheetml/2009/9/main" objectType="CheckBox" fmlaLink="G10" lockText="1" noThreeD="1"/>
</file>

<file path=xl/ctrlProps/ctrlProp574.xml><?xml version="1.0" encoding="utf-8"?>
<formControlPr xmlns="http://schemas.microsoft.com/office/spreadsheetml/2009/9/main" objectType="CheckBox" fmlaLink="I10" lockText="1" noThreeD="1"/>
</file>

<file path=xl/ctrlProps/ctrlProp575.xml><?xml version="1.0" encoding="utf-8"?>
<formControlPr xmlns="http://schemas.microsoft.com/office/spreadsheetml/2009/9/main" objectType="CheckBox" fmlaLink="C16" lockText="1" noThreeD="1"/>
</file>

<file path=xl/ctrlProps/ctrlProp576.xml><?xml version="1.0" encoding="utf-8"?>
<formControlPr xmlns="http://schemas.microsoft.com/office/spreadsheetml/2009/9/main" objectType="CheckBox" fmlaLink="E16" lockText="1" noThreeD="1"/>
</file>

<file path=xl/ctrlProps/ctrlProp577.xml><?xml version="1.0" encoding="utf-8"?>
<formControlPr xmlns="http://schemas.microsoft.com/office/spreadsheetml/2009/9/main" objectType="CheckBox" fmlaLink="G16" lockText="1" noThreeD="1"/>
</file>

<file path=xl/ctrlProps/ctrlProp578.xml><?xml version="1.0" encoding="utf-8"?>
<formControlPr xmlns="http://schemas.microsoft.com/office/spreadsheetml/2009/9/main" objectType="CheckBox" fmlaLink="I16" lockText="1" noThreeD="1"/>
</file>

<file path=xl/ctrlProps/ctrlProp579.xml><?xml version="1.0" encoding="utf-8"?>
<formControlPr xmlns="http://schemas.microsoft.com/office/spreadsheetml/2009/9/main" objectType="CheckBox" fmlaLink="C19" lockText="1" noThreeD="1"/>
</file>

<file path=xl/ctrlProps/ctrlProp580.xml><?xml version="1.0" encoding="utf-8"?>
<formControlPr xmlns="http://schemas.microsoft.com/office/spreadsheetml/2009/9/main" objectType="CheckBox" fmlaLink="E19" lockText="1" noThreeD="1"/>
</file>

<file path=xl/ctrlProps/ctrlProp581.xml><?xml version="1.0" encoding="utf-8"?>
<formControlPr xmlns="http://schemas.microsoft.com/office/spreadsheetml/2009/9/main" objectType="CheckBox" fmlaLink="E22" lockText="1" noThreeD="1"/>
</file>

<file path=xl/ctrlProps/ctrlProp582.xml><?xml version="1.0" encoding="utf-8"?>
<formControlPr xmlns="http://schemas.microsoft.com/office/spreadsheetml/2009/9/main" objectType="CheckBox" fmlaLink="C22" lockText="1" noThreeD="1"/>
</file>

<file path=xl/ctrlProps/ctrlProp583.xml><?xml version="1.0" encoding="utf-8"?>
<formControlPr xmlns="http://schemas.microsoft.com/office/spreadsheetml/2009/9/main" objectType="CheckBox" fmlaLink="G22" lockText="1" noThreeD="1"/>
</file>

<file path=xl/ctrlProps/ctrlProp584.xml><?xml version="1.0" encoding="utf-8"?>
<formControlPr xmlns="http://schemas.microsoft.com/office/spreadsheetml/2009/9/main" objectType="CheckBox" fmlaLink="I22" lockText="1" noThreeD="1"/>
</file>

<file path=xl/ctrlProps/ctrlProp585.xml><?xml version="1.0" encoding="utf-8"?>
<formControlPr xmlns="http://schemas.microsoft.com/office/spreadsheetml/2009/9/main" objectType="CheckBox" fmlaLink="I25" lockText="1" noThreeD="1"/>
</file>

<file path=xl/ctrlProps/ctrlProp586.xml><?xml version="1.0" encoding="utf-8"?>
<formControlPr xmlns="http://schemas.microsoft.com/office/spreadsheetml/2009/9/main" objectType="CheckBox" fmlaLink="G25" lockText="1" noThreeD="1"/>
</file>

<file path=xl/ctrlProps/ctrlProp587.xml><?xml version="1.0" encoding="utf-8"?>
<formControlPr xmlns="http://schemas.microsoft.com/office/spreadsheetml/2009/9/main" objectType="CheckBox" fmlaLink="E25" lockText="1" noThreeD="1"/>
</file>

<file path=xl/ctrlProps/ctrlProp588.xml><?xml version="1.0" encoding="utf-8"?>
<formControlPr xmlns="http://schemas.microsoft.com/office/spreadsheetml/2009/9/main" objectType="CheckBox" fmlaLink="C25" lockText="1" noThreeD="1"/>
</file>

<file path=xl/ctrlProps/ctrlProp589.xml><?xml version="1.0" encoding="utf-8"?>
<formControlPr xmlns="http://schemas.microsoft.com/office/spreadsheetml/2009/9/main" objectType="CheckBox" fmlaLink="C28" lockText="1" noThreeD="1"/>
</file>

<file path=xl/ctrlProps/ctrlProp590.xml><?xml version="1.0" encoding="utf-8"?>
<formControlPr xmlns="http://schemas.microsoft.com/office/spreadsheetml/2009/9/main" objectType="CheckBox" fmlaLink="E28" lockText="1" noThreeD="1"/>
</file>

<file path=xl/ctrlProps/ctrlProp591.xml><?xml version="1.0" encoding="utf-8"?>
<formControlPr xmlns="http://schemas.microsoft.com/office/spreadsheetml/2009/9/main" objectType="CheckBox" fmlaLink="G28" lockText="1" noThreeD="1"/>
</file>

<file path=xl/ctrlProps/ctrlProp592.xml><?xml version="1.0" encoding="utf-8"?>
<formControlPr xmlns="http://schemas.microsoft.com/office/spreadsheetml/2009/9/main" objectType="CheckBox" fmlaLink="I28" lockText="1" noThreeD="1"/>
</file>

<file path=xl/ctrlProps/ctrlProp593.xml><?xml version="1.0" encoding="utf-8"?>
<formControlPr xmlns="http://schemas.microsoft.com/office/spreadsheetml/2009/9/main" objectType="CheckBox" fmlaLink="I31" lockText="1" noThreeD="1"/>
</file>

<file path=xl/ctrlProps/ctrlProp594.xml><?xml version="1.0" encoding="utf-8"?>
<formControlPr xmlns="http://schemas.microsoft.com/office/spreadsheetml/2009/9/main" objectType="CheckBox" fmlaLink="G31" lockText="1" noThreeD="1"/>
</file>

<file path=xl/ctrlProps/ctrlProp595.xml><?xml version="1.0" encoding="utf-8"?>
<formControlPr xmlns="http://schemas.microsoft.com/office/spreadsheetml/2009/9/main" objectType="CheckBox" fmlaLink="E31" lockText="1" noThreeD="1"/>
</file>

<file path=xl/ctrlProps/ctrlProp596.xml><?xml version="1.0" encoding="utf-8"?>
<formControlPr xmlns="http://schemas.microsoft.com/office/spreadsheetml/2009/9/main" objectType="CheckBox" fmlaLink="C31" lockText="1" noThreeD="1"/>
</file>

<file path=xl/ctrlProps/ctrlProp597.xml><?xml version="1.0" encoding="utf-8"?>
<formControlPr xmlns="http://schemas.microsoft.com/office/spreadsheetml/2009/9/main" objectType="CheckBox" fmlaLink="C13" lockText="1" noThreeD="1"/>
</file>

<file path=xl/ctrlProps/ctrlProp598.xml><?xml version="1.0" encoding="utf-8"?>
<formControlPr xmlns="http://schemas.microsoft.com/office/spreadsheetml/2009/9/main" objectType="CheckBox" fmlaLink="E13" lockText="1" noThreeD="1"/>
</file>

<file path=xl/ctrlProps/ctrlProp599.xml><?xml version="1.0" encoding="utf-8"?>
<formControlPr xmlns="http://schemas.microsoft.com/office/spreadsheetml/2009/9/main" objectType="CheckBox" fmlaLink="G13" lockText="1" noThreeD="1"/>
</file>

<file path=xl/ctrlProps/ctrlProp600.xml><?xml version="1.0" encoding="utf-8"?>
<formControlPr xmlns="http://schemas.microsoft.com/office/spreadsheetml/2009/9/main" objectType="CheckBox" fmlaLink="I13" lockText="1" noThreeD="1"/>
</file>

<file path=xl/ctrlProps/ctrlProp601.xml><?xml version="1.0" encoding="utf-8"?>
<formControlPr xmlns="http://schemas.microsoft.com/office/spreadsheetml/2009/9/main" objectType="CheckBox" fmlaLink="$C$10" lockText="1" noThreeD="1"/>
</file>

<file path=xl/ctrlProps/ctrlProp602.xml><?xml version="1.0" encoding="utf-8"?>
<formControlPr xmlns="http://schemas.microsoft.com/office/spreadsheetml/2009/9/main" objectType="CheckBox" fmlaLink="E10" lockText="1" noThreeD="1"/>
</file>

<file path=xl/ctrlProps/ctrlProp603.xml><?xml version="1.0" encoding="utf-8"?>
<formControlPr xmlns="http://schemas.microsoft.com/office/spreadsheetml/2009/9/main" objectType="CheckBox" fmlaLink="G10" lockText="1" noThreeD="1"/>
</file>

<file path=xl/ctrlProps/ctrlProp604.xml><?xml version="1.0" encoding="utf-8"?>
<formControlPr xmlns="http://schemas.microsoft.com/office/spreadsheetml/2009/9/main" objectType="CheckBox" fmlaLink="I10" lockText="1" noThreeD="1"/>
</file>

<file path=xl/ctrlProps/ctrlProp605.xml><?xml version="1.0" encoding="utf-8"?>
<formControlPr xmlns="http://schemas.microsoft.com/office/spreadsheetml/2009/9/main" objectType="CheckBox" fmlaLink="C16" lockText="1" noThreeD="1"/>
</file>

<file path=xl/ctrlProps/ctrlProp606.xml><?xml version="1.0" encoding="utf-8"?>
<formControlPr xmlns="http://schemas.microsoft.com/office/spreadsheetml/2009/9/main" objectType="CheckBox" fmlaLink="E16" lockText="1" noThreeD="1"/>
</file>

<file path=xl/ctrlProps/ctrlProp607.xml><?xml version="1.0" encoding="utf-8"?>
<formControlPr xmlns="http://schemas.microsoft.com/office/spreadsheetml/2009/9/main" objectType="CheckBox" fmlaLink="G16" lockText="1" noThreeD="1"/>
</file>

<file path=xl/ctrlProps/ctrlProp608.xml><?xml version="1.0" encoding="utf-8"?>
<formControlPr xmlns="http://schemas.microsoft.com/office/spreadsheetml/2009/9/main" objectType="CheckBox" fmlaLink="I16" lockText="1" noThreeD="1"/>
</file>

<file path=xl/ctrlProps/ctrlProp609.xml><?xml version="1.0" encoding="utf-8"?>
<formControlPr xmlns="http://schemas.microsoft.com/office/spreadsheetml/2009/9/main" objectType="CheckBox" fmlaLink="C19" lockText="1" noThreeD="1"/>
</file>

<file path=xl/ctrlProps/ctrlProp610.xml><?xml version="1.0" encoding="utf-8"?>
<formControlPr xmlns="http://schemas.microsoft.com/office/spreadsheetml/2009/9/main" objectType="CheckBox" fmlaLink="E19" lockText="1" noThreeD="1"/>
</file>

<file path=xl/ctrlProps/ctrlProp611.xml><?xml version="1.0" encoding="utf-8"?>
<formControlPr xmlns="http://schemas.microsoft.com/office/spreadsheetml/2009/9/main" objectType="CheckBox" fmlaLink="E22" lockText="1" noThreeD="1"/>
</file>

<file path=xl/ctrlProps/ctrlProp612.xml><?xml version="1.0" encoding="utf-8"?>
<formControlPr xmlns="http://schemas.microsoft.com/office/spreadsheetml/2009/9/main" objectType="CheckBox" fmlaLink="C22" lockText="1" noThreeD="1"/>
</file>

<file path=xl/ctrlProps/ctrlProp613.xml><?xml version="1.0" encoding="utf-8"?>
<formControlPr xmlns="http://schemas.microsoft.com/office/spreadsheetml/2009/9/main" objectType="CheckBox" fmlaLink="G22" lockText="1" noThreeD="1"/>
</file>

<file path=xl/ctrlProps/ctrlProp614.xml><?xml version="1.0" encoding="utf-8"?>
<formControlPr xmlns="http://schemas.microsoft.com/office/spreadsheetml/2009/9/main" objectType="CheckBox" fmlaLink="I22" lockText="1" noThreeD="1"/>
</file>

<file path=xl/ctrlProps/ctrlProp615.xml><?xml version="1.0" encoding="utf-8"?>
<formControlPr xmlns="http://schemas.microsoft.com/office/spreadsheetml/2009/9/main" objectType="CheckBox" fmlaLink="I25" lockText="1" noThreeD="1"/>
</file>

<file path=xl/ctrlProps/ctrlProp616.xml><?xml version="1.0" encoding="utf-8"?>
<formControlPr xmlns="http://schemas.microsoft.com/office/spreadsheetml/2009/9/main" objectType="CheckBox" fmlaLink="G25" lockText="1" noThreeD="1"/>
</file>

<file path=xl/ctrlProps/ctrlProp617.xml><?xml version="1.0" encoding="utf-8"?>
<formControlPr xmlns="http://schemas.microsoft.com/office/spreadsheetml/2009/9/main" objectType="CheckBox" fmlaLink="E25" lockText="1" noThreeD="1"/>
</file>

<file path=xl/ctrlProps/ctrlProp618.xml><?xml version="1.0" encoding="utf-8"?>
<formControlPr xmlns="http://schemas.microsoft.com/office/spreadsheetml/2009/9/main" objectType="CheckBox" fmlaLink="C25" lockText="1" noThreeD="1"/>
</file>

<file path=xl/ctrlProps/ctrlProp619.xml><?xml version="1.0" encoding="utf-8"?>
<formControlPr xmlns="http://schemas.microsoft.com/office/spreadsheetml/2009/9/main" objectType="CheckBox" fmlaLink="C28" lockText="1" noThreeD="1"/>
</file>

<file path=xl/ctrlProps/ctrlProp620.xml><?xml version="1.0" encoding="utf-8"?>
<formControlPr xmlns="http://schemas.microsoft.com/office/spreadsheetml/2009/9/main" objectType="CheckBox" fmlaLink="E28" lockText="1" noThreeD="1"/>
</file>

<file path=xl/ctrlProps/ctrlProp621.xml><?xml version="1.0" encoding="utf-8"?>
<formControlPr xmlns="http://schemas.microsoft.com/office/spreadsheetml/2009/9/main" objectType="CheckBox" fmlaLink="G28" lockText="1" noThreeD="1"/>
</file>

<file path=xl/ctrlProps/ctrlProp622.xml><?xml version="1.0" encoding="utf-8"?>
<formControlPr xmlns="http://schemas.microsoft.com/office/spreadsheetml/2009/9/main" objectType="CheckBox" fmlaLink="I28" lockText="1" noThreeD="1"/>
</file>

<file path=xl/ctrlProps/ctrlProp623.xml><?xml version="1.0" encoding="utf-8"?>
<formControlPr xmlns="http://schemas.microsoft.com/office/spreadsheetml/2009/9/main" objectType="CheckBox" fmlaLink="I31" lockText="1" noThreeD="1"/>
</file>

<file path=xl/ctrlProps/ctrlProp624.xml><?xml version="1.0" encoding="utf-8"?>
<formControlPr xmlns="http://schemas.microsoft.com/office/spreadsheetml/2009/9/main" objectType="CheckBox" fmlaLink="G31" lockText="1" noThreeD="1"/>
</file>

<file path=xl/ctrlProps/ctrlProp625.xml><?xml version="1.0" encoding="utf-8"?>
<formControlPr xmlns="http://schemas.microsoft.com/office/spreadsheetml/2009/9/main" objectType="CheckBox" fmlaLink="E31" lockText="1" noThreeD="1"/>
</file>

<file path=xl/ctrlProps/ctrlProp626.xml><?xml version="1.0" encoding="utf-8"?>
<formControlPr xmlns="http://schemas.microsoft.com/office/spreadsheetml/2009/9/main" objectType="CheckBox" fmlaLink="C31" lockText="1" noThreeD="1"/>
</file>

<file path=xl/ctrlProps/ctrlProp627.xml><?xml version="1.0" encoding="utf-8"?>
<formControlPr xmlns="http://schemas.microsoft.com/office/spreadsheetml/2009/9/main" objectType="CheckBox" fmlaLink="C13" lockText="1" noThreeD="1"/>
</file>

<file path=xl/ctrlProps/ctrlProp628.xml><?xml version="1.0" encoding="utf-8"?>
<formControlPr xmlns="http://schemas.microsoft.com/office/spreadsheetml/2009/9/main" objectType="CheckBox" fmlaLink="E13" lockText="1" noThreeD="1"/>
</file>

<file path=xl/ctrlProps/ctrlProp629.xml><?xml version="1.0" encoding="utf-8"?>
<formControlPr xmlns="http://schemas.microsoft.com/office/spreadsheetml/2009/9/main" objectType="CheckBox" fmlaLink="G13" lockText="1" noThreeD="1"/>
</file>

<file path=xl/ctrlProps/ctrlProp630.xml><?xml version="1.0" encoding="utf-8"?>
<formControlPr xmlns="http://schemas.microsoft.com/office/spreadsheetml/2009/9/main" objectType="CheckBox" fmlaLink="I13" lockText="1" noThreeD="1"/>
</file>

<file path=xl/ctrlProps/ctrlProp631.xml><?xml version="1.0" encoding="utf-8"?>
<formControlPr xmlns="http://schemas.microsoft.com/office/spreadsheetml/2009/9/main" objectType="CheckBox" fmlaLink="$C$10" lockText="1" noThreeD="1"/>
</file>

<file path=xl/ctrlProps/ctrlProp632.xml><?xml version="1.0" encoding="utf-8"?>
<formControlPr xmlns="http://schemas.microsoft.com/office/spreadsheetml/2009/9/main" objectType="CheckBox" fmlaLink="E10" lockText="1" noThreeD="1"/>
</file>

<file path=xl/ctrlProps/ctrlProp633.xml><?xml version="1.0" encoding="utf-8"?>
<formControlPr xmlns="http://schemas.microsoft.com/office/spreadsheetml/2009/9/main" objectType="CheckBox" fmlaLink="G10" lockText="1" noThreeD="1"/>
</file>

<file path=xl/ctrlProps/ctrlProp634.xml><?xml version="1.0" encoding="utf-8"?>
<formControlPr xmlns="http://schemas.microsoft.com/office/spreadsheetml/2009/9/main" objectType="CheckBox" fmlaLink="I10" lockText="1" noThreeD="1"/>
</file>

<file path=xl/ctrlProps/ctrlProp635.xml><?xml version="1.0" encoding="utf-8"?>
<formControlPr xmlns="http://schemas.microsoft.com/office/spreadsheetml/2009/9/main" objectType="CheckBox" fmlaLink="C16" lockText="1" noThreeD="1"/>
</file>

<file path=xl/ctrlProps/ctrlProp636.xml><?xml version="1.0" encoding="utf-8"?>
<formControlPr xmlns="http://schemas.microsoft.com/office/spreadsheetml/2009/9/main" objectType="CheckBox" fmlaLink="E16" lockText="1" noThreeD="1"/>
</file>

<file path=xl/ctrlProps/ctrlProp637.xml><?xml version="1.0" encoding="utf-8"?>
<formControlPr xmlns="http://schemas.microsoft.com/office/spreadsheetml/2009/9/main" objectType="CheckBox" fmlaLink="G16" lockText="1" noThreeD="1"/>
</file>

<file path=xl/ctrlProps/ctrlProp638.xml><?xml version="1.0" encoding="utf-8"?>
<formControlPr xmlns="http://schemas.microsoft.com/office/spreadsheetml/2009/9/main" objectType="CheckBox" fmlaLink="I16" lockText="1" noThreeD="1"/>
</file>

<file path=xl/ctrlProps/ctrlProp639.xml><?xml version="1.0" encoding="utf-8"?>
<formControlPr xmlns="http://schemas.microsoft.com/office/spreadsheetml/2009/9/main" objectType="CheckBox" fmlaLink="C19" lockText="1" noThreeD="1"/>
</file>

<file path=xl/ctrlProps/ctrlProp640.xml><?xml version="1.0" encoding="utf-8"?>
<formControlPr xmlns="http://schemas.microsoft.com/office/spreadsheetml/2009/9/main" objectType="CheckBox" fmlaLink="E19" lockText="1" noThreeD="1"/>
</file>

<file path=xl/ctrlProps/ctrlProp641.xml><?xml version="1.0" encoding="utf-8"?>
<formControlPr xmlns="http://schemas.microsoft.com/office/spreadsheetml/2009/9/main" objectType="CheckBox" fmlaLink="E22" lockText="1" noThreeD="1"/>
</file>

<file path=xl/ctrlProps/ctrlProp642.xml><?xml version="1.0" encoding="utf-8"?>
<formControlPr xmlns="http://schemas.microsoft.com/office/spreadsheetml/2009/9/main" objectType="CheckBox" fmlaLink="C22" lockText="1" noThreeD="1"/>
</file>

<file path=xl/ctrlProps/ctrlProp643.xml><?xml version="1.0" encoding="utf-8"?>
<formControlPr xmlns="http://schemas.microsoft.com/office/spreadsheetml/2009/9/main" objectType="CheckBox" fmlaLink="G22" lockText="1" noThreeD="1"/>
</file>

<file path=xl/ctrlProps/ctrlProp644.xml><?xml version="1.0" encoding="utf-8"?>
<formControlPr xmlns="http://schemas.microsoft.com/office/spreadsheetml/2009/9/main" objectType="CheckBox" fmlaLink="I22" lockText="1" noThreeD="1"/>
</file>

<file path=xl/ctrlProps/ctrlProp645.xml><?xml version="1.0" encoding="utf-8"?>
<formControlPr xmlns="http://schemas.microsoft.com/office/spreadsheetml/2009/9/main" objectType="CheckBox" fmlaLink="I25" lockText="1" noThreeD="1"/>
</file>

<file path=xl/ctrlProps/ctrlProp646.xml><?xml version="1.0" encoding="utf-8"?>
<formControlPr xmlns="http://schemas.microsoft.com/office/spreadsheetml/2009/9/main" objectType="CheckBox" fmlaLink="G25" lockText="1" noThreeD="1"/>
</file>

<file path=xl/ctrlProps/ctrlProp647.xml><?xml version="1.0" encoding="utf-8"?>
<formControlPr xmlns="http://schemas.microsoft.com/office/spreadsheetml/2009/9/main" objectType="CheckBox" fmlaLink="E25" lockText="1" noThreeD="1"/>
</file>

<file path=xl/ctrlProps/ctrlProp648.xml><?xml version="1.0" encoding="utf-8"?>
<formControlPr xmlns="http://schemas.microsoft.com/office/spreadsheetml/2009/9/main" objectType="CheckBox" fmlaLink="C25" lockText="1" noThreeD="1"/>
</file>

<file path=xl/ctrlProps/ctrlProp649.xml><?xml version="1.0" encoding="utf-8"?>
<formControlPr xmlns="http://schemas.microsoft.com/office/spreadsheetml/2009/9/main" objectType="CheckBox" fmlaLink="C28" lockText="1" noThreeD="1"/>
</file>

<file path=xl/ctrlProps/ctrlProp650.xml><?xml version="1.0" encoding="utf-8"?>
<formControlPr xmlns="http://schemas.microsoft.com/office/spreadsheetml/2009/9/main" objectType="CheckBox" fmlaLink="E28" lockText="1" noThreeD="1"/>
</file>

<file path=xl/ctrlProps/ctrlProp651.xml><?xml version="1.0" encoding="utf-8"?>
<formControlPr xmlns="http://schemas.microsoft.com/office/spreadsheetml/2009/9/main" objectType="CheckBox" fmlaLink="G28" lockText="1" noThreeD="1"/>
</file>

<file path=xl/ctrlProps/ctrlProp652.xml><?xml version="1.0" encoding="utf-8"?>
<formControlPr xmlns="http://schemas.microsoft.com/office/spreadsheetml/2009/9/main" objectType="CheckBox" fmlaLink="I28" lockText="1" noThreeD="1"/>
</file>

<file path=xl/ctrlProps/ctrlProp653.xml><?xml version="1.0" encoding="utf-8"?>
<formControlPr xmlns="http://schemas.microsoft.com/office/spreadsheetml/2009/9/main" objectType="CheckBox" fmlaLink="I31" lockText="1" noThreeD="1"/>
</file>

<file path=xl/ctrlProps/ctrlProp654.xml><?xml version="1.0" encoding="utf-8"?>
<formControlPr xmlns="http://schemas.microsoft.com/office/spreadsheetml/2009/9/main" objectType="CheckBox" fmlaLink="G31" lockText="1" noThreeD="1"/>
</file>

<file path=xl/ctrlProps/ctrlProp655.xml><?xml version="1.0" encoding="utf-8"?>
<formControlPr xmlns="http://schemas.microsoft.com/office/spreadsheetml/2009/9/main" objectType="CheckBox" fmlaLink="E31" lockText="1" noThreeD="1"/>
</file>

<file path=xl/ctrlProps/ctrlProp656.xml><?xml version="1.0" encoding="utf-8"?>
<formControlPr xmlns="http://schemas.microsoft.com/office/spreadsheetml/2009/9/main" objectType="CheckBox" fmlaLink="C31" lockText="1" noThreeD="1"/>
</file>

<file path=xl/ctrlProps/ctrlProp657.xml><?xml version="1.0" encoding="utf-8"?>
<formControlPr xmlns="http://schemas.microsoft.com/office/spreadsheetml/2009/9/main" objectType="CheckBox" fmlaLink="C13" lockText="1" noThreeD="1"/>
</file>

<file path=xl/ctrlProps/ctrlProp658.xml><?xml version="1.0" encoding="utf-8"?>
<formControlPr xmlns="http://schemas.microsoft.com/office/spreadsheetml/2009/9/main" objectType="CheckBox" fmlaLink="E13" lockText="1" noThreeD="1"/>
</file>

<file path=xl/ctrlProps/ctrlProp659.xml><?xml version="1.0" encoding="utf-8"?>
<formControlPr xmlns="http://schemas.microsoft.com/office/spreadsheetml/2009/9/main" objectType="CheckBox" fmlaLink="G13" lockText="1" noThreeD="1"/>
</file>

<file path=xl/ctrlProps/ctrlProp660.xml><?xml version="1.0" encoding="utf-8"?>
<formControlPr xmlns="http://schemas.microsoft.com/office/spreadsheetml/2009/9/main" objectType="CheckBox" fmlaLink="I13" lockText="1" noThreeD="1"/>
</file>

<file path=xl/ctrlProps/ctrlProp661.xml><?xml version="1.0" encoding="utf-8"?>
<formControlPr xmlns="http://schemas.microsoft.com/office/spreadsheetml/2009/9/main" objectType="CheckBox" fmlaLink="$C$10" lockText="1" noThreeD="1"/>
</file>

<file path=xl/ctrlProps/ctrlProp662.xml><?xml version="1.0" encoding="utf-8"?>
<formControlPr xmlns="http://schemas.microsoft.com/office/spreadsheetml/2009/9/main" objectType="CheckBox" fmlaLink="E10" lockText="1" noThreeD="1"/>
</file>

<file path=xl/ctrlProps/ctrlProp663.xml><?xml version="1.0" encoding="utf-8"?>
<formControlPr xmlns="http://schemas.microsoft.com/office/spreadsheetml/2009/9/main" objectType="CheckBox" fmlaLink="G10" lockText="1" noThreeD="1"/>
</file>

<file path=xl/ctrlProps/ctrlProp664.xml><?xml version="1.0" encoding="utf-8"?>
<formControlPr xmlns="http://schemas.microsoft.com/office/spreadsheetml/2009/9/main" objectType="CheckBox" fmlaLink="I10" lockText="1" noThreeD="1"/>
</file>

<file path=xl/ctrlProps/ctrlProp665.xml><?xml version="1.0" encoding="utf-8"?>
<formControlPr xmlns="http://schemas.microsoft.com/office/spreadsheetml/2009/9/main" objectType="CheckBox" fmlaLink="C16" lockText="1" noThreeD="1"/>
</file>

<file path=xl/ctrlProps/ctrlProp666.xml><?xml version="1.0" encoding="utf-8"?>
<formControlPr xmlns="http://schemas.microsoft.com/office/spreadsheetml/2009/9/main" objectType="CheckBox" fmlaLink="E16" lockText="1" noThreeD="1"/>
</file>

<file path=xl/ctrlProps/ctrlProp667.xml><?xml version="1.0" encoding="utf-8"?>
<formControlPr xmlns="http://schemas.microsoft.com/office/spreadsheetml/2009/9/main" objectType="CheckBox" fmlaLink="G16" lockText="1" noThreeD="1"/>
</file>

<file path=xl/ctrlProps/ctrlProp668.xml><?xml version="1.0" encoding="utf-8"?>
<formControlPr xmlns="http://schemas.microsoft.com/office/spreadsheetml/2009/9/main" objectType="CheckBox" fmlaLink="I16" lockText="1" noThreeD="1"/>
</file>

<file path=xl/ctrlProps/ctrlProp669.xml><?xml version="1.0" encoding="utf-8"?>
<formControlPr xmlns="http://schemas.microsoft.com/office/spreadsheetml/2009/9/main" objectType="CheckBox" fmlaLink="C19" lockText="1" noThreeD="1"/>
</file>

<file path=xl/ctrlProps/ctrlProp670.xml><?xml version="1.0" encoding="utf-8"?>
<formControlPr xmlns="http://schemas.microsoft.com/office/spreadsheetml/2009/9/main" objectType="CheckBox" fmlaLink="E19" lockText="1" noThreeD="1"/>
</file>

<file path=xl/ctrlProps/ctrlProp671.xml><?xml version="1.0" encoding="utf-8"?>
<formControlPr xmlns="http://schemas.microsoft.com/office/spreadsheetml/2009/9/main" objectType="CheckBox" fmlaLink="E22" lockText="1" noThreeD="1"/>
</file>

<file path=xl/ctrlProps/ctrlProp672.xml><?xml version="1.0" encoding="utf-8"?>
<formControlPr xmlns="http://schemas.microsoft.com/office/spreadsheetml/2009/9/main" objectType="CheckBox" fmlaLink="C22" lockText="1" noThreeD="1"/>
</file>

<file path=xl/ctrlProps/ctrlProp673.xml><?xml version="1.0" encoding="utf-8"?>
<formControlPr xmlns="http://schemas.microsoft.com/office/spreadsheetml/2009/9/main" objectType="CheckBox" fmlaLink="G22" lockText="1" noThreeD="1"/>
</file>

<file path=xl/ctrlProps/ctrlProp674.xml><?xml version="1.0" encoding="utf-8"?>
<formControlPr xmlns="http://schemas.microsoft.com/office/spreadsheetml/2009/9/main" objectType="CheckBox" fmlaLink="I22" lockText="1" noThreeD="1"/>
</file>

<file path=xl/ctrlProps/ctrlProp675.xml><?xml version="1.0" encoding="utf-8"?>
<formControlPr xmlns="http://schemas.microsoft.com/office/spreadsheetml/2009/9/main" objectType="CheckBox" fmlaLink="I25" lockText="1" noThreeD="1"/>
</file>

<file path=xl/ctrlProps/ctrlProp676.xml><?xml version="1.0" encoding="utf-8"?>
<formControlPr xmlns="http://schemas.microsoft.com/office/spreadsheetml/2009/9/main" objectType="CheckBox" fmlaLink="G25" lockText="1" noThreeD="1"/>
</file>

<file path=xl/ctrlProps/ctrlProp677.xml><?xml version="1.0" encoding="utf-8"?>
<formControlPr xmlns="http://schemas.microsoft.com/office/spreadsheetml/2009/9/main" objectType="CheckBox" fmlaLink="E25" lockText="1" noThreeD="1"/>
</file>

<file path=xl/ctrlProps/ctrlProp678.xml><?xml version="1.0" encoding="utf-8"?>
<formControlPr xmlns="http://schemas.microsoft.com/office/spreadsheetml/2009/9/main" objectType="CheckBox" fmlaLink="C25" lockText="1" noThreeD="1"/>
</file>

<file path=xl/ctrlProps/ctrlProp679.xml><?xml version="1.0" encoding="utf-8"?>
<formControlPr xmlns="http://schemas.microsoft.com/office/spreadsheetml/2009/9/main" objectType="CheckBox" fmlaLink="C28" lockText="1" noThreeD="1"/>
</file>

<file path=xl/ctrlProps/ctrlProp680.xml><?xml version="1.0" encoding="utf-8"?>
<formControlPr xmlns="http://schemas.microsoft.com/office/spreadsheetml/2009/9/main" objectType="CheckBox" fmlaLink="E28" lockText="1" noThreeD="1"/>
</file>

<file path=xl/ctrlProps/ctrlProp681.xml><?xml version="1.0" encoding="utf-8"?>
<formControlPr xmlns="http://schemas.microsoft.com/office/spreadsheetml/2009/9/main" objectType="CheckBox" fmlaLink="G28" lockText="1" noThreeD="1"/>
</file>

<file path=xl/ctrlProps/ctrlProp682.xml><?xml version="1.0" encoding="utf-8"?>
<formControlPr xmlns="http://schemas.microsoft.com/office/spreadsheetml/2009/9/main" objectType="CheckBox" fmlaLink="I28" lockText="1" noThreeD="1"/>
</file>

<file path=xl/ctrlProps/ctrlProp683.xml><?xml version="1.0" encoding="utf-8"?>
<formControlPr xmlns="http://schemas.microsoft.com/office/spreadsheetml/2009/9/main" objectType="CheckBox" fmlaLink="I31" lockText="1" noThreeD="1"/>
</file>

<file path=xl/ctrlProps/ctrlProp684.xml><?xml version="1.0" encoding="utf-8"?>
<formControlPr xmlns="http://schemas.microsoft.com/office/spreadsheetml/2009/9/main" objectType="CheckBox" fmlaLink="G31" lockText="1" noThreeD="1"/>
</file>

<file path=xl/ctrlProps/ctrlProp685.xml><?xml version="1.0" encoding="utf-8"?>
<formControlPr xmlns="http://schemas.microsoft.com/office/spreadsheetml/2009/9/main" objectType="CheckBox" fmlaLink="E31" lockText="1" noThreeD="1"/>
</file>

<file path=xl/ctrlProps/ctrlProp686.xml><?xml version="1.0" encoding="utf-8"?>
<formControlPr xmlns="http://schemas.microsoft.com/office/spreadsheetml/2009/9/main" objectType="CheckBox" fmlaLink="C31" lockText="1" noThreeD="1"/>
</file>

<file path=xl/ctrlProps/ctrlProp687.xml><?xml version="1.0" encoding="utf-8"?>
<formControlPr xmlns="http://schemas.microsoft.com/office/spreadsheetml/2009/9/main" objectType="CheckBox" fmlaLink="C13" lockText="1" noThreeD="1"/>
</file>

<file path=xl/ctrlProps/ctrlProp688.xml><?xml version="1.0" encoding="utf-8"?>
<formControlPr xmlns="http://schemas.microsoft.com/office/spreadsheetml/2009/9/main" objectType="CheckBox" fmlaLink="E13" lockText="1" noThreeD="1"/>
</file>

<file path=xl/ctrlProps/ctrlProp689.xml><?xml version="1.0" encoding="utf-8"?>
<formControlPr xmlns="http://schemas.microsoft.com/office/spreadsheetml/2009/9/main" objectType="CheckBox" fmlaLink="G13" lockText="1" noThreeD="1"/>
</file>

<file path=xl/ctrlProps/ctrlProp690.xml><?xml version="1.0" encoding="utf-8"?>
<formControlPr xmlns="http://schemas.microsoft.com/office/spreadsheetml/2009/9/main" objectType="CheckBox" fmlaLink="I13" lockText="1" noThreeD="1"/>
</file>

<file path=xl/ctrlProps/ctrlProp691.xml><?xml version="1.0" encoding="utf-8"?>
<formControlPr xmlns="http://schemas.microsoft.com/office/spreadsheetml/2009/9/main" objectType="CheckBox" fmlaLink="$C$10" lockText="1" noThreeD="1"/>
</file>

<file path=xl/ctrlProps/ctrlProp692.xml><?xml version="1.0" encoding="utf-8"?>
<formControlPr xmlns="http://schemas.microsoft.com/office/spreadsheetml/2009/9/main" objectType="CheckBox" fmlaLink="E10" lockText="1" noThreeD="1"/>
</file>

<file path=xl/ctrlProps/ctrlProp693.xml><?xml version="1.0" encoding="utf-8"?>
<formControlPr xmlns="http://schemas.microsoft.com/office/spreadsheetml/2009/9/main" objectType="CheckBox" fmlaLink="G10" lockText="1" noThreeD="1"/>
</file>

<file path=xl/ctrlProps/ctrlProp694.xml><?xml version="1.0" encoding="utf-8"?>
<formControlPr xmlns="http://schemas.microsoft.com/office/spreadsheetml/2009/9/main" objectType="CheckBox" fmlaLink="I10" lockText="1" noThreeD="1"/>
</file>

<file path=xl/ctrlProps/ctrlProp695.xml><?xml version="1.0" encoding="utf-8"?>
<formControlPr xmlns="http://schemas.microsoft.com/office/spreadsheetml/2009/9/main" objectType="CheckBox" fmlaLink="C16" lockText="1" noThreeD="1"/>
</file>

<file path=xl/ctrlProps/ctrlProp696.xml><?xml version="1.0" encoding="utf-8"?>
<formControlPr xmlns="http://schemas.microsoft.com/office/spreadsheetml/2009/9/main" objectType="CheckBox" fmlaLink="E16" lockText="1" noThreeD="1"/>
</file>

<file path=xl/ctrlProps/ctrlProp697.xml><?xml version="1.0" encoding="utf-8"?>
<formControlPr xmlns="http://schemas.microsoft.com/office/spreadsheetml/2009/9/main" objectType="CheckBox" fmlaLink="G16" lockText="1" noThreeD="1"/>
</file>

<file path=xl/ctrlProps/ctrlProp698.xml><?xml version="1.0" encoding="utf-8"?>
<formControlPr xmlns="http://schemas.microsoft.com/office/spreadsheetml/2009/9/main" objectType="CheckBox" fmlaLink="I16" lockText="1" noThreeD="1"/>
</file>

<file path=xl/ctrlProps/ctrlProp699.xml><?xml version="1.0" encoding="utf-8"?>
<formControlPr xmlns="http://schemas.microsoft.com/office/spreadsheetml/2009/9/main" objectType="CheckBox" fmlaLink="C19" lockText="1" noThreeD="1"/>
</file>

<file path=xl/ctrlProps/ctrlProp700.xml><?xml version="1.0" encoding="utf-8"?>
<formControlPr xmlns="http://schemas.microsoft.com/office/spreadsheetml/2009/9/main" objectType="CheckBox" fmlaLink="E19" lockText="1" noThreeD="1"/>
</file>

<file path=xl/ctrlProps/ctrlProp701.xml><?xml version="1.0" encoding="utf-8"?>
<formControlPr xmlns="http://schemas.microsoft.com/office/spreadsheetml/2009/9/main" objectType="CheckBox" fmlaLink="E22" lockText="1" noThreeD="1"/>
</file>

<file path=xl/ctrlProps/ctrlProp702.xml><?xml version="1.0" encoding="utf-8"?>
<formControlPr xmlns="http://schemas.microsoft.com/office/spreadsheetml/2009/9/main" objectType="CheckBox" fmlaLink="C22" lockText="1" noThreeD="1"/>
</file>

<file path=xl/ctrlProps/ctrlProp703.xml><?xml version="1.0" encoding="utf-8"?>
<formControlPr xmlns="http://schemas.microsoft.com/office/spreadsheetml/2009/9/main" objectType="CheckBox" fmlaLink="G22" lockText="1" noThreeD="1"/>
</file>

<file path=xl/ctrlProps/ctrlProp704.xml><?xml version="1.0" encoding="utf-8"?>
<formControlPr xmlns="http://schemas.microsoft.com/office/spreadsheetml/2009/9/main" objectType="CheckBox" fmlaLink="I22" lockText="1" noThreeD="1"/>
</file>

<file path=xl/ctrlProps/ctrlProp705.xml><?xml version="1.0" encoding="utf-8"?>
<formControlPr xmlns="http://schemas.microsoft.com/office/spreadsheetml/2009/9/main" objectType="CheckBox" fmlaLink="I25" lockText="1" noThreeD="1"/>
</file>

<file path=xl/ctrlProps/ctrlProp706.xml><?xml version="1.0" encoding="utf-8"?>
<formControlPr xmlns="http://schemas.microsoft.com/office/spreadsheetml/2009/9/main" objectType="CheckBox" fmlaLink="G25" lockText="1" noThreeD="1"/>
</file>

<file path=xl/ctrlProps/ctrlProp707.xml><?xml version="1.0" encoding="utf-8"?>
<formControlPr xmlns="http://schemas.microsoft.com/office/spreadsheetml/2009/9/main" objectType="CheckBox" fmlaLink="E25" lockText="1" noThreeD="1"/>
</file>

<file path=xl/ctrlProps/ctrlProp708.xml><?xml version="1.0" encoding="utf-8"?>
<formControlPr xmlns="http://schemas.microsoft.com/office/spreadsheetml/2009/9/main" objectType="CheckBox" fmlaLink="C25" lockText="1" noThreeD="1"/>
</file>

<file path=xl/ctrlProps/ctrlProp709.xml><?xml version="1.0" encoding="utf-8"?>
<formControlPr xmlns="http://schemas.microsoft.com/office/spreadsheetml/2009/9/main" objectType="CheckBox" fmlaLink="C28" lockText="1" noThreeD="1"/>
</file>

<file path=xl/ctrlProps/ctrlProp710.xml><?xml version="1.0" encoding="utf-8"?>
<formControlPr xmlns="http://schemas.microsoft.com/office/spreadsheetml/2009/9/main" objectType="CheckBox" fmlaLink="E28" lockText="1" noThreeD="1"/>
</file>

<file path=xl/ctrlProps/ctrlProp711.xml><?xml version="1.0" encoding="utf-8"?>
<formControlPr xmlns="http://schemas.microsoft.com/office/spreadsheetml/2009/9/main" objectType="CheckBox" fmlaLink="G28" lockText="1" noThreeD="1"/>
</file>

<file path=xl/ctrlProps/ctrlProp712.xml><?xml version="1.0" encoding="utf-8"?>
<formControlPr xmlns="http://schemas.microsoft.com/office/spreadsheetml/2009/9/main" objectType="CheckBox" fmlaLink="I28" lockText="1" noThreeD="1"/>
</file>

<file path=xl/ctrlProps/ctrlProp713.xml><?xml version="1.0" encoding="utf-8"?>
<formControlPr xmlns="http://schemas.microsoft.com/office/spreadsheetml/2009/9/main" objectType="CheckBox" fmlaLink="I31" lockText="1" noThreeD="1"/>
</file>

<file path=xl/ctrlProps/ctrlProp714.xml><?xml version="1.0" encoding="utf-8"?>
<formControlPr xmlns="http://schemas.microsoft.com/office/spreadsheetml/2009/9/main" objectType="CheckBox" fmlaLink="G31" lockText="1" noThreeD="1"/>
</file>

<file path=xl/ctrlProps/ctrlProp715.xml><?xml version="1.0" encoding="utf-8"?>
<formControlPr xmlns="http://schemas.microsoft.com/office/spreadsheetml/2009/9/main" objectType="CheckBox" fmlaLink="E31" lockText="1" noThreeD="1"/>
</file>

<file path=xl/ctrlProps/ctrlProp716.xml><?xml version="1.0" encoding="utf-8"?>
<formControlPr xmlns="http://schemas.microsoft.com/office/spreadsheetml/2009/9/main" objectType="CheckBox" fmlaLink="C31" lockText="1" noThreeD="1"/>
</file>

<file path=xl/ctrlProps/ctrlProp717.xml><?xml version="1.0" encoding="utf-8"?>
<formControlPr xmlns="http://schemas.microsoft.com/office/spreadsheetml/2009/9/main" objectType="CheckBox" fmlaLink="C13" lockText="1" noThreeD="1"/>
</file>

<file path=xl/ctrlProps/ctrlProp718.xml><?xml version="1.0" encoding="utf-8"?>
<formControlPr xmlns="http://schemas.microsoft.com/office/spreadsheetml/2009/9/main" objectType="CheckBox" fmlaLink="E13" lockText="1" noThreeD="1"/>
</file>

<file path=xl/ctrlProps/ctrlProp719.xml><?xml version="1.0" encoding="utf-8"?>
<formControlPr xmlns="http://schemas.microsoft.com/office/spreadsheetml/2009/9/main" objectType="CheckBox" fmlaLink="G13" lockText="1" noThreeD="1"/>
</file>

<file path=xl/ctrlProps/ctrlProp720.xml><?xml version="1.0" encoding="utf-8"?>
<formControlPr xmlns="http://schemas.microsoft.com/office/spreadsheetml/2009/9/main" objectType="CheckBox" fmlaLink="I13" lockText="1" noThreeD="1"/>
</file>

<file path=xl/ctrlProps/ctrlProp721.xml><?xml version="1.0" encoding="utf-8"?>
<formControlPr xmlns="http://schemas.microsoft.com/office/spreadsheetml/2009/9/main" objectType="CheckBox" fmlaLink="$C$10" lockText="1" noThreeD="1"/>
</file>

<file path=xl/ctrlProps/ctrlProp722.xml><?xml version="1.0" encoding="utf-8"?>
<formControlPr xmlns="http://schemas.microsoft.com/office/spreadsheetml/2009/9/main" objectType="CheckBox" fmlaLink="E10" lockText="1" noThreeD="1"/>
</file>

<file path=xl/ctrlProps/ctrlProp723.xml><?xml version="1.0" encoding="utf-8"?>
<formControlPr xmlns="http://schemas.microsoft.com/office/spreadsheetml/2009/9/main" objectType="CheckBox" fmlaLink="G10" lockText="1" noThreeD="1"/>
</file>

<file path=xl/ctrlProps/ctrlProp724.xml><?xml version="1.0" encoding="utf-8"?>
<formControlPr xmlns="http://schemas.microsoft.com/office/spreadsheetml/2009/9/main" objectType="CheckBox" fmlaLink="I10" lockText="1" noThreeD="1"/>
</file>

<file path=xl/ctrlProps/ctrlProp725.xml><?xml version="1.0" encoding="utf-8"?>
<formControlPr xmlns="http://schemas.microsoft.com/office/spreadsheetml/2009/9/main" objectType="CheckBox" fmlaLink="C16" lockText="1" noThreeD="1"/>
</file>

<file path=xl/ctrlProps/ctrlProp726.xml><?xml version="1.0" encoding="utf-8"?>
<formControlPr xmlns="http://schemas.microsoft.com/office/spreadsheetml/2009/9/main" objectType="CheckBox" fmlaLink="E16" lockText="1" noThreeD="1"/>
</file>

<file path=xl/ctrlProps/ctrlProp727.xml><?xml version="1.0" encoding="utf-8"?>
<formControlPr xmlns="http://schemas.microsoft.com/office/spreadsheetml/2009/9/main" objectType="CheckBox" fmlaLink="G16" lockText="1" noThreeD="1"/>
</file>

<file path=xl/ctrlProps/ctrlProp728.xml><?xml version="1.0" encoding="utf-8"?>
<formControlPr xmlns="http://schemas.microsoft.com/office/spreadsheetml/2009/9/main" objectType="CheckBox" fmlaLink="I16" lockText="1" noThreeD="1"/>
</file>

<file path=xl/ctrlProps/ctrlProp729.xml><?xml version="1.0" encoding="utf-8"?>
<formControlPr xmlns="http://schemas.microsoft.com/office/spreadsheetml/2009/9/main" objectType="CheckBox" fmlaLink="C19" lockText="1" noThreeD="1"/>
</file>

<file path=xl/ctrlProps/ctrlProp730.xml><?xml version="1.0" encoding="utf-8"?>
<formControlPr xmlns="http://schemas.microsoft.com/office/spreadsheetml/2009/9/main" objectType="CheckBox" fmlaLink="E19" lockText="1" noThreeD="1"/>
</file>

<file path=xl/ctrlProps/ctrlProp731.xml><?xml version="1.0" encoding="utf-8"?>
<formControlPr xmlns="http://schemas.microsoft.com/office/spreadsheetml/2009/9/main" objectType="CheckBox" fmlaLink="E22" lockText="1" noThreeD="1"/>
</file>

<file path=xl/ctrlProps/ctrlProp732.xml><?xml version="1.0" encoding="utf-8"?>
<formControlPr xmlns="http://schemas.microsoft.com/office/spreadsheetml/2009/9/main" objectType="CheckBox" fmlaLink="C22" lockText="1" noThreeD="1"/>
</file>

<file path=xl/ctrlProps/ctrlProp733.xml><?xml version="1.0" encoding="utf-8"?>
<formControlPr xmlns="http://schemas.microsoft.com/office/spreadsheetml/2009/9/main" objectType="CheckBox" fmlaLink="G22" lockText="1" noThreeD="1"/>
</file>

<file path=xl/ctrlProps/ctrlProp734.xml><?xml version="1.0" encoding="utf-8"?>
<formControlPr xmlns="http://schemas.microsoft.com/office/spreadsheetml/2009/9/main" objectType="CheckBox" fmlaLink="I22" lockText="1" noThreeD="1"/>
</file>

<file path=xl/ctrlProps/ctrlProp735.xml><?xml version="1.0" encoding="utf-8"?>
<formControlPr xmlns="http://schemas.microsoft.com/office/spreadsheetml/2009/9/main" objectType="CheckBox" fmlaLink="I25" lockText="1" noThreeD="1"/>
</file>

<file path=xl/ctrlProps/ctrlProp736.xml><?xml version="1.0" encoding="utf-8"?>
<formControlPr xmlns="http://schemas.microsoft.com/office/spreadsheetml/2009/9/main" objectType="CheckBox" fmlaLink="G25" lockText="1" noThreeD="1"/>
</file>

<file path=xl/ctrlProps/ctrlProp737.xml><?xml version="1.0" encoding="utf-8"?>
<formControlPr xmlns="http://schemas.microsoft.com/office/spreadsheetml/2009/9/main" objectType="CheckBox" fmlaLink="E25" lockText="1" noThreeD="1"/>
</file>

<file path=xl/ctrlProps/ctrlProp738.xml><?xml version="1.0" encoding="utf-8"?>
<formControlPr xmlns="http://schemas.microsoft.com/office/spreadsheetml/2009/9/main" objectType="CheckBox" fmlaLink="C25" lockText="1" noThreeD="1"/>
</file>

<file path=xl/ctrlProps/ctrlProp739.xml><?xml version="1.0" encoding="utf-8"?>
<formControlPr xmlns="http://schemas.microsoft.com/office/spreadsheetml/2009/9/main" objectType="CheckBox" fmlaLink="C28" lockText="1" noThreeD="1"/>
</file>

<file path=xl/ctrlProps/ctrlProp740.xml><?xml version="1.0" encoding="utf-8"?>
<formControlPr xmlns="http://schemas.microsoft.com/office/spreadsheetml/2009/9/main" objectType="CheckBox" fmlaLink="E28" lockText="1" noThreeD="1"/>
</file>

<file path=xl/ctrlProps/ctrlProp741.xml><?xml version="1.0" encoding="utf-8"?>
<formControlPr xmlns="http://schemas.microsoft.com/office/spreadsheetml/2009/9/main" objectType="CheckBox" fmlaLink="G28" lockText="1" noThreeD="1"/>
</file>

<file path=xl/ctrlProps/ctrlProp742.xml><?xml version="1.0" encoding="utf-8"?>
<formControlPr xmlns="http://schemas.microsoft.com/office/spreadsheetml/2009/9/main" objectType="CheckBox" fmlaLink="I28" lockText="1" noThreeD="1"/>
</file>

<file path=xl/ctrlProps/ctrlProp743.xml><?xml version="1.0" encoding="utf-8"?>
<formControlPr xmlns="http://schemas.microsoft.com/office/spreadsheetml/2009/9/main" objectType="CheckBox" fmlaLink="I31" lockText="1" noThreeD="1"/>
</file>

<file path=xl/ctrlProps/ctrlProp744.xml><?xml version="1.0" encoding="utf-8"?>
<formControlPr xmlns="http://schemas.microsoft.com/office/spreadsheetml/2009/9/main" objectType="CheckBox" fmlaLink="G31" lockText="1" noThreeD="1"/>
</file>

<file path=xl/ctrlProps/ctrlProp745.xml><?xml version="1.0" encoding="utf-8"?>
<formControlPr xmlns="http://schemas.microsoft.com/office/spreadsheetml/2009/9/main" objectType="CheckBox" fmlaLink="E31" lockText="1" noThreeD="1"/>
</file>

<file path=xl/ctrlProps/ctrlProp746.xml><?xml version="1.0" encoding="utf-8"?>
<formControlPr xmlns="http://schemas.microsoft.com/office/spreadsheetml/2009/9/main" objectType="CheckBox" fmlaLink="C31" lockText="1" noThreeD="1"/>
</file>

<file path=xl/ctrlProps/ctrlProp747.xml><?xml version="1.0" encoding="utf-8"?>
<formControlPr xmlns="http://schemas.microsoft.com/office/spreadsheetml/2009/9/main" objectType="CheckBox" fmlaLink="C13" lockText="1" noThreeD="1"/>
</file>

<file path=xl/ctrlProps/ctrlProp748.xml><?xml version="1.0" encoding="utf-8"?>
<formControlPr xmlns="http://schemas.microsoft.com/office/spreadsheetml/2009/9/main" objectType="CheckBox" fmlaLink="E13" lockText="1" noThreeD="1"/>
</file>

<file path=xl/ctrlProps/ctrlProp749.xml><?xml version="1.0" encoding="utf-8"?>
<formControlPr xmlns="http://schemas.microsoft.com/office/spreadsheetml/2009/9/main" objectType="CheckBox" fmlaLink="G13" lockText="1" noThreeD="1"/>
</file>

<file path=xl/ctrlProps/ctrlProp750.xml><?xml version="1.0" encoding="utf-8"?>
<formControlPr xmlns="http://schemas.microsoft.com/office/spreadsheetml/2009/9/main" objectType="CheckBox" fmlaLink="I13" lockText="1" noThreeD="1"/>
</file>

<file path=xl/ctrlProps/ctrlProp751.xml><?xml version="1.0" encoding="utf-8"?>
<formControlPr xmlns="http://schemas.microsoft.com/office/spreadsheetml/2009/9/main" objectType="CheckBox" fmlaLink="$C$10" lockText="1" noThreeD="1"/>
</file>

<file path=xl/ctrlProps/ctrlProp752.xml><?xml version="1.0" encoding="utf-8"?>
<formControlPr xmlns="http://schemas.microsoft.com/office/spreadsheetml/2009/9/main" objectType="CheckBox" fmlaLink="E10" lockText="1" noThreeD="1"/>
</file>

<file path=xl/ctrlProps/ctrlProp753.xml><?xml version="1.0" encoding="utf-8"?>
<formControlPr xmlns="http://schemas.microsoft.com/office/spreadsheetml/2009/9/main" objectType="CheckBox" fmlaLink="G10" lockText="1" noThreeD="1"/>
</file>

<file path=xl/ctrlProps/ctrlProp754.xml><?xml version="1.0" encoding="utf-8"?>
<formControlPr xmlns="http://schemas.microsoft.com/office/spreadsheetml/2009/9/main" objectType="CheckBox" fmlaLink="I10" lockText="1" noThreeD="1"/>
</file>

<file path=xl/ctrlProps/ctrlProp755.xml><?xml version="1.0" encoding="utf-8"?>
<formControlPr xmlns="http://schemas.microsoft.com/office/spreadsheetml/2009/9/main" objectType="CheckBox" fmlaLink="C16" lockText="1" noThreeD="1"/>
</file>

<file path=xl/ctrlProps/ctrlProp756.xml><?xml version="1.0" encoding="utf-8"?>
<formControlPr xmlns="http://schemas.microsoft.com/office/spreadsheetml/2009/9/main" objectType="CheckBox" fmlaLink="E16" lockText="1" noThreeD="1"/>
</file>

<file path=xl/ctrlProps/ctrlProp757.xml><?xml version="1.0" encoding="utf-8"?>
<formControlPr xmlns="http://schemas.microsoft.com/office/spreadsheetml/2009/9/main" objectType="CheckBox" fmlaLink="G16" lockText="1" noThreeD="1"/>
</file>

<file path=xl/ctrlProps/ctrlProp758.xml><?xml version="1.0" encoding="utf-8"?>
<formControlPr xmlns="http://schemas.microsoft.com/office/spreadsheetml/2009/9/main" objectType="CheckBox" fmlaLink="I16" lockText="1" noThreeD="1"/>
</file>

<file path=xl/ctrlProps/ctrlProp759.xml><?xml version="1.0" encoding="utf-8"?>
<formControlPr xmlns="http://schemas.microsoft.com/office/spreadsheetml/2009/9/main" objectType="CheckBox" fmlaLink="C19" lockText="1" noThreeD="1"/>
</file>

<file path=xl/ctrlProps/ctrlProp760.xml><?xml version="1.0" encoding="utf-8"?>
<formControlPr xmlns="http://schemas.microsoft.com/office/spreadsheetml/2009/9/main" objectType="CheckBox" fmlaLink="E19" lockText="1" noThreeD="1"/>
</file>

<file path=xl/ctrlProps/ctrlProp761.xml><?xml version="1.0" encoding="utf-8"?>
<formControlPr xmlns="http://schemas.microsoft.com/office/spreadsheetml/2009/9/main" objectType="CheckBox" fmlaLink="E22" lockText="1" noThreeD="1"/>
</file>

<file path=xl/ctrlProps/ctrlProp762.xml><?xml version="1.0" encoding="utf-8"?>
<formControlPr xmlns="http://schemas.microsoft.com/office/spreadsheetml/2009/9/main" objectType="CheckBox" fmlaLink="C22" lockText="1" noThreeD="1"/>
</file>

<file path=xl/ctrlProps/ctrlProp763.xml><?xml version="1.0" encoding="utf-8"?>
<formControlPr xmlns="http://schemas.microsoft.com/office/spreadsheetml/2009/9/main" objectType="CheckBox" fmlaLink="G22" lockText="1" noThreeD="1"/>
</file>

<file path=xl/ctrlProps/ctrlProp764.xml><?xml version="1.0" encoding="utf-8"?>
<formControlPr xmlns="http://schemas.microsoft.com/office/spreadsheetml/2009/9/main" objectType="CheckBox" fmlaLink="I22" lockText="1" noThreeD="1"/>
</file>

<file path=xl/ctrlProps/ctrlProp765.xml><?xml version="1.0" encoding="utf-8"?>
<formControlPr xmlns="http://schemas.microsoft.com/office/spreadsheetml/2009/9/main" objectType="CheckBox" fmlaLink="I25" lockText="1" noThreeD="1"/>
</file>

<file path=xl/ctrlProps/ctrlProp766.xml><?xml version="1.0" encoding="utf-8"?>
<formControlPr xmlns="http://schemas.microsoft.com/office/spreadsheetml/2009/9/main" objectType="CheckBox" fmlaLink="G25" lockText="1" noThreeD="1"/>
</file>

<file path=xl/ctrlProps/ctrlProp767.xml><?xml version="1.0" encoding="utf-8"?>
<formControlPr xmlns="http://schemas.microsoft.com/office/spreadsheetml/2009/9/main" objectType="CheckBox" fmlaLink="E25" lockText="1" noThreeD="1"/>
</file>

<file path=xl/ctrlProps/ctrlProp768.xml><?xml version="1.0" encoding="utf-8"?>
<formControlPr xmlns="http://schemas.microsoft.com/office/spreadsheetml/2009/9/main" objectType="CheckBox" fmlaLink="C25" lockText="1" noThreeD="1"/>
</file>

<file path=xl/ctrlProps/ctrlProp769.xml><?xml version="1.0" encoding="utf-8"?>
<formControlPr xmlns="http://schemas.microsoft.com/office/spreadsheetml/2009/9/main" objectType="CheckBox" fmlaLink="C28" lockText="1" noThreeD="1"/>
</file>

<file path=xl/ctrlProps/ctrlProp770.xml><?xml version="1.0" encoding="utf-8"?>
<formControlPr xmlns="http://schemas.microsoft.com/office/spreadsheetml/2009/9/main" objectType="CheckBox" fmlaLink="E28" lockText="1" noThreeD="1"/>
</file>

<file path=xl/ctrlProps/ctrlProp771.xml><?xml version="1.0" encoding="utf-8"?>
<formControlPr xmlns="http://schemas.microsoft.com/office/spreadsheetml/2009/9/main" objectType="CheckBox" fmlaLink="G28" lockText="1" noThreeD="1"/>
</file>

<file path=xl/ctrlProps/ctrlProp772.xml><?xml version="1.0" encoding="utf-8"?>
<formControlPr xmlns="http://schemas.microsoft.com/office/spreadsheetml/2009/9/main" objectType="CheckBox" fmlaLink="I28" lockText="1" noThreeD="1"/>
</file>

<file path=xl/ctrlProps/ctrlProp773.xml><?xml version="1.0" encoding="utf-8"?>
<formControlPr xmlns="http://schemas.microsoft.com/office/spreadsheetml/2009/9/main" objectType="CheckBox" fmlaLink="I31" lockText="1" noThreeD="1"/>
</file>

<file path=xl/ctrlProps/ctrlProp774.xml><?xml version="1.0" encoding="utf-8"?>
<formControlPr xmlns="http://schemas.microsoft.com/office/spreadsheetml/2009/9/main" objectType="CheckBox" fmlaLink="G31" lockText="1" noThreeD="1"/>
</file>

<file path=xl/ctrlProps/ctrlProp775.xml><?xml version="1.0" encoding="utf-8"?>
<formControlPr xmlns="http://schemas.microsoft.com/office/spreadsheetml/2009/9/main" objectType="CheckBox" fmlaLink="E31" lockText="1" noThreeD="1"/>
</file>

<file path=xl/ctrlProps/ctrlProp776.xml><?xml version="1.0" encoding="utf-8"?>
<formControlPr xmlns="http://schemas.microsoft.com/office/spreadsheetml/2009/9/main" objectType="CheckBox" fmlaLink="C31" lockText="1" noThreeD="1"/>
</file>

<file path=xl/ctrlProps/ctrlProp777.xml><?xml version="1.0" encoding="utf-8"?>
<formControlPr xmlns="http://schemas.microsoft.com/office/spreadsheetml/2009/9/main" objectType="CheckBox" fmlaLink="C13" lockText="1" noThreeD="1"/>
</file>

<file path=xl/ctrlProps/ctrlProp778.xml><?xml version="1.0" encoding="utf-8"?>
<formControlPr xmlns="http://schemas.microsoft.com/office/spreadsheetml/2009/9/main" objectType="CheckBox" fmlaLink="E13" lockText="1" noThreeD="1"/>
</file>

<file path=xl/ctrlProps/ctrlProp779.xml><?xml version="1.0" encoding="utf-8"?>
<formControlPr xmlns="http://schemas.microsoft.com/office/spreadsheetml/2009/9/main" objectType="CheckBox" fmlaLink="G13" lockText="1" noThreeD="1"/>
</file>

<file path=xl/ctrlProps/ctrlProp780.xml><?xml version="1.0" encoding="utf-8"?>
<formControlPr xmlns="http://schemas.microsoft.com/office/spreadsheetml/2009/9/main" objectType="CheckBox" fmlaLink="I13" lockText="1" noThreeD="1"/>
</file>

<file path=xl/ctrlProps/ctrlProp781.xml><?xml version="1.0" encoding="utf-8"?>
<formControlPr xmlns="http://schemas.microsoft.com/office/spreadsheetml/2009/9/main" objectType="CheckBox" fmlaLink="$C$10" lockText="1" noThreeD="1"/>
</file>

<file path=xl/ctrlProps/ctrlProp782.xml><?xml version="1.0" encoding="utf-8"?>
<formControlPr xmlns="http://schemas.microsoft.com/office/spreadsheetml/2009/9/main" objectType="CheckBox" fmlaLink="E10" lockText="1" noThreeD="1"/>
</file>

<file path=xl/ctrlProps/ctrlProp783.xml><?xml version="1.0" encoding="utf-8"?>
<formControlPr xmlns="http://schemas.microsoft.com/office/spreadsheetml/2009/9/main" objectType="CheckBox" fmlaLink="G10" lockText="1" noThreeD="1"/>
</file>

<file path=xl/ctrlProps/ctrlProp784.xml><?xml version="1.0" encoding="utf-8"?>
<formControlPr xmlns="http://schemas.microsoft.com/office/spreadsheetml/2009/9/main" objectType="CheckBox" fmlaLink="I10" lockText="1" noThreeD="1"/>
</file>

<file path=xl/ctrlProps/ctrlProp785.xml><?xml version="1.0" encoding="utf-8"?>
<formControlPr xmlns="http://schemas.microsoft.com/office/spreadsheetml/2009/9/main" objectType="CheckBox" fmlaLink="C16" lockText="1" noThreeD="1"/>
</file>

<file path=xl/ctrlProps/ctrlProp786.xml><?xml version="1.0" encoding="utf-8"?>
<formControlPr xmlns="http://schemas.microsoft.com/office/spreadsheetml/2009/9/main" objectType="CheckBox" fmlaLink="E16" lockText="1" noThreeD="1"/>
</file>

<file path=xl/ctrlProps/ctrlProp787.xml><?xml version="1.0" encoding="utf-8"?>
<formControlPr xmlns="http://schemas.microsoft.com/office/spreadsheetml/2009/9/main" objectType="CheckBox" fmlaLink="G16" lockText="1" noThreeD="1"/>
</file>

<file path=xl/ctrlProps/ctrlProp788.xml><?xml version="1.0" encoding="utf-8"?>
<formControlPr xmlns="http://schemas.microsoft.com/office/spreadsheetml/2009/9/main" objectType="CheckBox" fmlaLink="I16" lockText="1" noThreeD="1"/>
</file>

<file path=xl/ctrlProps/ctrlProp789.xml><?xml version="1.0" encoding="utf-8"?>
<formControlPr xmlns="http://schemas.microsoft.com/office/spreadsheetml/2009/9/main" objectType="CheckBox" fmlaLink="C19" lockText="1" noThreeD="1"/>
</file>

<file path=xl/ctrlProps/ctrlProp790.xml><?xml version="1.0" encoding="utf-8"?>
<formControlPr xmlns="http://schemas.microsoft.com/office/spreadsheetml/2009/9/main" objectType="CheckBox" fmlaLink="E19" lockText="1" noThreeD="1"/>
</file>

<file path=xl/ctrlProps/ctrlProp791.xml><?xml version="1.0" encoding="utf-8"?>
<formControlPr xmlns="http://schemas.microsoft.com/office/spreadsheetml/2009/9/main" objectType="CheckBox" fmlaLink="E22" lockText="1" noThreeD="1"/>
</file>

<file path=xl/ctrlProps/ctrlProp792.xml><?xml version="1.0" encoding="utf-8"?>
<formControlPr xmlns="http://schemas.microsoft.com/office/spreadsheetml/2009/9/main" objectType="CheckBox" fmlaLink="C22" lockText="1" noThreeD="1"/>
</file>

<file path=xl/ctrlProps/ctrlProp793.xml><?xml version="1.0" encoding="utf-8"?>
<formControlPr xmlns="http://schemas.microsoft.com/office/spreadsheetml/2009/9/main" objectType="CheckBox" fmlaLink="G22" lockText="1" noThreeD="1"/>
</file>

<file path=xl/ctrlProps/ctrlProp794.xml><?xml version="1.0" encoding="utf-8"?>
<formControlPr xmlns="http://schemas.microsoft.com/office/spreadsheetml/2009/9/main" objectType="CheckBox" fmlaLink="I22" lockText="1" noThreeD="1"/>
</file>

<file path=xl/ctrlProps/ctrlProp795.xml><?xml version="1.0" encoding="utf-8"?>
<formControlPr xmlns="http://schemas.microsoft.com/office/spreadsheetml/2009/9/main" objectType="CheckBox" fmlaLink="I25" lockText="1" noThreeD="1"/>
</file>

<file path=xl/ctrlProps/ctrlProp796.xml><?xml version="1.0" encoding="utf-8"?>
<formControlPr xmlns="http://schemas.microsoft.com/office/spreadsheetml/2009/9/main" objectType="CheckBox" fmlaLink="G25" lockText="1" noThreeD="1"/>
</file>

<file path=xl/ctrlProps/ctrlProp797.xml><?xml version="1.0" encoding="utf-8"?>
<formControlPr xmlns="http://schemas.microsoft.com/office/spreadsheetml/2009/9/main" objectType="CheckBox" fmlaLink="E25" lockText="1" noThreeD="1"/>
</file>

<file path=xl/ctrlProps/ctrlProp798.xml><?xml version="1.0" encoding="utf-8"?>
<formControlPr xmlns="http://schemas.microsoft.com/office/spreadsheetml/2009/9/main" objectType="CheckBox" fmlaLink="C25" lockText="1" noThreeD="1"/>
</file>

<file path=xl/ctrlProps/ctrlProp799.xml><?xml version="1.0" encoding="utf-8"?>
<formControlPr xmlns="http://schemas.microsoft.com/office/spreadsheetml/2009/9/main" objectType="CheckBox" fmlaLink="C28" lockText="1" noThreeD="1"/>
</file>

<file path=xl/ctrlProps/ctrlProp800.xml><?xml version="1.0" encoding="utf-8"?>
<formControlPr xmlns="http://schemas.microsoft.com/office/spreadsheetml/2009/9/main" objectType="CheckBox" fmlaLink="E28" lockText="1" noThreeD="1"/>
</file>

<file path=xl/ctrlProps/ctrlProp801.xml><?xml version="1.0" encoding="utf-8"?>
<formControlPr xmlns="http://schemas.microsoft.com/office/spreadsheetml/2009/9/main" objectType="CheckBox" fmlaLink="G28" lockText="1" noThreeD="1"/>
</file>

<file path=xl/ctrlProps/ctrlProp802.xml><?xml version="1.0" encoding="utf-8"?>
<formControlPr xmlns="http://schemas.microsoft.com/office/spreadsheetml/2009/9/main" objectType="CheckBox" fmlaLink="I28" lockText="1" noThreeD="1"/>
</file>

<file path=xl/ctrlProps/ctrlProp803.xml><?xml version="1.0" encoding="utf-8"?>
<formControlPr xmlns="http://schemas.microsoft.com/office/spreadsheetml/2009/9/main" objectType="CheckBox" fmlaLink="I31" lockText="1" noThreeD="1"/>
</file>

<file path=xl/ctrlProps/ctrlProp804.xml><?xml version="1.0" encoding="utf-8"?>
<formControlPr xmlns="http://schemas.microsoft.com/office/spreadsheetml/2009/9/main" objectType="CheckBox" fmlaLink="G31" lockText="1" noThreeD="1"/>
</file>

<file path=xl/ctrlProps/ctrlProp805.xml><?xml version="1.0" encoding="utf-8"?>
<formControlPr xmlns="http://schemas.microsoft.com/office/spreadsheetml/2009/9/main" objectType="CheckBox" fmlaLink="E31" lockText="1" noThreeD="1"/>
</file>

<file path=xl/ctrlProps/ctrlProp806.xml><?xml version="1.0" encoding="utf-8"?>
<formControlPr xmlns="http://schemas.microsoft.com/office/spreadsheetml/2009/9/main" objectType="CheckBox" fmlaLink="C31" lockText="1" noThreeD="1"/>
</file>

<file path=xl/ctrlProps/ctrlProp807.xml><?xml version="1.0" encoding="utf-8"?>
<formControlPr xmlns="http://schemas.microsoft.com/office/spreadsheetml/2009/9/main" objectType="CheckBox" fmlaLink="C13" lockText="1" noThreeD="1"/>
</file>

<file path=xl/ctrlProps/ctrlProp808.xml><?xml version="1.0" encoding="utf-8"?>
<formControlPr xmlns="http://schemas.microsoft.com/office/spreadsheetml/2009/9/main" objectType="CheckBox" fmlaLink="E13" lockText="1" noThreeD="1"/>
</file>

<file path=xl/ctrlProps/ctrlProp809.xml><?xml version="1.0" encoding="utf-8"?>
<formControlPr xmlns="http://schemas.microsoft.com/office/spreadsheetml/2009/9/main" objectType="CheckBox" fmlaLink="G13" lockText="1" noThreeD="1"/>
</file>

<file path=xl/ctrlProps/ctrlProp810.xml><?xml version="1.0" encoding="utf-8"?>
<formControlPr xmlns="http://schemas.microsoft.com/office/spreadsheetml/2009/9/main" objectType="CheckBox" fmlaLink="I13" lockText="1" noThreeD="1"/>
</file>

<file path=xl/ctrlProps/ctrlProp811.xml><?xml version="1.0" encoding="utf-8"?>
<formControlPr xmlns="http://schemas.microsoft.com/office/spreadsheetml/2009/9/main" objectType="CheckBox" fmlaLink="$C$10" lockText="1" noThreeD="1"/>
</file>

<file path=xl/ctrlProps/ctrlProp812.xml><?xml version="1.0" encoding="utf-8"?>
<formControlPr xmlns="http://schemas.microsoft.com/office/spreadsheetml/2009/9/main" objectType="CheckBox" fmlaLink="E10" lockText="1" noThreeD="1"/>
</file>

<file path=xl/ctrlProps/ctrlProp813.xml><?xml version="1.0" encoding="utf-8"?>
<formControlPr xmlns="http://schemas.microsoft.com/office/spreadsheetml/2009/9/main" objectType="CheckBox" fmlaLink="G10" lockText="1" noThreeD="1"/>
</file>

<file path=xl/ctrlProps/ctrlProp814.xml><?xml version="1.0" encoding="utf-8"?>
<formControlPr xmlns="http://schemas.microsoft.com/office/spreadsheetml/2009/9/main" objectType="CheckBox" fmlaLink="I10" lockText="1" noThreeD="1"/>
</file>

<file path=xl/ctrlProps/ctrlProp815.xml><?xml version="1.0" encoding="utf-8"?>
<formControlPr xmlns="http://schemas.microsoft.com/office/spreadsheetml/2009/9/main" objectType="CheckBox" fmlaLink="C16" lockText="1" noThreeD="1"/>
</file>

<file path=xl/ctrlProps/ctrlProp816.xml><?xml version="1.0" encoding="utf-8"?>
<formControlPr xmlns="http://schemas.microsoft.com/office/spreadsheetml/2009/9/main" objectType="CheckBox" fmlaLink="E16" lockText="1" noThreeD="1"/>
</file>

<file path=xl/ctrlProps/ctrlProp817.xml><?xml version="1.0" encoding="utf-8"?>
<formControlPr xmlns="http://schemas.microsoft.com/office/spreadsheetml/2009/9/main" objectType="CheckBox" fmlaLink="G16" lockText="1" noThreeD="1"/>
</file>

<file path=xl/ctrlProps/ctrlProp818.xml><?xml version="1.0" encoding="utf-8"?>
<formControlPr xmlns="http://schemas.microsoft.com/office/spreadsheetml/2009/9/main" objectType="CheckBox" fmlaLink="I16" lockText="1" noThreeD="1"/>
</file>

<file path=xl/ctrlProps/ctrlProp819.xml><?xml version="1.0" encoding="utf-8"?>
<formControlPr xmlns="http://schemas.microsoft.com/office/spreadsheetml/2009/9/main" objectType="CheckBox" fmlaLink="C19" lockText="1" noThreeD="1"/>
</file>

<file path=xl/ctrlProps/ctrlProp820.xml><?xml version="1.0" encoding="utf-8"?>
<formControlPr xmlns="http://schemas.microsoft.com/office/spreadsheetml/2009/9/main" objectType="CheckBox" fmlaLink="E19" lockText="1" noThreeD="1"/>
</file>

<file path=xl/ctrlProps/ctrlProp821.xml><?xml version="1.0" encoding="utf-8"?>
<formControlPr xmlns="http://schemas.microsoft.com/office/spreadsheetml/2009/9/main" objectType="CheckBox" fmlaLink="E22" lockText="1" noThreeD="1"/>
</file>

<file path=xl/ctrlProps/ctrlProp822.xml><?xml version="1.0" encoding="utf-8"?>
<formControlPr xmlns="http://schemas.microsoft.com/office/spreadsheetml/2009/9/main" objectType="CheckBox" fmlaLink="C22" lockText="1" noThreeD="1"/>
</file>

<file path=xl/ctrlProps/ctrlProp823.xml><?xml version="1.0" encoding="utf-8"?>
<formControlPr xmlns="http://schemas.microsoft.com/office/spreadsheetml/2009/9/main" objectType="CheckBox" fmlaLink="G22" lockText="1" noThreeD="1"/>
</file>

<file path=xl/ctrlProps/ctrlProp824.xml><?xml version="1.0" encoding="utf-8"?>
<formControlPr xmlns="http://schemas.microsoft.com/office/spreadsheetml/2009/9/main" objectType="CheckBox" fmlaLink="I22" lockText="1" noThreeD="1"/>
</file>

<file path=xl/ctrlProps/ctrlProp825.xml><?xml version="1.0" encoding="utf-8"?>
<formControlPr xmlns="http://schemas.microsoft.com/office/spreadsheetml/2009/9/main" objectType="CheckBox" fmlaLink="I25" lockText="1" noThreeD="1"/>
</file>

<file path=xl/ctrlProps/ctrlProp826.xml><?xml version="1.0" encoding="utf-8"?>
<formControlPr xmlns="http://schemas.microsoft.com/office/spreadsheetml/2009/9/main" objectType="CheckBox" fmlaLink="G25" lockText="1" noThreeD="1"/>
</file>

<file path=xl/ctrlProps/ctrlProp827.xml><?xml version="1.0" encoding="utf-8"?>
<formControlPr xmlns="http://schemas.microsoft.com/office/spreadsheetml/2009/9/main" objectType="CheckBox" fmlaLink="E25" lockText="1" noThreeD="1"/>
</file>

<file path=xl/ctrlProps/ctrlProp828.xml><?xml version="1.0" encoding="utf-8"?>
<formControlPr xmlns="http://schemas.microsoft.com/office/spreadsheetml/2009/9/main" objectType="CheckBox" fmlaLink="C25" lockText="1" noThreeD="1"/>
</file>

<file path=xl/ctrlProps/ctrlProp829.xml><?xml version="1.0" encoding="utf-8"?>
<formControlPr xmlns="http://schemas.microsoft.com/office/spreadsheetml/2009/9/main" objectType="CheckBox" fmlaLink="C28" lockText="1" noThreeD="1"/>
</file>

<file path=xl/ctrlProps/ctrlProp830.xml><?xml version="1.0" encoding="utf-8"?>
<formControlPr xmlns="http://schemas.microsoft.com/office/spreadsheetml/2009/9/main" objectType="CheckBox" fmlaLink="E28" lockText="1" noThreeD="1"/>
</file>

<file path=xl/ctrlProps/ctrlProp831.xml><?xml version="1.0" encoding="utf-8"?>
<formControlPr xmlns="http://schemas.microsoft.com/office/spreadsheetml/2009/9/main" objectType="CheckBox" fmlaLink="G28" lockText="1" noThreeD="1"/>
</file>

<file path=xl/ctrlProps/ctrlProp832.xml><?xml version="1.0" encoding="utf-8"?>
<formControlPr xmlns="http://schemas.microsoft.com/office/spreadsheetml/2009/9/main" objectType="CheckBox" fmlaLink="I28" lockText="1" noThreeD="1"/>
</file>

<file path=xl/ctrlProps/ctrlProp833.xml><?xml version="1.0" encoding="utf-8"?>
<formControlPr xmlns="http://schemas.microsoft.com/office/spreadsheetml/2009/9/main" objectType="CheckBox" fmlaLink="I31" lockText="1" noThreeD="1"/>
</file>

<file path=xl/ctrlProps/ctrlProp834.xml><?xml version="1.0" encoding="utf-8"?>
<formControlPr xmlns="http://schemas.microsoft.com/office/spreadsheetml/2009/9/main" objectType="CheckBox" fmlaLink="G31" lockText="1" noThreeD="1"/>
</file>

<file path=xl/ctrlProps/ctrlProp835.xml><?xml version="1.0" encoding="utf-8"?>
<formControlPr xmlns="http://schemas.microsoft.com/office/spreadsheetml/2009/9/main" objectType="CheckBox" fmlaLink="E31" lockText="1" noThreeD="1"/>
</file>

<file path=xl/ctrlProps/ctrlProp836.xml><?xml version="1.0" encoding="utf-8"?>
<formControlPr xmlns="http://schemas.microsoft.com/office/spreadsheetml/2009/9/main" objectType="CheckBox" fmlaLink="C31" lockText="1" noThreeD="1"/>
</file>

<file path=xl/ctrlProps/ctrlProp837.xml><?xml version="1.0" encoding="utf-8"?>
<formControlPr xmlns="http://schemas.microsoft.com/office/spreadsheetml/2009/9/main" objectType="CheckBox" fmlaLink="C13" lockText="1" noThreeD="1"/>
</file>

<file path=xl/ctrlProps/ctrlProp838.xml><?xml version="1.0" encoding="utf-8"?>
<formControlPr xmlns="http://schemas.microsoft.com/office/spreadsheetml/2009/9/main" objectType="CheckBox" fmlaLink="E13" lockText="1" noThreeD="1"/>
</file>

<file path=xl/ctrlProps/ctrlProp839.xml><?xml version="1.0" encoding="utf-8"?>
<formControlPr xmlns="http://schemas.microsoft.com/office/spreadsheetml/2009/9/main" objectType="CheckBox" fmlaLink="G13" lockText="1" noThreeD="1"/>
</file>

<file path=xl/ctrlProps/ctrlProp840.xml><?xml version="1.0" encoding="utf-8"?>
<formControlPr xmlns="http://schemas.microsoft.com/office/spreadsheetml/2009/9/main" objectType="CheckBox" fmlaLink="I13" lockText="1" noThreeD="1"/>
</file>

<file path=xl/ctrlProps/ctrlProp841.xml><?xml version="1.0" encoding="utf-8"?>
<formControlPr xmlns="http://schemas.microsoft.com/office/spreadsheetml/2009/9/main" objectType="CheckBox" fmlaLink="$C$10" lockText="1" noThreeD="1"/>
</file>

<file path=xl/ctrlProps/ctrlProp842.xml><?xml version="1.0" encoding="utf-8"?>
<formControlPr xmlns="http://schemas.microsoft.com/office/spreadsheetml/2009/9/main" objectType="CheckBox" fmlaLink="E10" lockText="1" noThreeD="1"/>
</file>

<file path=xl/ctrlProps/ctrlProp843.xml><?xml version="1.0" encoding="utf-8"?>
<formControlPr xmlns="http://schemas.microsoft.com/office/spreadsheetml/2009/9/main" objectType="CheckBox" fmlaLink="G10" lockText="1" noThreeD="1"/>
</file>

<file path=xl/ctrlProps/ctrlProp844.xml><?xml version="1.0" encoding="utf-8"?>
<formControlPr xmlns="http://schemas.microsoft.com/office/spreadsheetml/2009/9/main" objectType="CheckBox" fmlaLink="I10" lockText="1" noThreeD="1"/>
</file>

<file path=xl/ctrlProps/ctrlProp845.xml><?xml version="1.0" encoding="utf-8"?>
<formControlPr xmlns="http://schemas.microsoft.com/office/spreadsheetml/2009/9/main" objectType="CheckBox" fmlaLink="C16" lockText="1" noThreeD="1"/>
</file>

<file path=xl/ctrlProps/ctrlProp846.xml><?xml version="1.0" encoding="utf-8"?>
<formControlPr xmlns="http://schemas.microsoft.com/office/spreadsheetml/2009/9/main" objectType="CheckBox" fmlaLink="E16" lockText="1" noThreeD="1"/>
</file>

<file path=xl/ctrlProps/ctrlProp847.xml><?xml version="1.0" encoding="utf-8"?>
<formControlPr xmlns="http://schemas.microsoft.com/office/spreadsheetml/2009/9/main" objectType="CheckBox" fmlaLink="G16" lockText="1" noThreeD="1"/>
</file>

<file path=xl/ctrlProps/ctrlProp848.xml><?xml version="1.0" encoding="utf-8"?>
<formControlPr xmlns="http://schemas.microsoft.com/office/spreadsheetml/2009/9/main" objectType="CheckBox" fmlaLink="I16" lockText="1" noThreeD="1"/>
</file>

<file path=xl/ctrlProps/ctrlProp849.xml><?xml version="1.0" encoding="utf-8"?>
<formControlPr xmlns="http://schemas.microsoft.com/office/spreadsheetml/2009/9/main" objectType="CheckBox" fmlaLink="C19" lockText="1" noThreeD="1"/>
</file>

<file path=xl/ctrlProps/ctrlProp850.xml><?xml version="1.0" encoding="utf-8"?>
<formControlPr xmlns="http://schemas.microsoft.com/office/spreadsheetml/2009/9/main" objectType="CheckBox" fmlaLink="E19" lockText="1" noThreeD="1"/>
</file>

<file path=xl/ctrlProps/ctrlProp851.xml><?xml version="1.0" encoding="utf-8"?>
<formControlPr xmlns="http://schemas.microsoft.com/office/spreadsheetml/2009/9/main" objectType="CheckBox" fmlaLink="E22" lockText="1" noThreeD="1"/>
</file>

<file path=xl/ctrlProps/ctrlProp852.xml><?xml version="1.0" encoding="utf-8"?>
<formControlPr xmlns="http://schemas.microsoft.com/office/spreadsheetml/2009/9/main" objectType="CheckBox" fmlaLink="C22" lockText="1" noThreeD="1"/>
</file>

<file path=xl/ctrlProps/ctrlProp853.xml><?xml version="1.0" encoding="utf-8"?>
<formControlPr xmlns="http://schemas.microsoft.com/office/spreadsheetml/2009/9/main" objectType="CheckBox" fmlaLink="G22" lockText="1" noThreeD="1"/>
</file>

<file path=xl/ctrlProps/ctrlProp854.xml><?xml version="1.0" encoding="utf-8"?>
<formControlPr xmlns="http://schemas.microsoft.com/office/spreadsheetml/2009/9/main" objectType="CheckBox" fmlaLink="I22" lockText="1" noThreeD="1"/>
</file>

<file path=xl/ctrlProps/ctrlProp855.xml><?xml version="1.0" encoding="utf-8"?>
<formControlPr xmlns="http://schemas.microsoft.com/office/spreadsheetml/2009/9/main" objectType="CheckBox" fmlaLink="I25" lockText="1" noThreeD="1"/>
</file>

<file path=xl/ctrlProps/ctrlProp856.xml><?xml version="1.0" encoding="utf-8"?>
<formControlPr xmlns="http://schemas.microsoft.com/office/spreadsheetml/2009/9/main" objectType="CheckBox" fmlaLink="G25" lockText="1" noThreeD="1"/>
</file>

<file path=xl/ctrlProps/ctrlProp857.xml><?xml version="1.0" encoding="utf-8"?>
<formControlPr xmlns="http://schemas.microsoft.com/office/spreadsheetml/2009/9/main" objectType="CheckBox" fmlaLink="E25" lockText="1" noThreeD="1"/>
</file>

<file path=xl/ctrlProps/ctrlProp858.xml><?xml version="1.0" encoding="utf-8"?>
<formControlPr xmlns="http://schemas.microsoft.com/office/spreadsheetml/2009/9/main" objectType="CheckBox" fmlaLink="C25" lockText="1" noThreeD="1"/>
</file>

<file path=xl/ctrlProps/ctrlProp859.xml><?xml version="1.0" encoding="utf-8"?>
<formControlPr xmlns="http://schemas.microsoft.com/office/spreadsheetml/2009/9/main" objectType="CheckBox" fmlaLink="C28" lockText="1" noThreeD="1"/>
</file>

<file path=xl/ctrlProps/ctrlProp860.xml><?xml version="1.0" encoding="utf-8"?>
<formControlPr xmlns="http://schemas.microsoft.com/office/spreadsheetml/2009/9/main" objectType="CheckBox" fmlaLink="E28" lockText="1" noThreeD="1"/>
</file>

<file path=xl/ctrlProps/ctrlProp861.xml><?xml version="1.0" encoding="utf-8"?>
<formControlPr xmlns="http://schemas.microsoft.com/office/spreadsheetml/2009/9/main" objectType="CheckBox" fmlaLink="G28" lockText="1" noThreeD="1"/>
</file>

<file path=xl/ctrlProps/ctrlProp862.xml><?xml version="1.0" encoding="utf-8"?>
<formControlPr xmlns="http://schemas.microsoft.com/office/spreadsheetml/2009/9/main" objectType="CheckBox" fmlaLink="I28" lockText="1" noThreeD="1"/>
</file>

<file path=xl/ctrlProps/ctrlProp863.xml><?xml version="1.0" encoding="utf-8"?>
<formControlPr xmlns="http://schemas.microsoft.com/office/spreadsheetml/2009/9/main" objectType="CheckBox" fmlaLink="I31" lockText="1" noThreeD="1"/>
</file>

<file path=xl/ctrlProps/ctrlProp864.xml><?xml version="1.0" encoding="utf-8"?>
<formControlPr xmlns="http://schemas.microsoft.com/office/spreadsheetml/2009/9/main" objectType="CheckBox" fmlaLink="G31" lockText="1" noThreeD="1"/>
</file>

<file path=xl/ctrlProps/ctrlProp865.xml><?xml version="1.0" encoding="utf-8"?>
<formControlPr xmlns="http://schemas.microsoft.com/office/spreadsheetml/2009/9/main" objectType="CheckBox" fmlaLink="E31" lockText="1" noThreeD="1"/>
</file>

<file path=xl/ctrlProps/ctrlProp866.xml><?xml version="1.0" encoding="utf-8"?>
<formControlPr xmlns="http://schemas.microsoft.com/office/spreadsheetml/2009/9/main" objectType="CheckBox" fmlaLink="C31" lockText="1" noThreeD="1"/>
</file>

<file path=xl/ctrlProps/ctrlProp867.xml><?xml version="1.0" encoding="utf-8"?>
<formControlPr xmlns="http://schemas.microsoft.com/office/spreadsheetml/2009/9/main" objectType="CheckBox" fmlaLink="C13" lockText="1" noThreeD="1"/>
</file>

<file path=xl/ctrlProps/ctrlProp868.xml><?xml version="1.0" encoding="utf-8"?>
<formControlPr xmlns="http://schemas.microsoft.com/office/spreadsheetml/2009/9/main" objectType="CheckBox" fmlaLink="E13" lockText="1" noThreeD="1"/>
</file>

<file path=xl/ctrlProps/ctrlProp869.xml><?xml version="1.0" encoding="utf-8"?>
<formControlPr xmlns="http://schemas.microsoft.com/office/spreadsheetml/2009/9/main" objectType="CheckBox" fmlaLink="G13" lockText="1" noThreeD="1"/>
</file>

<file path=xl/ctrlProps/ctrlProp870.xml><?xml version="1.0" encoding="utf-8"?>
<formControlPr xmlns="http://schemas.microsoft.com/office/spreadsheetml/2009/9/main" objectType="CheckBox" fmlaLink="I13" lockText="1" noThreeD="1"/>
</file>

<file path=xl/ctrlProps/ctrlProp871.xml><?xml version="1.0" encoding="utf-8"?>
<formControlPr xmlns="http://schemas.microsoft.com/office/spreadsheetml/2009/9/main" objectType="CheckBox" fmlaLink="$C$10" lockText="1" noThreeD="1"/>
</file>

<file path=xl/ctrlProps/ctrlProp872.xml><?xml version="1.0" encoding="utf-8"?>
<formControlPr xmlns="http://schemas.microsoft.com/office/spreadsheetml/2009/9/main" objectType="CheckBox" fmlaLink="E10" lockText="1" noThreeD="1"/>
</file>

<file path=xl/ctrlProps/ctrlProp873.xml><?xml version="1.0" encoding="utf-8"?>
<formControlPr xmlns="http://schemas.microsoft.com/office/spreadsheetml/2009/9/main" objectType="CheckBox" fmlaLink="G10" lockText="1" noThreeD="1"/>
</file>

<file path=xl/ctrlProps/ctrlProp874.xml><?xml version="1.0" encoding="utf-8"?>
<formControlPr xmlns="http://schemas.microsoft.com/office/spreadsheetml/2009/9/main" objectType="CheckBox" fmlaLink="I10" lockText="1" noThreeD="1"/>
</file>

<file path=xl/ctrlProps/ctrlProp875.xml><?xml version="1.0" encoding="utf-8"?>
<formControlPr xmlns="http://schemas.microsoft.com/office/spreadsheetml/2009/9/main" objectType="CheckBox" fmlaLink="C16" lockText="1" noThreeD="1"/>
</file>

<file path=xl/ctrlProps/ctrlProp876.xml><?xml version="1.0" encoding="utf-8"?>
<formControlPr xmlns="http://schemas.microsoft.com/office/spreadsheetml/2009/9/main" objectType="CheckBox" fmlaLink="E16" lockText="1" noThreeD="1"/>
</file>

<file path=xl/ctrlProps/ctrlProp877.xml><?xml version="1.0" encoding="utf-8"?>
<formControlPr xmlns="http://schemas.microsoft.com/office/spreadsheetml/2009/9/main" objectType="CheckBox" fmlaLink="G16" lockText="1" noThreeD="1"/>
</file>

<file path=xl/ctrlProps/ctrlProp878.xml><?xml version="1.0" encoding="utf-8"?>
<formControlPr xmlns="http://schemas.microsoft.com/office/spreadsheetml/2009/9/main" objectType="CheckBox" fmlaLink="I16" lockText="1" noThreeD="1"/>
</file>

<file path=xl/ctrlProps/ctrlProp879.xml><?xml version="1.0" encoding="utf-8"?>
<formControlPr xmlns="http://schemas.microsoft.com/office/spreadsheetml/2009/9/main" objectType="CheckBox" fmlaLink="C19" lockText="1" noThreeD="1"/>
</file>

<file path=xl/ctrlProps/ctrlProp880.xml><?xml version="1.0" encoding="utf-8"?>
<formControlPr xmlns="http://schemas.microsoft.com/office/spreadsheetml/2009/9/main" objectType="CheckBox" fmlaLink="E19" lockText="1" noThreeD="1"/>
</file>

<file path=xl/ctrlProps/ctrlProp881.xml><?xml version="1.0" encoding="utf-8"?>
<formControlPr xmlns="http://schemas.microsoft.com/office/spreadsheetml/2009/9/main" objectType="CheckBox" fmlaLink="E22" lockText="1" noThreeD="1"/>
</file>

<file path=xl/ctrlProps/ctrlProp882.xml><?xml version="1.0" encoding="utf-8"?>
<formControlPr xmlns="http://schemas.microsoft.com/office/spreadsheetml/2009/9/main" objectType="CheckBox" fmlaLink="C22" lockText="1" noThreeD="1"/>
</file>

<file path=xl/ctrlProps/ctrlProp883.xml><?xml version="1.0" encoding="utf-8"?>
<formControlPr xmlns="http://schemas.microsoft.com/office/spreadsheetml/2009/9/main" objectType="CheckBox" fmlaLink="G22" lockText="1" noThreeD="1"/>
</file>

<file path=xl/ctrlProps/ctrlProp884.xml><?xml version="1.0" encoding="utf-8"?>
<formControlPr xmlns="http://schemas.microsoft.com/office/spreadsheetml/2009/9/main" objectType="CheckBox" fmlaLink="I22" lockText="1" noThreeD="1"/>
</file>

<file path=xl/ctrlProps/ctrlProp885.xml><?xml version="1.0" encoding="utf-8"?>
<formControlPr xmlns="http://schemas.microsoft.com/office/spreadsheetml/2009/9/main" objectType="CheckBox" fmlaLink="I25" lockText="1" noThreeD="1"/>
</file>

<file path=xl/ctrlProps/ctrlProp886.xml><?xml version="1.0" encoding="utf-8"?>
<formControlPr xmlns="http://schemas.microsoft.com/office/spreadsheetml/2009/9/main" objectType="CheckBox" fmlaLink="G25" lockText="1" noThreeD="1"/>
</file>

<file path=xl/ctrlProps/ctrlProp887.xml><?xml version="1.0" encoding="utf-8"?>
<formControlPr xmlns="http://schemas.microsoft.com/office/spreadsheetml/2009/9/main" objectType="CheckBox" fmlaLink="E25" lockText="1" noThreeD="1"/>
</file>

<file path=xl/ctrlProps/ctrlProp888.xml><?xml version="1.0" encoding="utf-8"?>
<formControlPr xmlns="http://schemas.microsoft.com/office/spreadsheetml/2009/9/main" objectType="CheckBox" fmlaLink="C25" lockText="1" noThreeD="1"/>
</file>

<file path=xl/ctrlProps/ctrlProp889.xml><?xml version="1.0" encoding="utf-8"?>
<formControlPr xmlns="http://schemas.microsoft.com/office/spreadsheetml/2009/9/main" objectType="CheckBox" fmlaLink="C28" lockText="1" noThreeD="1"/>
</file>

<file path=xl/ctrlProps/ctrlProp890.xml><?xml version="1.0" encoding="utf-8"?>
<formControlPr xmlns="http://schemas.microsoft.com/office/spreadsheetml/2009/9/main" objectType="CheckBox" fmlaLink="E28" lockText="1" noThreeD="1"/>
</file>

<file path=xl/ctrlProps/ctrlProp891.xml><?xml version="1.0" encoding="utf-8"?>
<formControlPr xmlns="http://schemas.microsoft.com/office/spreadsheetml/2009/9/main" objectType="CheckBox" fmlaLink="G28" lockText="1" noThreeD="1"/>
</file>

<file path=xl/ctrlProps/ctrlProp892.xml><?xml version="1.0" encoding="utf-8"?>
<formControlPr xmlns="http://schemas.microsoft.com/office/spreadsheetml/2009/9/main" objectType="CheckBox" fmlaLink="I28" lockText="1" noThreeD="1"/>
</file>

<file path=xl/ctrlProps/ctrlProp893.xml><?xml version="1.0" encoding="utf-8"?>
<formControlPr xmlns="http://schemas.microsoft.com/office/spreadsheetml/2009/9/main" objectType="CheckBox" fmlaLink="I31" lockText="1" noThreeD="1"/>
</file>

<file path=xl/ctrlProps/ctrlProp894.xml><?xml version="1.0" encoding="utf-8"?>
<formControlPr xmlns="http://schemas.microsoft.com/office/spreadsheetml/2009/9/main" objectType="CheckBox" fmlaLink="G31" lockText="1" noThreeD="1"/>
</file>

<file path=xl/ctrlProps/ctrlProp895.xml><?xml version="1.0" encoding="utf-8"?>
<formControlPr xmlns="http://schemas.microsoft.com/office/spreadsheetml/2009/9/main" objectType="CheckBox" fmlaLink="E31" lockText="1" noThreeD="1"/>
</file>

<file path=xl/ctrlProps/ctrlProp896.xml><?xml version="1.0" encoding="utf-8"?>
<formControlPr xmlns="http://schemas.microsoft.com/office/spreadsheetml/2009/9/main" objectType="CheckBox" fmlaLink="C31" lockText="1" noThreeD="1"/>
</file>

<file path=xl/ctrlProps/ctrlProp897.xml><?xml version="1.0" encoding="utf-8"?>
<formControlPr xmlns="http://schemas.microsoft.com/office/spreadsheetml/2009/9/main" objectType="CheckBox" fmlaLink="C13" lockText="1" noThreeD="1"/>
</file>

<file path=xl/ctrlProps/ctrlProp898.xml><?xml version="1.0" encoding="utf-8"?>
<formControlPr xmlns="http://schemas.microsoft.com/office/spreadsheetml/2009/9/main" objectType="CheckBox" fmlaLink="E13" lockText="1" noThreeD="1"/>
</file>

<file path=xl/ctrlProps/ctrlProp899.xml><?xml version="1.0" encoding="utf-8"?>
<formControlPr xmlns="http://schemas.microsoft.com/office/spreadsheetml/2009/9/main" objectType="CheckBox" fmlaLink="G13" lockText="1" noThreeD="1"/>
</file>

<file path=xl/ctrlProps/ctrlProp900.xml><?xml version="1.0" encoding="utf-8"?>
<formControlPr xmlns="http://schemas.microsoft.com/office/spreadsheetml/2009/9/main" objectType="CheckBox" fmlaLink="I13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26" Type="http://schemas.openxmlformats.org/officeDocument/2006/relationships/chart" Target="../charts/chart29.xml"/><Relationship Id="rId3" Type="http://schemas.openxmlformats.org/officeDocument/2006/relationships/chart" Target="../charts/chart6.xml"/><Relationship Id="rId21" Type="http://schemas.openxmlformats.org/officeDocument/2006/relationships/chart" Target="../charts/chart24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5" Type="http://schemas.openxmlformats.org/officeDocument/2006/relationships/chart" Target="../charts/chart28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29" Type="http://schemas.openxmlformats.org/officeDocument/2006/relationships/chart" Target="../charts/chart32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24" Type="http://schemas.openxmlformats.org/officeDocument/2006/relationships/chart" Target="../charts/chart27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23" Type="http://schemas.openxmlformats.org/officeDocument/2006/relationships/chart" Target="../charts/chart26.xml"/><Relationship Id="rId28" Type="http://schemas.openxmlformats.org/officeDocument/2006/relationships/chart" Target="../charts/chart31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Relationship Id="rId22" Type="http://schemas.openxmlformats.org/officeDocument/2006/relationships/chart" Target="../charts/chart25.xml"/><Relationship Id="rId27" Type="http://schemas.openxmlformats.org/officeDocument/2006/relationships/chart" Target="../charts/chart30.xml"/><Relationship Id="rId30" Type="http://schemas.openxmlformats.org/officeDocument/2006/relationships/chart" Target="../charts/chart3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26" Type="http://schemas.openxmlformats.org/officeDocument/2006/relationships/image" Target="../media/image28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6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9.png"/><Relationship Id="rId18" Type="http://schemas.openxmlformats.org/officeDocument/2006/relationships/image" Target="../media/image12.png"/><Relationship Id="rId26" Type="http://schemas.openxmlformats.org/officeDocument/2006/relationships/image" Target="../media/image24.png"/><Relationship Id="rId3" Type="http://schemas.openxmlformats.org/officeDocument/2006/relationships/image" Target="../media/image5.png"/><Relationship Id="rId21" Type="http://schemas.openxmlformats.org/officeDocument/2006/relationships/image" Target="../media/image15.png"/><Relationship Id="rId7" Type="http://schemas.openxmlformats.org/officeDocument/2006/relationships/image" Target="../media/image17.png"/><Relationship Id="rId12" Type="http://schemas.openxmlformats.org/officeDocument/2006/relationships/image" Target="../media/image28.png"/><Relationship Id="rId17" Type="http://schemas.openxmlformats.org/officeDocument/2006/relationships/image" Target="../media/image11.png"/><Relationship Id="rId25" Type="http://schemas.openxmlformats.org/officeDocument/2006/relationships/image" Target="../media/image23.png"/><Relationship Id="rId2" Type="http://schemas.openxmlformats.org/officeDocument/2006/relationships/image" Target="../media/image4.pn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29" Type="http://schemas.openxmlformats.org/officeDocument/2006/relationships/image" Target="../media/image31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7.png"/><Relationship Id="rId24" Type="http://schemas.openxmlformats.org/officeDocument/2006/relationships/image" Target="../media/image22.png"/><Relationship Id="rId5" Type="http://schemas.openxmlformats.org/officeDocument/2006/relationships/image" Target="../media/image7.png"/><Relationship Id="rId15" Type="http://schemas.openxmlformats.org/officeDocument/2006/relationships/image" Target="../media/image9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20.png"/><Relationship Id="rId19" Type="http://schemas.openxmlformats.org/officeDocument/2006/relationships/image" Target="../media/image13.png"/><Relationship Id="rId4" Type="http://schemas.openxmlformats.org/officeDocument/2006/relationships/image" Target="../media/image6.png"/><Relationship Id="rId9" Type="http://schemas.openxmlformats.org/officeDocument/2006/relationships/image" Target="../media/image19.png"/><Relationship Id="rId14" Type="http://schemas.openxmlformats.org/officeDocument/2006/relationships/image" Target="../media/image30.png"/><Relationship Id="rId22" Type="http://schemas.openxmlformats.org/officeDocument/2006/relationships/image" Target="../media/image16.png"/><Relationship Id="rId27" Type="http://schemas.openxmlformats.org/officeDocument/2006/relationships/image" Target="../media/image25.png"/></Relationships>
</file>

<file path=xl/drawings/_rels/drawing3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4.png"/><Relationship Id="rId18" Type="http://schemas.openxmlformats.org/officeDocument/2006/relationships/image" Target="../media/image49.png"/><Relationship Id="rId26" Type="http://schemas.openxmlformats.org/officeDocument/2006/relationships/image" Target="../media/image57.png"/><Relationship Id="rId39" Type="http://schemas.openxmlformats.org/officeDocument/2006/relationships/image" Target="../media/image70.png"/><Relationship Id="rId21" Type="http://schemas.openxmlformats.org/officeDocument/2006/relationships/image" Target="../media/image52.png"/><Relationship Id="rId34" Type="http://schemas.openxmlformats.org/officeDocument/2006/relationships/image" Target="../media/image65.png"/><Relationship Id="rId7" Type="http://schemas.openxmlformats.org/officeDocument/2006/relationships/image" Target="../media/image38.png"/><Relationship Id="rId2" Type="http://schemas.openxmlformats.org/officeDocument/2006/relationships/image" Target="../media/image33.png"/><Relationship Id="rId16" Type="http://schemas.openxmlformats.org/officeDocument/2006/relationships/image" Target="../media/image47.png"/><Relationship Id="rId20" Type="http://schemas.openxmlformats.org/officeDocument/2006/relationships/image" Target="../media/image51.png"/><Relationship Id="rId29" Type="http://schemas.openxmlformats.org/officeDocument/2006/relationships/image" Target="../media/image60.png"/><Relationship Id="rId41" Type="http://schemas.openxmlformats.org/officeDocument/2006/relationships/image" Target="../media/image72.png"/><Relationship Id="rId1" Type="http://schemas.openxmlformats.org/officeDocument/2006/relationships/image" Target="../media/image32.png"/><Relationship Id="rId6" Type="http://schemas.openxmlformats.org/officeDocument/2006/relationships/image" Target="../media/image37.png"/><Relationship Id="rId11" Type="http://schemas.openxmlformats.org/officeDocument/2006/relationships/image" Target="../media/image42.png"/><Relationship Id="rId24" Type="http://schemas.openxmlformats.org/officeDocument/2006/relationships/image" Target="../media/image55.png"/><Relationship Id="rId32" Type="http://schemas.openxmlformats.org/officeDocument/2006/relationships/image" Target="../media/image63.png"/><Relationship Id="rId37" Type="http://schemas.openxmlformats.org/officeDocument/2006/relationships/image" Target="../media/image68.png"/><Relationship Id="rId40" Type="http://schemas.openxmlformats.org/officeDocument/2006/relationships/image" Target="../media/image71.png"/><Relationship Id="rId5" Type="http://schemas.openxmlformats.org/officeDocument/2006/relationships/image" Target="../media/image36.png"/><Relationship Id="rId15" Type="http://schemas.openxmlformats.org/officeDocument/2006/relationships/image" Target="../media/image46.png"/><Relationship Id="rId23" Type="http://schemas.openxmlformats.org/officeDocument/2006/relationships/image" Target="../media/image54.png"/><Relationship Id="rId28" Type="http://schemas.openxmlformats.org/officeDocument/2006/relationships/image" Target="../media/image59.png"/><Relationship Id="rId36" Type="http://schemas.openxmlformats.org/officeDocument/2006/relationships/image" Target="../media/image67.png"/><Relationship Id="rId10" Type="http://schemas.openxmlformats.org/officeDocument/2006/relationships/image" Target="../media/image41.png"/><Relationship Id="rId19" Type="http://schemas.openxmlformats.org/officeDocument/2006/relationships/image" Target="../media/image50.png"/><Relationship Id="rId31" Type="http://schemas.openxmlformats.org/officeDocument/2006/relationships/image" Target="../media/image62.png"/><Relationship Id="rId4" Type="http://schemas.openxmlformats.org/officeDocument/2006/relationships/image" Target="../media/image35.png"/><Relationship Id="rId9" Type="http://schemas.openxmlformats.org/officeDocument/2006/relationships/image" Target="../media/image40.png"/><Relationship Id="rId14" Type="http://schemas.openxmlformats.org/officeDocument/2006/relationships/image" Target="../media/image45.png"/><Relationship Id="rId22" Type="http://schemas.openxmlformats.org/officeDocument/2006/relationships/image" Target="../media/image53.png"/><Relationship Id="rId27" Type="http://schemas.openxmlformats.org/officeDocument/2006/relationships/image" Target="../media/image58.png"/><Relationship Id="rId30" Type="http://schemas.openxmlformats.org/officeDocument/2006/relationships/image" Target="../media/image61.png"/><Relationship Id="rId35" Type="http://schemas.openxmlformats.org/officeDocument/2006/relationships/image" Target="../media/image66.png"/><Relationship Id="rId8" Type="http://schemas.openxmlformats.org/officeDocument/2006/relationships/image" Target="../media/image39.png"/><Relationship Id="rId3" Type="http://schemas.openxmlformats.org/officeDocument/2006/relationships/image" Target="../media/image34.png"/><Relationship Id="rId12" Type="http://schemas.openxmlformats.org/officeDocument/2006/relationships/image" Target="../media/image43.png"/><Relationship Id="rId17" Type="http://schemas.openxmlformats.org/officeDocument/2006/relationships/image" Target="../media/image48.png"/><Relationship Id="rId25" Type="http://schemas.openxmlformats.org/officeDocument/2006/relationships/image" Target="../media/image56.png"/><Relationship Id="rId33" Type="http://schemas.openxmlformats.org/officeDocument/2006/relationships/image" Target="../media/image64.emf"/><Relationship Id="rId38" Type="http://schemas.openxmlformats.org/officeDocument/2006/relationships/image" Target="../media/image6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</xdr:row>
      <xdr:rowOff>635000</xdr:rowOff>
    </xdr:from>
    <xdr:to>
      <xdr:col>3</xdr:col>
      <xdr:colOff>365760</xdr:colOff>
      <xdr:row>17</xdr:row>
      <xdr:rowOff>88053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711200</xdr:colOff>
      <xdr:row>12</xdr:row>
      <xdr:rowOff>406400</xdr:rowOff>
    </xdr:from>
    <xdr:to>
      <xdr:col>3</xdr:col>
      <xdr:colOff>316653</xdr:colOff>
      <xdr:row>26</xdr:row>
      <xdr:rowOff>27093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711200</xdr:colOff>
      <xdr:row>22</xdr:row>
      <xdr:rowOff>482600</xdr:rowOff>
    </xdr:from>
    <xdr:to>
      <xdr:col>3</xdr:col>
      <xdr:colOff>342052</xdr:colOff>
      <xdr:row>36</xdr:row>
      <xdr:rowOff>135466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965201</xdr:colOff>
      <xdr:row>2</xdr:row>
      <xdr:rowOff>533400</xdr:rowOff>
    </xdr:from>
    <xdr:to>
      <xdr:col>6</xdr:col>
      <xdr:colOff>88900</xdr:colOff>
      <xdr:row>7</xdr:row>
      <xdr:rowOff>50800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965200</xdr:colOff>
      <xdr:row>2</xdr:row>
      <xdr:rowOff>539750</xdr:rowOff>
    </xdr:from>
    <xdr:to>
      <xdr:col>11</xdr:col>
      <xdr:colOff>88899</xdr:colOff>
      <xdr:row>7</xdr:row>
      <xdr:rowOff>57150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977900</xdr:colOff>
      <xdr:row>4</xdr:row>
      <xdr:rowOff>317500</xdr:rowOff>
    </xdr:from>
    <xdr:to>
      <xdr:col>6</xdr:col>
      <xdr:colOff>101599</xdr:colOff>
      <xdr:row>9</xdr:row>
      <xdr:rowOff>25400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965200</xdr:colOff>
      <xdr:row>6</xdr:row>
      <xdr:rowOff>323850</xdr:rowOff>
    </xdr:from>
    <xdr:to>
      <xdr:col>6</xdr:col>
      <xdr:colOff>88899</xdr:colOff>
      <xdr:row>11</xdr:row>
      <xdr:rowOff>31750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965200</xdr:colOff>
      <xdr:row>8</xdr:row>
      <xdr:rowOff>330200</xdr:rowOff>
    </xdr:from>
    <xdr:to>
      <xdr:col>6</xdr:col>
      <xdr:colOff>88899</xdr:colOff>
      <xdr:row>13</xdr:row>
      <xdr:rowOff>38100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952500</xdr:colOff>
      <xdr:row>10</xdr:row>
      <xdr:rowOff>330200</xdr:rowOff>
    </xdr:from>
    <xdr:to>
      <xdr:col>6</xdr:col>
      <xdr:colOff>76199</xdr:colOff>
      <xdr:row>15</xdr:row>
      <xdr:rowOff>38100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965200</xdr:colOff>
      <xdr:row>12</xdr:row>
      <xdr:rowOff>342900</xdr:rowOff>
    </xdr:from>
    <xdr:to>
      <xdr:col>6</xdr:col>
      <xdr:colOff>88899</xdr:colOff>
      <xdr:row>17</xdr:row>
      <xdr:rowOff>50800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952500</xdr:colOff>
      <xdr:row>14</xdr:row>
      <xdr:rowOff>330200</xdr:rowOff>
    </xdr:from>
    <xdr:to>
      <xdr:col>6</xdr:col>
      <xdr:colOff>76199</xdr:colOff>
      <xdr:row>19</xdr:row>
      <xdr:rowOff>38100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952500</xdr:colOff>
      <xdr:row>16</xdr:row>
      <xdr:rowOff>317500</xdr:rowOff>
    </xdr:from>
    <xdr:to>
      <xdr:col>6</xdr:col>
      <xdr:colOff>76199</xdr:colOff>
      <xdr:row>21</xdr:row>
      <xdr:rowOff>25400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914400</xdr:colOff>
      <xdr:row>18</xdr:row>
      <xdr:rowOff>330200</xdr:rowOff>
    </xdr:from>
    <xdr:to>
      <xdr:col>6</xdr:col>
      <xdr:colOff>38099</xdr:colOff>
      <xdr:row>23</xdr:row>
      <xdr:rowOff>38100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952500</xdr:colOff>
      <xdr:row>20</xdr:row>
      <xdr:rowOff>317500</xdr:rowOff>
    </xdr:from>
    <xdr:to>
      <xdr:col>6</xdr:col>
      <xdr:colOff>76199</xdr:colOff>
      <xdr:row>25</xdr:row>
      <xdr:rowOff>25400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914400</xdr:colOff>
      <xdr:row>22</xdr:row>
      <xdr:rowOff>304800</xdr:rowOff>
    </xdr:from>
    <xdr:to>
      <xdr:col>6</xdr:col>
      <xdr:colOff>38099</xdr:colOff>
      <xdr:row>27</xdr:row>
      <xdr:rowOff>12700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939800</xdr:colOff>
      <xdr:row>24</xdr:row>
      <xdr:rowOff>330200</xdr:rowOff>
    </xdr:from>
    <xdr:to>
      <xdr:col>6</xdr:col>
      <xdr:colOff>63499</xdr:colOff>
      <xdr:row>29</xdr:row>
      <xdr:rowOff>38100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965200</xdr:colOff>
      <xdr:row>26</xdr:row>
      <xdr:rowOff>304800</xdr:rowOff>
    </xdr:from>
    <xdr:to>
      <xdr:col>6</xdr:col>
      <xdr:colOff>88899</xdr:colOff>
      <xdr:row>31</xdr:row>
      <xdr:rowOff>12700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952500</xdr:colOff>
      <xdr:row>28</xdr:row>
      <xdr:rowOff>317500</xdr:rowOff>
    </xdr:from>
    <xdr:to>
      <xdr:col>6</xdr:col>
      <xdr:colOff>76199</xdr:colOff>
      <xdr:row>33</xdr:row>
      <xdr:rowOff>25400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939800</xdr:colOff>
      <xdr:row>30</xdr:row>
      <xdr:rowOff>304800</xdr:rowOff>
    </xdr:from>
    <xdr:to>
      <xdr:col>6</xdr:col>
      <xdr:colOff>63499</xdr:colOff>
      <xdr:row>36</xdr:row>
      <xdr:rowOff>25400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965200</xdr:colOff>
      <xdr:row>4</xdr:row>
      <xdr:rowOff>296333</xdr:rowOff>
    </xdr:from>
    <xdr:to>
      <xdr:col>11</xdr:col>
      <xdr:colOff>88899</xdr:colOff>
      <xdr:row>9</xdr:row>
      <xdr:rowOff>50800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982133</xdr:colOff>
      <xdr:row>6</xdr:row>
      <xdr:rowOff>287866</xdr:rowOff>
    </xdr:from>
    <xdr:to>
      <xdr:col>11</xdr:col>
      <xdr:colOff>105832</xdr:colOff>
      <xdr:row>11</xdr:row>
      <xdr:rowOff>42333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982134</xdr:colOff>
      <xdr:row>8</xdr:row>
      <xdr:rowOff>296333</xdr:rowOff>
    </xdr:from>
    <xdr:to>
      <xdr:col>11</xdr:col>
      <xdr:colOff>105833</xdr:colOff>
      <xdr:row>13</xdr:row>
      <xdr:rowOff>50800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973666</xdr:colOff>
      <xdr:row>10</xdr:row>
      <xdr:rowOff>313266</xdr:rowOff>
    </xdr:from>
    <xdr:to>
      <xdr:col>11</xdr:col>
      <xdr:colOff>97365</xdr:colOff>
      <xdr:row>15</xdr:row>
      <xdr:rowOff>67733</xdr:rowOff>
    </xdr:to>
    <xdr:graphicFrame macro="">
      <xdr:nvGraphicFramePr>
        <xdr:cNvPr id="21" name="Diagram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973666</xdr:colOff>
      <xdr:row>12</xdr:row>
      <xdr:rowOff>287867</xdr:rowOff>
    </xdr:from>
    <xdr:to>
      <xdr:col>11</xdr:col>
      <xdr:colOff>97365</xdr:colOff>
      <xdr:row>17</xdr:row>
      <xdr:rowOff>42334</xdr:rowOff>
    </xdr:to>
    <xdr:graphicFrame macro="">
      <xdr:nvGraphicFramePr>
        <xdr:cNvPr id="22" name="Diagram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939799</xdr:colOff>
      <xdr:row>14</xdr:row>
      <xdr:rowOff>287866</xdr:rowOff>
    </xdr:from>
    <xdr:to>
      <xdr:col>11</xdr:col>
      <xdr:colOff>63498</xdr:colOff>
      <xdr:row>19</xdr:row>
      <xdr:rowOff>42333</xdr:rowOff>
    </xdr:to>
    <xdr:graphicFrame macro="">
      <xdr:nvGraphicFramePr>
        <xdr:cNvPr id="23" name="Diagram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931333</xdr:colOff>
      <xdr:row>16</xdr:row>
      <xdr:rowOff>279400</xdr:rowOff>
    </xdr:from>
    <xdr:to>
      <xdr:col>11</xdr:col>
      <xdr:colOff>55032</xdr:colOff>
      <xdr:row>21</xdr:row>
      <xdr:rowOff>33867</xdr:rowOff>
    </xdr:to>
    <xdr:graphicFrame macro="">
      <xdr:nvGraphicFramePr>
        <xdr:cNvPr id="24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931332</xdr:colOff>
      <xdr:row>18</xdr:row>
      <xdr:rowOff>304799</xdr:rowOff>
    </xdr:from>
    <xdr:to>
      <xdr:col>11</xdr:col>
      <xdr:colOff>55031</xdr:colOff>
      <xdr:row>23</xdr:row>
      <xdr:rowOff>59266</xdr:rowOff>
    </xdr:to>
    <xdr:graphicFrame macro="">
      <xdr:nvGraphicFramePr>
        <xdr:cNvPr id="25" name="Diagram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922866</xdr:colOff>
      <xdr:row>20</xdr:row>
      <xdr:rowOff>287867</xdr:rowOff>
    </xdr:from>
    <xdr:to>
      <xdr:col>11</xdr:col>
      <xdr:colOff>46565</xdr:colOff>
      <xdr:row>25</xdr:row>
      <xdr:rowOff>42334</xdr:rowOff>
    </xdr:to>
    <xdr:graphicFrame macro="">
      <xdr:nvGraphicFramePr>
        <xdr:cNvPr id="26" name="Diagram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905933</xdr:colOff>
      <xdr:row>22</xdr:row>
      <xdr:rowOff>304800</xdr:rowOff>
    </xdr:from>
    <xdr:to>
      <xdr:col>11</xdr:col>
      <xdr:colOff>29632</xdr:colOff>
      <xdr:row>27</xdr:row>
      <xdr:rowOff>59267</xdr:rowOff>
    </xdr:to>
    <xdr:graphicFrame macro="">
      <xdr:nvGraphicFramePr>
        <xdr:cNvPr id="27" name="Diagram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931333</xdr:colOff>
      <xdr:row>24</xdr:row>
      <xdr:rowOff>313266</xdr:rowOff>
    </xdr:from>
    <xdr:to>
      <xdr:col>11</xdr:col>
      <xdr:colOff>55032</xdr:colOff>
      <xdr:row>29</xdr:row>
      <xdr:rowOff>67733</xdr:rowOff>
    </xdr:to>
    <xdr:graphicFrame macro="">
      <xdr:nvGraphicFramePr>
        <xdr:cNvPr id="28" name="Diagram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914400</xdr:colOff>
      <xdr:row>26</xdr:row>
      <xdr:rowOff>304800</xdr:rowOff>
    </xdr:from>
    <xdr:to>
      <xdr:col>11</xdr:col>
      <xdr:colOff>38099</xdr:colOff>
      <xdr:row>31</xdr:row>
      <xdr:rowOff>59267</xdr:rowOff>
    </xdr:to>
    <xdr:graphicFrame macro="">
      <xdr:nvGraphicFramePr>
        <xdr:cNvPr id="29" name="Diagramm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931333</xdr:colOff>
      <xdr:row>28</xdr:row>
      <xdr:rowOff>304800</xdr:rowOff>
    </xdr:from>
    <xdr:to>
      <xdr:col>11</xdr:col>
      <xdr:colOff>55032</xdr:colOff>
      <xdr:row>33</xdr:row>
      <xdr:rowOff>59267</xdr:rowOff>
    </xdr:to>
    <xdr:graphicFrame macro="">
      <xdr:nvGraphicFramePr>
        <xdr:cNvPr id="30" name="Diagramm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914400</xdr:colOff>
      <xdr:row>30</xdr:row>
      <xdr:rowOff>296333</xdr:rowOff>
    </xdr:from>
    <xdr:to>
      <xdr:col>11</xdr:col>
      <xdr:colOff>38099</xdr:colOff>
      <xdr:row>36</xdr:row>
      <xdr:rowOff>59267</xdr:rowOff>
    </xdr:to>
    <xdr:graphicFrame macro="">
      <xdr:nvGraphicFramePr>
        <xdr:cNvPr id="31" name="Diagramm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508846</xdr:colOff>
      <xdr:row>2</xdr:row>
      <xdr:rowOff>127001</xdr:rowOff>
    </xdr:from>
    <xdr:to>
      <xdr:col>6</xdr:col>
      <xdr:colOff>533399</xdr:colOff>
      <xdr:row>12</xdr:row>
      <xdr:rowOff>821268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12700</xdr:rowOff>
        </xdr:from>
        <xdr:to>
          <xdr:col>3</xdr:col>
          <xdr:colOff>1717858</xdr:colOff>
          <xdr:row>16</xdr:row>
          <xdr:rowOff>850900</xdr:rowOff>
        </xdr:to>
        <xdr:pic>
          <xdr:nvPicPr>
            <xdr:cNvPr id="9" name="Bild 8"/>
            <xdr:cNvPicPr>
              <a:picLocks noChangeAspect="1"/>
              <a:extLst>
                <a:ext uri="{84589F7E-364E-4C9E-8A38-B11213B215E9}">
                  <a14:cameraTool cellRange="Drop4" spid="_x0000_s16964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781300" y="4178300"/>
              <a:ext cx="1679758" cy="8382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16</xdr:row>
          <xdr:rowOff>12700</xdr:rowOff>
        </xdr:from>
        <xdr:to>
          <xdr:col>5</xdr:col>
          <xdr:colOff>1727200</xdr:colOff>
          <xdr:row>16</xdr:row>
          <xdr:rowOff>867549</xdr:rowOff>
        </xdr:to>
        <xdr:pic>
          <xdr:nvPicPr>
            <xdr:cNvPr id="10" name="Bild 9"/>
            <xdr:cNvPicPr>
              <a:picLocks noChangeAspect="1"/>
              <a:extLst>
                <a:ext uri="{84589F7E-364E-4C9E-8A38-B11213B215E9}">
                  <a14:cameraTool cellRange="Drop5" spid="_x0000_s16964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72100" y="4178300"/>
              <a:ext cx="1663700" cy="854849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35386</xdr:rowOff>
        </xdr:from>
        <xdr:to>
          <xdr:col>7</xdr:col>
          <xdr:colOff>1701800</xdr:colOff>
          <xdr:row>16</xdr:row>
          <xdr:rowOff>895078</xdr:rowOff>
        </xdr:to>
        <xdr:pic>
          <xdr:nvPicPr>
            <xdr:cNvPr id="11" name="Bild 10"/>
            <xdr:cNvPicPr>
              <a:picLocks noChangeAspect="1"/>
              <a:extLst>
                <a:ext uri="{84589F7E-364E-4C9E-8A38-B11213B215E9}">
                  <a14:cameraTool cellRange="Drop6" spid="_x0000_s16964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912100" y="4200986"/>
              <a:ext cx="1663700" cy="859692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55894</xdr:rowOff>
        </xdr:from>
        <xdr:to>
          <xdr:col>5</xdr:col>
          <xdr:colOff>1730800</xdr:colOff>
          <xdr:row>20</xdr:row>
          <xdr:rowOff>889287</xdr:rowOff>
        </xdr:to>
        <xdr:pic>
          <xdr:nvPicPr>
            <xdr:cNvPr id="12" name="Bild 11"/>
            <xdr:cNvPicPr>
              <a:picLocks noChangeAspect="1"/>
              <a:extLst>
                <a:ext uri="{84589F7E-364E-4C9E-8A38-B11213B215E9}">
                  <a14:cameraTool cellRange="Drop8" spid="_x0000_s16964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46700" y="5770894"/>
              <a:ext cx="1692700" cy="83339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20</xdr:row>
          <xdr:rowOff>63500</xdr:rowOff>
        </xdr:from>
        <xdr:to>
          <xdr:col>3</xdr:col>
          <xdr:colOff>1692700</xdr:colOff>
          <xdr:row>20</xdr:row>
          <xdr:rowOff>858073</xdr:rowOff>
        </xdr:to>
        <xdr:pic>
          <xdr:nvPicPr>
            <xdr:cNvPr id="13" name="Bild 12"/>
            <xdr:cNvPicPr>
              <a:picLocks noChangeAspect="1"/>
              <a:extLst>
                <a:ext uri="{84589F7E-364E-4C9E-8A38-B11213B215E9}">
                  <a14:cameraTool cellRange="Drop7" spid="_x0000_s16964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768600" y="5778500"/>
              <a:ext cx="1667300" cy="79457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20</xdr:row>
          <xdr:rowOff>40861</xdr:rowOff>
        </xdr:from>
        <xdr:to>
          <xdr:col>7</xdr:col>
          <xdr:colOff>1600200</xdr:colOff>
          <xdr:row>21</xdr:row>
          <xdr:rowOff>1744</xdr:rowOff>
        </xdr:to>
        <xdr:pic>
          <xdr:nvPicPr>
            <xdr:cNvPr id="14" name="Bild 13"/>
            <xdr:cNvPicPr>
              <a:picLocks noChangeAspect="1"/>
              <a:extLst>
                <a:ext uri="{84589F7E-364E-4C9E-8A38-B11213B215E9}">
                  <a14:cameraTool cellRange="Drop9" spid="_x0000_s16964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962900" y="5755861"/>
              <a:ext cx="1511300" cy="87528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12</xdr:row>
          <xdr:rowOff>63500</xdr:rowOff>
        </xdr:from>
        <xdr:to>
          <xdr:col>4</xdr:col>
          <xdr:colOff>0</xdr:colOff>
          <xdr:row>12</xdr:row>
          <xdr:rowOff>889000</xdr:rowOff>
        </xdr:to>
        <xdr:pic>
          <xdr:nvPicPr>
            <xdr:cNvPr id="6" name="Bild 5"/>
            <xdr:cNvPicPr>
              <a:picLocks noChangeAspect="1"/>
              <a:extLst>
                <a:ext uri="{84589F7E-364E-4C9E-8A38-B11213B215E9}">
                  <a14:cameraTool cellRange="Drop1" spid="_x0000_s169646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755900" y="2679700"/>
              <a:ext cx="1727200" cy="8255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</xdr:row>
          <xdr:rowOff>69850</xdr:rowOff>
        </xdr:from>
        <xdr:to>
          <xdr:col>6</xdr:col>
          <xdr:colOff>0</xdr:colOff>
          <xdr:row>12</xdr:row>
          <xdr:rowOff>895350</xdr:rowOff>
        </xdr:to>
        <xdr:pic>
          <xdr:nvPicPr>
            <xdr:cNvPr id="15" name="Bild 14"/>
            <xdr:cNvPicPr>
              <a:picLocks noChangeAspect="1"/>
              <a:extLst>
                <a:ext uri="{84589F7E-364E-4C9E-8A38-B11213B215E9}">
                  <a14:cameraTool cellRange="Drop2" spid="_x0000_s16964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21300" y="2686050"/>
              <a:ext cx="1727200" cy="82550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50800</xdr:rowOff>
        </xdr:from>
        <xdr:to>
          <xdr:col>7</xdr:col>
          <xdr:colOff>1727200</xdr:colOff>
          <xdr:row>12</xdr:row>
          <xdr:rowOff>876300</xdr:rowOff>
        </xdr:to>
        <xdr:pic>
          <xdr:nvPicPr>
            <xdr:cNvPr id="16" name="Bild 15"/>
            <xdr:cNvPicPr>
              <a:picLocks noChangeAspect="1"/>
              <a:extLst>
                <a:ext uri="{84589F7E-364E-4C9E-8A38-B11213B215E9}">
                  <a14:cameraTool cellRange="Drop3" spid="_x0000_s16964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893050" y="2667000"/>
              <a:ext cx="1708150" cy="8255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162560</xdr:colOff>
      <xdr:row>12</xdr:row>
      <xdr:rowOff>22544</xdr:rowOff>
    </xdr:from>
    <xdr:to>
      <xdr:col>3</xdr:col>
      <xdr:colOff>1034546</xdr:colOff>
      <xdr:row>13</xdr:row>
      <xdr:rowOff>21478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1840" y="2095184"/>
          <a:ext cx="871986" cy="740614"/>
        </a:xfrm>
        <a:prstGeom prst="rect">
          <a:avLst/>
        </a:prstGeom>
      </xdr:spPr>
    </xdr:pic>
    <xdr:clientData/>
  </xdr:twoCellAnchor>
  <xdr:twoCellAnchor editAs="oneCell">
    <xdr:from>
      <xdr:col>7</xdr:col>
      <xdr:colOff>321789</xdr:colOff>
      <xdr:row>12</xdr:row>
      <xdr:rowOff>16933</xdr:rowOff>
    </xdr:from>
    <xdr:to>
      <xdr:col>7</xdr:col>
      <xdr:colOff>914398</xdr:colOff>
      <xdr:row>13</xdr:row>
      <xdr:rowOff>23605</xdr:rowOff>
    </xdr:to>
    <xdr:pic>
      <xdr:nvPicPr>
        <xdr:cNvPr id="19" name="Bild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1789" y="2125133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220132</xdr:colOff>
      <xdr:row>15</xdr:row>
      <xdr:rowOff>59268</xdr:rowOff>
    </xdr:from>
    <xdr:to>
      <xdr:col>2</xdr:col>
      <xdr:colOff>31355</xdr:colOff>
      <xdr:row>16</xdr:row>
      <xdr:rowOff>1</xdr:rowOff>
    </xdr:to>
    <xdr:pic>
      <xdr:nvPicPr>
        <xdr:cNvPr id="20" name="Bild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0132" y="3251201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106000</xdr:colOff>
      <xdr:row>15</xdr:row>
      <xdr:rowOff>12699</xdr:rowOff>
    </xdr:from>
    <xdr:to>
      <xdr:col>5</xdr:col>
      <xdr:colOff>1138925</xdr:colOff>
      <xdr:row>16</xdr:row>
      <xdr:rowOff>16933</xdr:rowOff>
    </xdr:to>
    <xdr:pic>
      <xdr:nvPicPr>
        <xdr:cNvPr id="21" name="Bild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7333" y="3204632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383266</xdr:colOff>
      <xdr:row>15</xdr:row>
      <xdr:rowOff>169333</xdr:rowOff>
    </xdr:from>
    <xdr:to>
      <xdr:col>8</xdr:col>
      <xdr:colOff>127926</xdr:colOff>
      <xdr:row>15</xdr:row>
      <xdr:rowOff>668866</xdr:rowOff>
    </xdr:to>
    <xdr:pic>
      <xdr:nvPicPr>
        <xdr:cNvPr id="22" name="Bild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22999" y="3335866"/>
          <a:ext cx="1336394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17</xdr:row>
      <xdr:rowOff>169334</xdr:rowOff>
    </xdr:from>
    <xdr:to>
      <xdr:col>3</xdr:col>
      <xdr:colOff>1109174</xdr:colOff>
      <xdr:row>19</xdr:row>
      <xdr:rowOff>4139</xdr:rowOff>
    </xdr:to>
    <xdr:pic>
      <xdr:nvPicPr>
        <xdr:cNvPr id="23" name="Bild 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5067" y="4250267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190500</xdr:rowOff>
    </xdr:from>
    <xdr:to>
      <xdr:col>4</xdr:col>
      <xdr:colOff>12700</xdr:colOff>
      <xdr:row>21</xdr:row>
      <xdr:rowOff>630231</xdr:rowOff>
    </xdr:to>
    <xdr:pic>
      <xdr:nvPicPr>
        <xdr:cNvPr id="24" name="Bild 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66900" y="5499100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17854</xdr:colOff>
      <xdr:row>24</xdr:row>
      <xdr:rowOff>25399</xdr:rowOff>
    </xdr:from>
    <xdr:to>
      <xdr:col>2</xdr:col>
      <xdr:colOff>25399</xdr:colOff>
      <xdr:row>24</xdr:row>
      <xdr:rowOff>685822</xdr:rowOff>
    </xdr:to>
    <xdr:pic>
      <xdr:nvPicPr>
        <xdr:cNvPr id="26" name="Bild 2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1854" y="6413499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36464</xdr:colOff>
      <xdr:row>24</xdr:row>
      <xdr:rowOff>127000</xdr:rowOff>
    </xdr:from>
    <xdr:to>
      <xdr:col>3</xdr:col>
      <xdr:colOff>1144593</xdr:colOff>
      <xdr:row>24</xdr:row>
      <xdr:rowOff>698500</xdr:rowOff>
    </xdr:to>
    <xdr:pic>
      <xdr:nvPicPr>
        <xdr:cNvPr id="27" name="Bild 2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90664" y="6515100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177801</xdr:colOff>
      <xdr:row>24</xdr:row>
      <xdr:rowOff>61912</xdr:rowOff>
    </xdr:from>
    <xdr:to>
      <xdr:col>7</xdr:col>
      <xdr:colOff>1030038</xdr:colOff>
      <xdr:row>25</xdr:row>
      <xdr:rowOff>0</xdr:rowOff>
    </xdr:to>
    <xdr:pic>
      <xdr:nvPicPr>
        <xdr:cNvPr id="28" name="Bild 2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232401" y="6450012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30</xdr:row>
      <xdr:rowOff>39036</xdr:rowOff>
    </xdr:from>
    <xdr:to>
      <xdr:col>5</xdr:col>
      <xdr:colOff>1066800</xdr:colOff>
      <xdr:row>31</xdr:row>
      <xdr:rowOff>0</xdr:rowOff>
    </xdr:to>
    <xdr:pic>
      <xdr:nvPicPr>
        <xdr:cNvPr id="29" name="Bild 2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644900" y="8586136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127001</xdr:colOff>
      <xdr:row>30</xdr:row>
      <xdr:rowOff>63500</xdr:rowOff>
    </xdr:from>
    <xdr:to>
      <xdr:col>1</xdr:col>
      <xdr:colOff>1121077</xdr:colOff>
      <xdr:row>30</xdr:row>
      <xdr:rowOff>723900</xdr:rowOff>
    </xdr:to>
    <xdr:pic>
      <xdr:nvPicPr>
        <xdr:cNvPr id="30" name="Bild 2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1001" y="8610600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342901</xdr:colOff>
      <xdr:row>27</xdr:row>
      <xdr:rowOff>25400</xdr:rowOff>
    </xdr:from>
    <xdr:to>
      <xdr:col>7</xdr:col>
      <xdr:colOff>876301</xdr:colOff>
      <xdr:row>27</xdr:row>
      <xdr:rowOff>703396</xdr:rowOff>
    </xdr:to>
    <xdr:pic>
      <xdr:nvPicPr>
        <xdr:cNvPr id="31" name="Bild 3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397501" y="7493000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27</xdr:row>
      <xdr:rowOff>83681</xdr:rowOff>
    </xdr:from>
    <xdr:to>
      <xdr:col>1</xdr:col>
      <xdr:colOff>1181100</xdr:colOff>
      <xdr:row>27</xdr:row>
      <xdr:rowOff>723900</xdr:rowOff>
    </xdr:to>
    <xdr:pic>
      <xdr:nvPicPr>
        <xdr:cNvPr id="32" name="Bild 3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66700" y="7551281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3</xdr:col>
      <xdr:colOff>19216</xdr:colOff>
      <xdr:row>15</xdr:row>
      <xdr:rowOff>59267</xdr:rowOff>
    </xdr:from>
    <xdr:to>
      <xdr:col>4</xdr:col>
      <xdr:colOff>10139</xdr:colOff>
      <xdr:row>15</xdr:row>
      <xdr:rowOff>706968</xdr:rowOff>
    </xdr:to>
    <xdr:pic>
      <xdr:nvPicPr>
        <xdr:cNvPr id="33" name="Bild 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81883" y="3251200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173389</xdr:colOff>
      <xdr:row>12</xdr:row>
      <xdr:rowOff>30480</xdr:rowOff>
    </xdr:from>
    <xdr:to>
      <xdr:col>1</xdr:col>
      <xdr:colOff>1034315</xdr:colOff>
      <xdr:row>13</xdr:row>
      <xdr:rowOff>0</xdr:rowOff>
    </xdr:to>
    <xdr:pic>
      <xdr:nvPicPr>
        <xdr:cNvPr id="34" name="Bild 3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27389" y="2103120"/>
          <a:ext cx="860926" cy="711200"/>
        </a:xfrm>
        <a:prstGeom prst="rect">
          <a:avLst/>
        </a:prstGeom>
      </xdr:spPr>
    </xdr:pic>
    <xdr:clientData/>
  </xdr:twoCellAnchor>
  <xdr:twoCellAnchor editAs="oneCell">
    <xdr:from>
      <xdr:col>5</xdr:col>
      <xdr:colOff>330199</xdr:colOff>
      <xdr:row>12</xdr:row>
      <xdr:rowOff>4233</xdr:rowOff>
    </xdr:from>
    <xdr:to>
      <xdr:col>5</xdr:col>
      <xdr:colOff>863599</xdr:colOff>
      <xdr:row>13</xdr:row>
      <xdr:rowOff>45159</xdr:rowOff>
    </xdr:to>
    <xdr:pic>
      <xdr:nvPicPr>
        <xdr:cNvPr id="35" name="Bild 3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801532" y="2112433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159525</xdr:colOff>
      <xdr:row>18</xdr:row>
      <xdr:rowOff>0</xdr:rowOff>
    </xdr:from>
    <xdr:to>
      <xdr:col>1</xdr:col>
      <xdr:colOff>1064918</xdr:colOff>
      <xdr:row>19</xdr:row>
      <xdr:rowOff>16933</xdr:rowOff>
    </xdr:to>
    <xdr:pic>
      <xdr:nvPicPr>
        <xdr:cNvPr id="36" name="Bild 3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13525" y="4275667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5</xdr:col>
      <xdr:colOff>18818</xdr:colOff>
      <xdr:row>24</xdr:row>
      <xdr:rowOff>135561</xdr:rowOff>
    </xdr:from>
    <xdr:to>
      <xdr:col>5</xdr:col>
      <xdr:colOff>1181100</xdr:colOff>
      <xdr:row>24</xdr:row>
      <xdr:rowOff>685801</xdr:rowOff>
    </xdr:to>
    <xdr:pic>
      <xdr:nvPicPr>
        <xdr:cNvPr id="37" name="Bild 3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473218" y="6523661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317500</xdr:colOff>
      <xdr:row>27</xdr:row>
      <xdr:rowOff>33312</xdr:rowOff>
    </xdr:from>
    <xdr:to>
      <xdr:col>5</xdr:col>
      <xdr:colOff>840343</xdr:colOff>
      <xdr:row>27</xdr:row>
      <xdr:rowOff>698500</xdr:rowOff>
    </xdr:to>
    <xdr:pic>
      <xdr:nvPicPr>
        <xdr:cNvPr id="40" name="Bild 3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771900" y="7500912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27</xdr:row>
      <xdr:rowOff>127000</xdr:rowOff>
    </xdr:from>
    <xdr:to>
      <xdr:col>3</xdr:col>
      <xdr:colOff>1155700</xdr:colOff>
      <xdr:row>27</xdr:row>
      <xdr:rowOff>668209</xdr:rowOff>
    </xdr:to>
    <xdr:pic>
      <xdr:nvPicPr>
        <xdr:cNvPr id="42" name="Bild 4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17700" y="7594600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130700</xdr:colOff>
      <xdr:row>30</xdr:row>
      <xdr:rowOff>23858</xdr:rowOff>
    </xdr:from>
    <xdr:to>
      <xdr:col>7</xdr:col>
      <xdr:colOff>939800</xdr:colOff>
      <xdr:row>30</xdr:row>
      <xdr:rowOff>711200</xdr:rowOff>
    </xdr:to>
    <xdr:pic>
      <xdr:nvPicPr>
        <xdr:cNvPr id="44" name="Bild 4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185300" y="8570958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137270</xdr:colOff>
      <xdr:row>30</xdr:row>
      <xdr:rowOff>63500</xdr:rowOff>
    </xdr:from>
    <xdr:to>
      <xdr:col>3</xdr:col>
      <xdr:colOff>965200</xdr:colOff>
      <xdr:row>30</xdr:row>
      <xdr:rowOff>685800</xdr:rowOff>
    </xdr:to>
    <xdr:pic>
      <xdr:nvPicPr>
        <xdr:cNvPr id="46" name="Bild 4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991470" y="8610600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35632</xdr:colOff>
      <xdr:row>21</xdr:row>
      <xdr:rowOff>228600</xdr:rowOff>
    </xdr:from>
    <xdr:to>
      <xdr:col>1</xdr:col>
      <xdr:colOff>1160756</xdr:colOff>
      <xdr:row>21</xdr:row>
      <xdr:rowOff>622300</xdr:rowOff>
    </xdr:to>
    <xdr:pic>
      <xdr:nvPicPr>
        <xdr:cNvPr id="49" name="Bild 4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89632" y="5537200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3</xdr:col>
      <xdr:colOff>118533</xdr:colOff>
      <xdr:row>8</xdr:row>
      <xdr:rowOff>33865</xdr:rowOff>
    </xdr:from>
    <xdr:to>
      <xdr:col>3</xdr:col>
      <xdr:colOff>1066799</xdr:colOff>
      <xdr:row>11</xdr:row>
      <xdr:rowOff>79777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4266" y="846665"/>
          <a:ext cx="948266" cy="1129645"/>
        </a:xfrm>
        <a:prstGeom prst="rect">
          <a:avLst/>
        </a:prstGeom>
      </xdr:spPr>
    </xdr:pic>
    <xdr:clientData/>
  </xdr:twoCellAnchor>
  <xdr:twoCellAnchor editAs="oneCell">
    <xdr:from>
      <xdr:col>5</xdr:col>
      <xdr:colOff>106701</xdr:colOff>
      <xdr:row>7</xdr:row>
      <xdr:rowOff>179050</xdr:rowOff>
    </xdr:from>
    <xdr:to>
      <xdr:col>5</xdr:col>
      <xdr:colOff>1100665</xdr:colOff>
      <xdr:row>11</xdr:row>
      <xdr:rowOff>93134</xdr:rowOff>
    </xdr:to>
    <xdr:pic>
      <xdr:nvPicPr>
        <xdr:cNvPr id="3" name="Bild 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544168" y="805583"/>
          <a:ext cx="993964" cy="1184084"/>
        </a:xfrm>
        <a:prstGeom prst="rect">
          <a:avLst/>
        </a:prstGeom>
      </xdr:spPr>
    </xdr:pic>
    <xdr:clientData/>
  </xdr:twoCellAnchor>
  <xdr:twoCellAnchor editAs="oneCell">
    <xdr:from>
      <xdr:col>1</xdr:col>
      <xdr:colOff>103697</xdr:colOff>
      <xdr:row>7</xdr:row>
      <xdr:rowOff>175465</xdr:rowOff>
    </xdr:from>
    <xdr:to>
      <xdr:col>1</xdr:col>
      <xdr:colOff>1100666</xdr:colOff>
      <xdr:row>11</xdr:row>
      <xdr:rowOff>93130</xdr:rowOff>
    </xdr:to>
    <xdr:pic>
      <xdr:nvPicPr>
        <xdr:cNvPr id="4" name="Bild 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57697" y="801998"/>
          <a:ext cx="996969" cy="1187665"/>
        </a:xfrm>
        <a:prstGeom prst="rect">
          <a:avLst/>
        </a:prstGeom>
      </xdr:spPr>
    </xdr:pic>
    <xdr:clientData/>
  </xdr:twoCellAnchor>
  <xdr:twoCellAnchor editAs="oneCell">
    <xdr:from>
      <xdr:col>7</xdr:col>
      <xdr:colOff>109566</xdr:colOff>
      <xdr:row>7</xdr:row>
      <xdr:rowOff>169334</xdr:rowOff>
    </xdr:from>
    <xdr:to>
      <xdr:col>7</xdr:col>
      <xdr:colOff>1113366</xdr:colOff>
      <xdr:row>11</xdr:row>
      <xdr:rowOff>93133</xdr:rowOff>
    </xdr:to>
    <xdr:pic>
      <xdr:nvPicPr>
        <xdr:cNvPr id="5" name="Bild 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138766" y="795867"/>
          <a:ext cx="1003800" cy="1193799"/>
        </a:xfrm>
        <a:prstGeom prst="rect">
          <a:avLst/>
        </a:prstGeom>
      </xdr:spPr>
    </xdr:pic>
    <xdr:clientData/>
  </xdr:twoCellAnchor>
  <xdr:twoCellAnchor editAs="oneCell">
    <xdr:from>
      <xdr:col>4</xdr:col>
      <xdr:colOff>368300</xdr:colOff>
      <xdr:row>19</xdr:row>
      <xdr:rowOff>9632</xdr:rowOff>
    </xdr:from>
    <xdr:to>
      <xdr:col>5</xdr:col>
      <xdr:colOff>1193800</xdr:colOff>
      <xdr:row>24</xdr:row>
      <xdr:rowOff>39635</xdr:rowOff>
    </xdr:to>
    <xdr:pic>
      <xdr:nvPicPr>
        <xdr:cNvPr id="6" name="Bild 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29000" y="4975332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6</xdr:col>
      <xdr:colOff>368300</xdr:colOff>
      <xdr:row>18</xdr:row>
      <xdr:rowOff>733532</xdr:rowOff>
    </xdr:from>
    <xdr:to>
      <xdr:col>7</xdr:col>
      <xdr:colOff>1193800</xdr:colOff>
      <xdr:row>24</xdr:row>
      <xdr:rowOff>26935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29200" y="4962632"/>
          <a:ext cx="1219200" cy="14524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8</xdr:row>
          <xdr:rowOff>38100</xdr:rowOff>
        </xdr:from>
        <xdr:to>
          <xdr:col>3</xdr:col>
          <xdr:colOff>85725</xdr:colOff>
          <xdr:row>11</xdr:row>
          <xdr:rowOff>9525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104775</xdr:rowOff>
        </xdr:from>
        <xdr:to>
          <xdr:col>5</xdr:col>
          <xdr:colOff>85725</xdr:colOff>
          <xdr:row>10</xdr:row>
          <xdr:rowOff>104775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</xdr:row>
          <xdr:rowOff>114300</xdr:rowOff>
        </xdr:from>
        <xdr:to>
          <xdr:col>7</xdr:col>
          <xdr:colOff>104775</xdr:colOff>
          <xdr:row>10</xdr:row>
          <xdr:rowOff>114300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8</xdr:row>
          <xdr:rowOff>123825</xdr:rowOff>
        </xdr:from>
        <xdr:to>
          <xdr:col>9</xdr:col>
          <xdr:colOff>104775</xdr:colOff>
          <xdr:row>10</xdr:row>
          <xdr:rowOff>123825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14</xdr:row>
          <xdr:rowOff>76200</xdr:rowOff>
        </xdr:from>
        <xdr:to>
          <xdr:col>3</xdr:col>
          <xdr:colOff>104775</xdr:colOff>
          <xdr:row>16</xdr:row>
          <xdr:rowOff>114300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14</xdr:row>
          <xdr:rowOff>104775</xdr:rowOff>
        </xdr:from>
        <xdr:to>
          <xdr:col>5</xdr:col>
          <xdr:colOff>104775</xdr:colOff>
          <xdr:row>16</xdr:row>
          <xdr:rowOff>142875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14</xdr:row>
          <xdr:rowOff>104775</xdr:rowOff>
        </xdr:from>
        <xdr:to>
          <xdr:col>7</xdr:col>
          <xdr:colOff>104775</xdr:colOff>
          <xdr:row>16</xdr:row>
          <xdr:rowOff>142875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114300</xdr:rowOff>
        </xdr:from>
        <xdr:to>
          <xdr:col>9</xdr:col>
          <xdr:colOff>104775</xdr:colOff>
          <xdr:row>17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11</xdr:row>
          <xdr:rowOff>123825</xdr:rowOff>
        </xdr:from>
        <xdr:to>
          <xdr:col>3</xdr:col>
          <xdr:colOff>104775</xdr:colOff>
          <xdr:row>13</xdr:row>
          <xdr:rowOff>123825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11</xdr:row>
          <xdr:rowOff>76200</xdr:rowOff>
        </xdr:from>
        <xdr:to>
          <xdr:col>5</xdr:col>
          <xdr:colOff>104775</xdr:colOff>
          <xdr:row>13</xdr:row>
          <xdr:rowOff>76200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</xdr:row>
          <xdr:rowOff>47625</xdr:rowOff>
        </xdr:from>
        <xdr:to>
          <xdr:col>7</xdr:col>
          <xdr:colOff>104775</xdr:colOff>
          <xdr:row>13</xdr:row>
          <xdr:rowOff>47625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47625</xdr:rowOff>
        </xdr:from>
        <xdr:to>
          <xdr:col>9</xdr:col>
          <xdr:colOff>104775</xdr:colOff>
          <xdr:row>13</xdr:row>
          <xdr:rowOff>47625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192195</xdr:colOff>
      <xdr:row>12</xdr:row>
      <xdr:rowOff>31010</xdr:rowOff>
    </xdr:from>
    <xdr:to>
      <xdr:col>3</xdr:col>
      <xdr:colOff>1064181</xdr:colOff>
      <xdr:row>13</xdr:row>
      <xdr:rowOff>29944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63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368357</xdr:colOff>
      <xdr:row>12</xdr:row>
      <xdr:rowOff>25399</xdr:rowOff>
    </xdr:from>
    <xdr:to>
      <xdr:col>7</xdr:col>
      <xdr:colOff>960966</xdr:colOff>
      <xdr:row>13</xdr:row>
      <xdr:rowOff>32071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29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15</xdr:row>
      <xdr:rowOff>71967</xdr:rowOff>
    </xdr:from>
    <xdr:to>
      <xdr:col>2</xdr:col>
      <xdr:colOff>56756</xdr:colOff>
      <xdr:row>16</xdr:row>
      <xdr:rowOff>12700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3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144101</xdr:colOff>
      <xdr:row>15</xdr:row>
      <xdr:rowOff>25398</xdr:rowOff>
    </xdr:from>
    <xdr:to>
      <xdr:col>5</xdr:col>
      <xdr:colOff>1177026</xdr:colOff>
      <xdr:row>16</xdr:row>
      <xdr:rowOff>29632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85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374802</xdr:colOff>
      <xdr:row>15</xdr:row>
      <xdr:rowOff>182032</xdr:rowOff>
    </xdr:from>
    <xdr:to>
      <xdr:col>8</xdr:col>
      <xdr:colOff>127928</xdr:colOff>
      <xdr:row>15</xdr:row>
      <xdr:rowOff>186265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357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182035</xdr:colOff>
      <xdr:row>17</xdr:row>
      <xdr:rowOff>182033</xdr:rowOff>
    </xdr:from>
    <xdr:to>
      <xdr:col>3</xdr:col>
      <xdr:colOff>1138809</xdr:colOff>
      <xdr:row>18</xdr:row>
      <xdr:rowOff>723900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36235" y="4220633"/>
          <a:ext cx="956774" cy="732367"/>
        </a:xfrm>
        <a:prstGeom prst="rect">
          <a:avLst/>
        </a:prstGeom>
      </xdr:spPr>
    </xdr:pic>
    <xdr:clientData/>
  </xdr:twoCellAnchor>
  <xdr:twoCellAnchor editAs="oneCell">
    <xdr:from>
      <xdr:col>3</xdr:col>
      <xdr:colOff>48851</xdr:colOff>
      <xdr:row>15</xdr:row>
      <xdr:rowOff>71966</xdr:rowOff>
    </xdr:from>
    <xdr:to>
      <xdr:col>4</xdr:col>
      <xdr:colOff>44007</xdr:colOff>
      <xdr:row>15</xdr:row>
      <xdr:rowOff>698500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3051" y="3221566"/>
          <a:ext cx="1201656" cy="626534"/>
        </a:xfrm>
        <a:prstGeom prst="rect">
          <a:avLst/>
        </a:prstGeom>
      </xdr:spPr>
    </xdr:pic>
    <xdr:clientData/>
  </xdr:twoCellAnchor>
  <xdr:twoCellAnchor editAs="oneCell">
    <xdr:from>
      <xdr:col>1</xdr:col>
      <xdr:colOff>194557</xdr:colOff>
      <xdr:row>12</xdr:row>
      <xdr:rowOff>38946</xdr:rowOff>
    </xdr:from>
    <xdr:to>
      <xdr:col>1</xdr:col>
      <xdr:colOff>1055483</xdr:colOff>
      <xdr:row>13</xdr:row>
      <xdr:rowOff>8466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5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</xdr:colOff>
      <xdr:row>12</xdr:row>
      <xdr:rowOff>12699</xdr:rowOff>
    </xdr:from>
    <xdr:to>
      <xdr:col>5</xdr:col>
      <xdr:colOff>901700</xdr:colOff>
      <xdr:row>13</xdr:row>
      <xdr:rowOff>53625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227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180693</xdr:colOff>
      <xdr:row>18</xdr:row>
      <xdr:rowOff>16933</xdr:rowOff>
    </xdr:from>
    <xdr:to>
      <xdr:col>1</xdr:col>
      <xdr:colOff>1086086</xdr:colOff>
      <xdr:row>19</xdr:row>
      <xdr:rowOff>33866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46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148168</xdr:colOff>
      <xdr:row>8</xdr:row>
      <xdr:rowOff>33864</xdr:rowOff>
    </xdr:from>
    <xdr:to>
      <xdr:col>3</xdr:col>
      <xdr:colOff>1096434</xdr:colOff>
      <xdr:row>11</xdr:row>
      <xdr:rowOff>84010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023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144802</xdr:colOff>
      <xdr:row>7</xdr:row>
      <xdr:rowOff>174816</xdr:rowOff>
    </xdr:from>
    <xdr:to>
      <xdr:col>5</xdr:col>
      <xdr:colOff>1138766</xdr:colOff>
      <xdr:row>11</xdr:row>
      <xdr:rowOff>97367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992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124865</xdr:colOff>
      <xdr:row>7</xdr:row>
      <xdr:rowOff>171231</xdr:rowOff>
    </xdr:from>
    <xdr:to>
      <xdr:col>1</xdr:col>
      <xdr:colOff>1121834</xdr:colOff>
      <xdr:row>11</xdr:row>
      <xdr:rowOff>97363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788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156134</xdr:colOff>
      <xdr:row>7</xdr:row>
      <xdr:rowOff>165100</xdr:rowOff>
    </xdr:from>
    <xdr:to>
      <xdr:col>7</xdr:col>
      <xdr:colOff>1159934</xdr:colOff>
      <xdr:row>11</xdr:row>
      <xdr:rowOff>97366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2107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21</xdr:row>
      <xdr:rowOff>218968</xdr:rowOff>
    </xdr:from>
    <xdr:to>
      <xdr:col>4</xdr:col>
      <xdr:colOff>38100</xdr:colOff>
      <xdr:row>21</xdr:row>
      <xdr:rowOff>658699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92300" y="55275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43254</xdr:colOff>
      <xdr:row>24</xdr:row>
      <xdr:rowOff>53867</xdr:rowOff>
    </xdr:from>
    <xdr:to>
      <xdr:col>2</xdr:col>
      <xdr:colOff>50799</xdr:colOff>
      <xdr:row>24</xdr:row>
      <xdr:rowOff>714290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97254" y="64419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61864</xdr:colOff>
      <xdr:row>24</xdr:row>
      <xdr:rowOff>155468</xdr:rowOff>
    </xdr:from>
    <xdr:to>
      <xdr:col>3</xdr:col>
      <xdr:colOff>1169993</xdr:colOff>
      <xdr:row>24</xdr:row>
      <xdr:rowOff>726968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16064" y="65435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203201</xdr:colOff>
      <xdr:row>24</xdr:row>
      <xdr:rowOff>90380</xdr:rowOff>
    </xdr:from>
    <xdr:to>
      <xdr:col>7</xdr:col>
      <xdr:colOff>1055438</xdr:colOff>
      <xdr:row>25</xdr:row>
      <xdr:rowOff>28468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57801" y="64784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215900</xdr:colOff>
      <xdr:row>30</xdr:row>
      <xdr:rowOff>67504</xdr:rowOff>
    </xdr:from>
    <xdr:to>
      <xdr:col>5</xdr:col>
      <xdr:colOff>1092200</xdr:colOff>
      <xdr:row>31</xdr:row>
      <xdr:rowOff>28468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70300" y="86146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30</xdr:row>
      <xdr:rowOff>91968</xdr:rowOff>
    </xdr:from>
    <xdr:to>
      <xdr:col>1</xdr:col>
      <xdr:colOff>1146477</xdr:colOff>
      <xdr:row>31</xdr:row>
      <xdr:rowOff>3068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06401" y="86390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368301</xdr:colOff>
      <xdr:row>27</xdr:row>
      <xdr:rowOff>53868</xdr:rowOff>
    </xdr:from>
    <xdr:to>
      <xdr:col>7</xdr:col>
      <xdr:colOff>901701</xdr:colOff>
      <xdr:row>27</xdr:row>
      <xdr:rowOff>731864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22901" y="75214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27</xdr:row>
      <xdr:rowOff>112149</xdr:rowOff>
    </xdr:from>
    <xdr:to>
      <xdr:col>2</xdr:col>
      <xdr:colOff>0</xdr:colOff>
      <xdr:row>28</xdr:row>
      <xdr:rowOff>15768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92100" y="75797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44218</xdr:colOff>
      <xdr:row>24</xdr:row>
      <xdr:rowOff>164029</xdr:rowOff>
    </xdr:from>
    <xdr:to>
      <xdr:col>6</xdr:col>
      <xdr:colOff>0</xdr:colOff>
      <xdr:row>24</xdr:row>
      <xdr:rowOff>714269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98618" y="65521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27</xdr:row>
      <xdr:rowOff>61780</xdr:rowOff>
    </xdr:from>
    <xdr:to>
      <xdr:col>5</xdr:col>
      <xdr:colOff>865743</xdr:colOff>
      <xdr:row>27</xdr:row>
      <xdr:rowOff>726968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797300" y="75293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27</xdr:row>
      <xdr:rowOff>155468</xdr:rowOff>
    </xdr:from>
    <xdr:to>
      <xdr:col>3</xdr:col>
      <xdr:colOff>1181100</xdr:colOff>
      <xdr:row>27</xdr:row>
      <xdr:rowOff>696677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43100" y="76230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156100</xdr:colOff>
      <xdr:row>30</xdr:row>
      <xdr:rowOff>52326</xdr:rowOff>
    </xdr:from>
    <xdr:to>
      <xdr:col>7</xdr:col>
      <xdr:colOff>965200</xdr:colOff>
      <xdr:row>30</xdr:row>
      <xdr:rowOff>739668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10700" y="85994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162670</xdr:colOff>
      <xdr:row>30</xdr:row>
      <xdr:rowOff>91968</xdr:rowOff>
    </xdr:from>
    <xdr:to>
      <xdr:col>3</xdr:col>
      <xdr:colOff>990600</xdr:colOff>
      <xdr:row>30</xdr:row>
      <xdr:rowOff>714268</xdr:rowOff>
    </xdr:to>
    <xdr:pic>
      <xdr:nvPicPr>
        <xdr:cNvPr id="84" name="Bild 8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16870" y="86390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61032</xdr:colOff>
      <xdr:row>21</xdr:row>
      <xdr:rowOff>257068</xdr:rowOff>
    </xdr:from>
    <xdr:to>
      <xdr:col>1</xdr:col>
      <xdr:colOff>1186156</xdr:colOff>
      <xdr:row>21</xdr:row>
      <xdr:rowOff>650768</xdr:rowOff>
    </xdr:to>
    <xdr:pic>
      <xdr:nvPicPr>
        <xdr:cNvPr id="85" name="Bild 8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15032" y="55656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38100</xdr:rowOff>
    </xdr:from>
    <xdr:to>
      <xdr:col>6</xdr:col>
      <xdr:colOff>12700</xdr:colOff>
      <xdr:row>24</xdr:row>
      <xdr:rowOff>68103</xdr:rowOff>
    </xdr:to>
    <xdr:pic>
      <xdr:nvPicPr>
        <xdr:cNvPr id="86" name="Bild 8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54400" y="50038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25400</xdr:rowOff>
    </xdr:from>
    <xdr:to>
      <xdr:col>8</xdr:col>
      <xdr:colOff>12700</xdr:colOff>
      <xdr:row>24</xdr:row>
      <xdr:rowOff>55403</xdr:rowOff>
    </xdr:to>
    <xdr:pic>
      <xdr:nvPicPr>
        <xdr:cNvPr id="87" name="Bild 8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54600" y="49911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12699</xdr:colOff>
      <xdr:row>15</xdr:row>
      <xdr:rowOff>241300</xdr:rowOff>
    </xdr:from>
    <xdr:to>
      <xdr:col>8</xdr:col>
      <xdr:colOff>146826</xdr:colOff>
      <xdr:row>16</xdr:row>
      <xdr:rowOff>4233</xdr:rowOff>
    </xdr:to>
    <xdr:pic>
      <xdr:nvPicPr>
        <xdr:cNvPr id="92" name="Bild 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41899" y="3407833"/>
          <a:ext cx="1336394" cy="50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179495</xdr:colOff>
      <xdr:row>12</xdr:row>
      <xdr:rowOff>18310</xdr:rowOff>
    </xdr:from>
    <xdr:to>
      <xdr:col>3</xdr:col>
      <xdr:colOff>1051481</xdr:colOff>
      <xdr:row>13</xdr:row>
      <xdr:rowOff>17244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3695" y="20884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355657</xdr:colOff>
      <xdr:row>12</xdr:row>
      <xdr:rowOff>12699</xdr:rowOff>
    </xdr:from>
    <xdr:to>
      <xdr:col>7</xdr:col>
      <xdr:colOff>948266</xdr:colOff>
      <xdr:row>13</xdr:row>
      <xdr:rowOff>19371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57" y="20827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15</xdr:row>
      <xdr:rowOff>59267</xdr:rowOff>
    </xdr:from>
    <xdr:to>
      <xdr:col>2</xdr:col>
      <xdr:colOff>44056</xdr:colOff>
      <xdr:row>16</xdr:row>
      <xdr:rowOff>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32088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131401</xdr:colOff>
      <xdr:row>15</xdr:row>
      <xdr:rowOff>12698</xdr:rowOff>
    </xdr:from>
    <xdr:to>
      <xdr:col>5</xdr:col>
      <xdr:colOff>1164326</xdr:colOff>
      <xdr:row>16</xdr:row>
      <xdr:rowOff>16932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5801" y="31622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362102</xdr:colOff>
      <xdr:row>15</xdr:row>
      <xdr:rowOff>169332</xdr:rowOff>
    </xdr:from>
    <xdr:to>
      <xdr:col>8</xdr:col>
      <xdr:colOff>115228</xdr:colOff>
      <xdr:row>15</xdr:row>
      <xdr:rowOff>668865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23002" y="33189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169335</xdr:colOff>
      <xdr:row>17</xdr:row>
      <xdr:rowOff>169333</xdr:rowOff>
    </xdr:from>
    <xdr:to>
      <xdr:col>3</xdr:col>
      <xdr:colOff>1126109</xdr:colOff>
      <xdr:row>19</xdr:row>
      <xdr:rowOff>8372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23535" y="42079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36151</xdr:colOff>
      <xdr:row>15</xdr:row>
      <xdr:rowOff>59266</xdr:rowOff>
    </xdr:from>
    <xdr:to>
      <xdr:col>4</xdr:col>
      <xdr:colOff>31307</xdr:colOff>
      <xdr:row>15</xdr:row>
      <xdr:rowOff>706967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90351" y="32088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181857</xdr:colOff>
      <xdr:row>12</xdr:row>
      <xdr:rowOff>26246</xdr:rowOff>
    </xdr:from>
    <xdr:to>
      <xdr:col>1</xdr:col>
      <xdr:colOff>1042783</xdr:colOff>
      <xdr:row>13</xdr:row>
      <xdr:rowOff>2116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5857" y="20963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11</xdr:row>
      <xdr:rowOff>190499</xdr:rowOff>
    </xdr:from>
    <xdr:to>
      <xdr:col>5</xdr:col>
      <xdr:colOff>889000</xdr:colOff>
      <xdr:row>13</xdr:row>
      <xdr:rowOff>40925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00" y="20700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167993</xdr:colOff>
      <xdr:row>18</xdr:row>
      <xdr:rowOff>4233</xdr:rowOff>
    </xdr:from>
    <xdr:to>
      <xdr:col>1</xdr:col>
      <xdr:colOff>1073386</xdr:colOff>
      <xdr:row>19</xdr:row>
      <xdr:rowOff>21166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1993" y="42333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135468</xdr:colOff>
      <xdr:row>8</xdr:row>
      <xdr:rowOff>21164</xdr:rowOff>
    </xdr:from>
    <xdr:to>
      <xdr:col>3</xdr:col>
      <xdr:colOff>1083734</xdr:colOff>
      <xdr:row>11</xdr:row>
      <xdr:rowOff>71310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89668" y="8212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132102</xdr:colOff>
      <xdr:row>7</xdr:row>
      <xdr:rowOff>162116</xdr:rowOff>
    </xdr:from>
    <xdr:to>
      <xdr:col>5</xdr:col>
      <xdr:colOff>1126066</xdr:colOff>
      <xdr:row>11</xdr:row>
      <xdr:rowOff>84667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86502" y="7717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112165</xdr:colOff>
      <xdr:row>7</xdr:row>
      <xdr:rowOff>158531</xdr:rowOff>
    </xdr:from>
    <xdr:to>
      <xdr:col>1</xdr:col>
      <xdr:colOff>1109134</xdr:colOff>
      <xdr:row>11</xdr:row>
      <xdr:rowOff>84663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6165" y="7681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143434</xdr:colOff>
      <xdr:row>7</xdr:row>
      <xdr:rowOff>152400</xdr:rowOff>
    </xdr:from>
    <xdr:to>
      <xdr:col>7</xdr:col>
      <xdr:colOff>1147234</xdr:colOff>
      <xdr:row>11</xdr:row>
      <xdr:rowOff>84666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8034" y="7620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21</xdr:row>
      <xdr:rowOff>218968</xdr:rowOff>
    </xdr:from>
    <xdr:to>
      <xdr:col>4</xdr:col>
      <xdr:colOff>25400</xdr:colOff>
      <xdr:row>21</xdr:row>
      <xdr:rowOff>658699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79600" y="55275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30554</xdr:colOff>
      <xdr:row>24</xdr:row>
      <xdr:rowOff>53867</xdr:rowOff>
    </xdr:from>
    <xdr:to>
      <xdr:col>2</xdr:col>
      <xdr:colOff>38099</xdr:colOff>
      <xdr:row>24</xdr:row>
      <xdr:rowOff>714290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4554" y="64419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49164</xdr:colOff>
      <xdr:row>24</xdr:row>
      <xdr:rowOff>155468</xdr:rowOff>
    </xdr:from>
    <xdr:to>
      <xdr:col>3</xdr:col>
      <xdr:colOff>1157293</xdr:colOff>
      <xdr:row>24</xdr:row>
      <xdr:rowOff>726968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3364" y="65435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190501</xdr:colOff>
      <xdr:row>24</xdr:row>
      <xdr:rowOff>90380</xdr:rowOff>
    </xdr:from>
    <xdr:to>
      <xdr:col>7</xdr:col>
      <xdr:colOff>1042738</xdr:colOff>
      <xdr:row>25</xdr:row>
      <xdr:rowOff>28468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45101" y="64784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203200</xdr:colOff>
      <xdr:row>30</xdr:row>
      <xdr:rowOff>67504</xdr:rowOff>
    </xdr:from>
    <xdr:to>
      <xdr:col>5</xdr:col>
      <xdr:colOff>1079500</xdr:colOff>
      <xdr:row>31</xdr:row>
      <xdr:rowOff>28468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57600" y="86146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139701</xdr:colOff>
      <xdr:row>30</xdr:row>
      <xdr:rowOff>91968</xdr:rowOff>
    </xdr:from>
    <xdr:to>
      <xdr:col>1</xdr:col>
      <xdr:colOff>1133777</xdr:colOff>
      <xdr:row>31</xdr:row>
      <xdr:rowOff>3068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3701" y="86390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355601</xdr:colOff>
      <xdr:row>27</xdr:row>
      <xdr:rowOff>53868</xdr:rowOff>
    </xdr:from>
    <xdr:to>
      <xdr:col>7</xdr:col>
      <xdr:colOff>889001</xdr:colOff>
      <xdr:row>28</xdr:row>
      <xdr:rowOff>1614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10201" y="75214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27</xdr:row>
      <xdr:rowOff>112149</xdr:rowOff>
    </xdr:from>
    <xdr:to>
      <xdr:col>1</xdr:col>
      <xdr:colOff>1193800</xdr:colOff>
      <xdr:row>28</xdr:row>
      <xdr:rowOff>15768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79400" y="75797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31518</xdr:colOff>
      <xdr:row>24</xdr:row>
      <xdr:rowOff>164029</xdr:rowOff>
    </xdr:from>
    <xdr:to>
      <xdr:col>5</xdr:col>
      <xdr:colOff>1193800</xdr:colOff>
      <xdr:row>24</xdr:row>
      <xdr:rowOff>714269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85918" y="65521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330200</xdr:colOff>
      <xdr:row>27</xdr:row>
      <xdr:rowOff>61780</xdr:rowOff>
    </xdr:from>
    <xdr:to>
      <xdr:col>5</xdr:col>
      <xdr:colOff>853043</xdr:colOff>
      <xdr:row>27</xdr:row>
      <xdr:rowOff>726968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784600" y="75293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27</xdr:row>
      <xdr:rowOff>155468</xdr:rowOff>
    </xdr:from>
    <xdr:to>
      <xdr:col>3</xdr:col>
      <xdr:colOff>1168400</xdr:colOff>
      <xdr:row>27</xdr:row>
      <xdr:rowOff>696677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30400" y="76230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143400</xdr:colOff>
      <xdr:row>30</xdr:row>
      <xdr:rowOff>52326</xdr:rowOff>
    </xdr:from>
    <xdr:to>
      <xdr:col>7</xdr:col>
      <xdr:colOff>952500</xdr:colOff>
      <xdr:row>30</xdr:row>
      <xdr:rowOff>739668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198000" y="85994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149970</xdr:colOff>
      <xdr:row>30</xdr:row>
      <xdr:rowOff>91968</xdr:rowOff>
    </xdr:from>
    <xdr:to>
      <xdr:col>3</xdr:col>
      <xdr:colOff>977900</xdr:colOff>
      <xdr:row>30</xdr:row>
      <xdr:rowOff>714268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04170" y="86390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48332</xdr:colOff>
      <xdr:row>21</xdr:row>
      <xdr:rowOff>257068</xdr:rowOff>
    </xdr:from>
    <xdr:to>
      <xdr:col>1</xdr:col>
      <xdr:colOff>1173456</xdr:colOff>
      <xdr:row>21</xdr:row>
      <xdr:rowOff>650768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02332" y="55656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19</xdr:row>
      <xdr:rowOff>38100</xdr:rowOff>
    </xdr:from>
    <xdr:to>
      <xdr:col>6</xdr:col>
      <xdr:colOff>0</xdr:colOff>
      <xdr:row>24</xdr:row>
      <xdr:rowOff>68103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41700" y="50038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19</xdr:row>
      <xdr:rowOff>25400</xdr:rowOff>
    </xdr:from>
    <xdr:to>
      <xdr:col>8</xdr:col>
      <xdr:colOff>0</xdr:colOff>
      <xdr:row>24</xdr:row>
      <xdr:rowOff>55403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41900" y="4991100"/>
          <a:ext cx="1219200" cy="14524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166795</xdr:colOff>
      <xdr:row>12</xdr:row>
      <xdr:rowOff>31010</xdr:rowOff>
    </xdr:from>
    <xdr:to>
      <xdr:col>3</xdr:col>
      <xdr:colOff>1038781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342957</xdr:colOff>
      <xdr:row>12</xdr:row>
      <xdr:rowOff>25399</xdr:rowOff>
    </xdr:from>
    <xdr:to>
      <xdr:col>7</xdr:col>
      <xdr:colOff>935566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15</xdr:row>
      <xdr:rowOff>71967</xdr:rowOff>
    </xdr:from>
    <xdr:to>
      <xdr:col>2</xdr:col>
      <xdr:colOff>31356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118701</xdr:colOff>
      <xdr:row>15</xdr:row>
      <xdr:rowOff>25398</xdr:rowOff>
    </xdr:from>
    <xdr:to>
      <xdr:col>5</xdr:col>
      <xdr:colOff>1151626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31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349402</xdr:colOff>
      <xdr:row>15</xdr:row>
      <xdr:rowOff>182032</xdr:rowOff>
    </xdr:from>
    <xdr:to>
      <xdr:col>8</xdr:col>
      <xdr:colOff>102528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103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156635</xdr:colOff>
      <xdr:row>17</xdr:row>
      <xdr:rowOff>182033</xdr:rowOff>
    </xdr:from>
    <xdr:to>
      <xdr:col>3</xdr:col>
      <xdr:colOff>1113409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08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23451</xdr:colOff>
      <xdr:row>15</xdr:row>
      <xdr:rowOff>71966</xdr:rowOff>
    </xdr:from>
    <xdr:to>
      <xdr:col>4</xdr:col>
      <xdr:colOff>18607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776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169157</xdr:colOff>
      <xdr:row>12</xdr:row>
      <xdr:rowOff>38946</xdr:rowOff>
    </xdr:from>
    <xdr:to>
      <xdr:col>1</xdr:col>
      <xdr:colOff>1030083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31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12</xdr:row>
      <xdr:rowOff>12699</xdr:rowOff>
    </xdr:from>
    <xdr:to>
      <xdr:col>5</xdr:col>
      <xdr:colOff>876300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973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155293</xdr:colOff>
      <xdr:row>18</xdr:row>
      <xdr:rowOff>16933</xdr:rowOff>
    </xdr:from>
    <xdr:to>
      <xdr:col>1</xdr:col>
      <xdr:colOff>1060686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92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122768</xdr:colOff>
      <xdr:row>8</xdr:row>
      <xdr:rowOff>33864</xdr:rowOff>
    </xdr:from>
    <xdr:to>
      <xdr:col>3</xdr:col>
      <xdr:colOff>1071034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769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119402</xdr:colOff>
      <xdr:row>7</xdr:row>
      <xdr:rowOff>174816</xdr:rowOff>
    </xdr:from>
    <xdr:to>
      <xdr:col>5</xdr:col>
      <xdr:colOff>1113366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738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99465</xdr:colOff>
      <xdr:row>7</xdr:row>
      <xdr:rowOff>171231</xdr:rowOff>
    </xdr:from>
    <xdr:to>
      <xdr:col>1</xdr:col>
      <xdr:colOff>1096434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34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130734</xdr:colOff>
      <xdr:row>7</xdr:row>
      <xdr:rowOff>165100</xdr:rowOff>
    </xdr:from>
    <xdr:to>
      <xdr:col>7</xdr:col>
      <xdr:colOff>1134534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853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21</xdr:row>
      <xdr:rowOff>206268</xdr:rowOff>
    </xdr:from>
    <xdr:to>
      <xdr:col>4</xdr:col>
      <xdr:colOff>25400</xdr:colOff>
      <xdr:row>21</xdr:row>
      <xdr:rowOff>645999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79600" y="55148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30554</xdr:colOff>
      <xdr:row>24</xdr:row>
      <xdr:rowOff>41167</xdr:rowOff>
    </xdr:from>
    <xdr:to>
      <xdr:col>2</xdr:col>
      <xdr:colOff>38099</xdr:colOff>
      <xdr:row>24</xdr:row>
      <xdr:rowOff>701590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4554" y="64292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49164</xdr:colOff>
      <xdr:row>24</xdr:row>
      <xdr:rowOff>142768</xdr:rowOff>
    </xdr:from>
    <xdr:to>
      <xdr:col>3</xdr:col>
      <xdr:colOff>1157293</xdr:colOff>
      <xdr:row>24</xdr:row>
      <xdr:rowOff>714268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3364" y="65308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190501</xdr:colOff>
      <xdr:row>24</xdr:row>
      <xdr:rowOff>77680</xdr:rowOff>
    </xdr:from>
    <xdr:to>
      <xdr:col>7</xdr:col>
      <xdr:colOff>1042738</xdr:colOff>
      <xdr:row>25</xdr:row>
      <xdr:rowOff>15768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45101" y="64657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203200</xdr:colOff>
      <xdr:row>30</xdr:row>
      <xdr:rowOff>54804</xdr:rowOff>
    </xdr:from>
    <xdr:to>
      <xdr:col>5</xdr:col>
      <xdr:colOff>1079500</xdr:colOff>
      <xdr:row>31</xdr:row>
      <xdr:rowOff>15768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57600" y="86019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139701</xdr:colOff>
      <xdr:row>30</xdr:row>
      <xdr:rowOff>79268</xdr:rowOff>
    </xdr:from>
    <xdr:to>
      <xdr:col>1</xdr:col>
      <xdr:colOff>1133777</xdr:colOff>
      <xdr:row>30</xdr:row>
      <xdr:rowOff>739668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3701" y="86263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355601</xdr:colOff>
      <xdr:row>27</xdr:row>
      <xdr:rowOff>41168</xdr:rowOff>
    </xdr:from>
    <xdr:to>
      <xdr:col>7</xdr:col>
      <xdr:colOff>889001</xdr:colOff>
      <xdr:row>27</xdr:row>
      <xdr:rowOff>719164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10201" y="75087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27</xdr:row>
      <xdr:rowOff>99449</xdr:rowOff>
    </xdr:from>
    <xdr:to>
      <xdr:col>1</xdr:col>
      <xdr:colOff>1193800</xdr:colOff>
      <xdr:row>28</xdr:row>
      <xdr:rowOff>3068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79400" y="75670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31518</xdr:colOff>
      <xdr:row>24</xdr:row>
      <xdr:rowOff>151329</xdr:rowOff>
    </xdr:from>
    <xdr:to>
      <xdr:col>5</xdr:col>
      <xdr:colOff>1193800</xdr:colOff>
      <xdr:row>24</xdr:row>
      <xdr:rowOff>701569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85918" y="65394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330200</xdr:colOff>
      <xdr:row>27</xdr:row>
      <xdr:rowOff>49080</xdr:rowOff>
    </xdr:from>
    <xdr:to>
      <xdr:col>5</xdr:col>
      <xdr:colOff>853043</xdr:colOff>
      <xdr:row>27</xdr:row>
      <xdr:rowOff>714268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784600" y="75166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27</xdr:row>
      <xdr:rowOff>142768</xdr:rowOff>
    </xdr:from>
    <xdr:to>
      <xdr:col>3</xdr:col>
      <xdr:colOff>1168400</xdr:colOff>
      <xdr:row>27</xdr:row>
      <xdr:rowOff>683977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30400" y="76103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143400</xdr:colOff>
      <xdr:row>30</xdr:row>
      <xdr:rowOff>39626</xdr:rowOff>
    </xdr:from>
    <xdr:to>
      <xdr:col>7</xdr:col>
      <xdr:colOff>952500</xdr:colOff>
      <xdr:row>30</xdr:row>
      <xdr:rowOff>726968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198000" y="85867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149970</xdr:colOff>
      <xdr:row>30</xdr:row>
      <xdr:rowOff>79268</xdr:rowOff>
    </xdr:from>
    <xdr:to>
      <xdr:col>3</xdr:col>
      <xdr:colOff>977900</xdr:colOff>
      <xdr:row>30</xdr:row>
      <xdr:rowOff>701568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04170" y="86263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48332</xdr:colOff>
      <xdr:row>21</xdr:row>
      <xdr:rowOff>244368</xdr:rowOff>
    </xdr:from>
    <xdr:to>
      <xdr:col>1</xdr:col>
      <xdr:colOff>1173456</xdr:colOff>
      <xdr:row>21</xdr:row>
      <xdr:rowOff>638068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02332" y="55529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19</xdr:row>
      <xdr:rowOff>25400</xdr:rowOff>
    </xdr:from>
    <xdr:to>
      <xdr:col>6</xdr:col>
      <xdr:colOff>0</xdr:colOff>
      <xdr:row>24</xdr:row>
      <xdr:rowOff>55403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41700" y="49911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19</xdr:row>
      <xdr:rowOff>12700</xdr:rowOff>
    </xdr:from>
    <xdr:to>
      <xdr:col>8</xdr:col>
      <xdr:colOff>0</xdr:colOff>
      <xdr:row>24</xdr:row>
      <xdr:rowOff>42703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41900" y="4978400"/>
          <a:ext cx="1219200" cy="14524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179495</xdr:colOff>
      <xdr:row>12</xdr:row>
      <xdr:rowOff>18310</xdr:rowOff>
    </xdr:from>
    <xdr:to>
      <xdr:col>3</xdr:col>
      <xdr:colOff>1051481</xdr:colOff>
      <xdr:row>13</xdr:row>
      <xdr:rowOff>17244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3695" y="21138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355657</xdr:colOff>
      <xdr:row>12</xdr:row>
      <xdr:rowOff>12699</xdr:rowOff>
    </xdr:from>
    <xdr:to>
      <xdr:col>7</xdr:col>
      <xdr:colOff>948266</xdr:colOff>
      <xdr:row>13</xdr:row>
      <xdr:rowOff>19371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57" y="21081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15</xdr:row>
      <xdr:rowOff>59267</xdr:rowOff>
    </xdr:from>
    <xdr:to>
      <xdr:col>2</xdr:col>
      <xdr:colOff>44056</xdr:colOff>
      <xdr:row>16</xdr:row>
      <xdr:rowOff>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32342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131401</xdr:colOff>
      <xdr:row>15</xdr:row>
      <xdr:rowOff>12698</xdr:rowOff>
    </xdr:from>
    <xdr:to>
      <xdr:col>5</xdr:col>
      <xdr:colOff>1164326</xdr:colOff>
      <xdr:row>16</xdr:row>
      <xdr:rowOff>16932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5801" y="31876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362102</xdr:colOff>
      <xdr:row>15</xdr:row>
      <xdr:rowOff>169332</xdr:rowOff>
    </xdr:from>
    <xdr:to>
      <xdr:col>8</xdr:col>
      <xdr:colOff>115228</xdr:colOff>
      <xdr:row>15</xdr:row>
      <xdr:rowOff>668865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23002" y="33443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169335</xdr:colOff>
      <xdr:row>17</xdr:row>
      <xdr:rowOff>169333</xdr:rowOff>
    </xdr:from>
    <xdr:to>
      <xdr:col>3</xdr:col>
      <xdr:colOff>1126109</xdr:colOff>
      <xdr:row>19</xdr:row>
      <xdr:rowOff>8372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23535" y="42333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36151</xdr:colOff>
      <xdr:row>15</xdr:row>
      <xdr:rowOff>59266</xdr:rowOff>
    </xdr:from>
    <xdr:to>
      <xdr:col>4</xdr:col>
      <xdr:colOff>31307</xdr:colOff>
      <xdr:row>15</xdr:row>
      <xdr:rowOff>706967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90351" y="32342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181857</xdr:colOff>
      <xdr:row>12</xdr:row>
      <xdr:rowOff>26246</xdr:rowOff>
    </xdr:from>
    <xdr:to>
      <xdr:col>1</xdr:col>
      <xdr:colOff>1042783</xdr:colOff>
      <xdr:row>13</xdr:row>
      <xdr:rowOff>2116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5857" y="21217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11</xdr:row>
      <xdr:rowOff>190499</xdr:rowOff>
    </xdr:from>
    <xdr:to>
      <xdr:col>5</xdr:col>
      <xdr:colOff>889000</xdr:colOff>
      <xdr:row>13</xdr:row>
      <xdr:rowOff>40925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00" y="20954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167993</xdr:colOff>
      <xdr:row>18</xdr:row>
      <xdr:rowOff>4233</xdr:rowOff>
    </xdr:from>
    <xdr:to>
      <xdr:col>1</xdr:col>
      <xdr:colOff>1073386</xdr:colOff>
      <xdr:row>19</xdr:row>
      <xdr:rowOff>21166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1993" y="42587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135468</xdr:colOff>
      <xdr:row>8</xdr:row>
      <xdr:rowOff>21164</xdr:rowOff>
    </xdr:from>
    <xdr:to>
      <xdr:col>3</xdr:col>
      <xdr:colOff>1083734</xdr:colOff>
      <xdr:row>11</xdr:row>
      <xdr:rowOff>71310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89668" y="8466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132102</xdr:colOff>
      <xdr:row>7</xdr:row>
      <xdr:rowOff>162116</xdr:rowOff>
    </xdr:from>
    <xdr:to>
      <xdr:col>5</xdr:col>
      <xdr:colOff>1126066</xdr:colOff>
      <xdr:row>11</xdr:row>
      <xdr:rowOff>84667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86502" y="7971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112165</xdr:colOff>
      <xdr:row>7</xdr:row>
      <xdr:rowOff>158531</xdr:rowOff>
    </xdr:from>
    <xdr:to>
      <xdr:col>1</xdr:col>
      <xdr:colOff>1109134</xdr:colOff>
      <xdr:row>11</xdr:row>
      <xdr:rowOff>84663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6165" y="7935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143434</xdr:colOff>
      <xdr:row>7</xdr:row>
      <xdr:rowOff>152400</xdr:rowOff>
    </xdr:from>
    <xdr:to>
      <xdr:col>7</xdr:col>
      <xdr:colOff>1147234</xdr:colOff>
      <xdr:row>11</xdr:row>
      <xdr:rowOff>84666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8034" y="7874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21</xdr:row>
      <xdr:rowOff>206268</xdr:rowOff>
    </xdr:from>
    <xdr:to>
      <xdr:col>4</xdr:col>
      <xdr:colOff>63500</xdr:colOff>
      <xdr:row>21</xdr:row>
      <xdr:rowOff>645999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17700" y="55402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68654</xdr:colOff>
      <xdr:row>24</xdr:row>
      <xdr:rowOff>41167</xdr:rowOff>
    </xdr:from>
    <xdr:to>
      <xdr:col>2</xdr:col>
      <xdr:colOff>76199</xdr:colOff>
      <xdr:row>24</xdr:row>
      <xdr:rowOff>701590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22654" y="64546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87264</xdr:colOff>
      <xdr:row>24</xdr:row>
      <xdr:rowOff>142768</xdr:rowOff>
    </xdr:from>
    <xdr:to>
      <xdr:col>3</xdr:col>
      <xdr:colOff>1195393</xdr:colOff>
      <xdr:row>24</xdr:row>
      <xdr:rowOff>714268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41464" y="65562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228601</xdr:colOff>
      <xdr:row>24</xdr:row>
      <xdr:rowOff>77680</xdr:rowOff>
    </xdr:from>
    <xdr:to>
      <xdr:col>7</xdr:col>
      <xdr:colOff>1080838</xdr:colOff>
      <xdr:row>25</xdr:row>
      <xdr:rowOff>15768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83201" y="64911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241300</xdr:colOff>
      <xdr:row>30</xdr:row>
      <xdr:rowOff>54804</xdr:rowOff>
    </xdr:from>
    <xdr:to>
      <xdr:col>5</xdr:col>
      <xdr:colOff>1117600</xdr:colOff>
      <xdr:row>31</xdr:row>
      <xdr:rowOff>15768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86273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177801</xdr:colOff>
      <xdr:row>30</xdr:row>
      <xdr:rowOff>79268</xdr:rowOff>
    </xdr:from>
    <xdr:to>
      <xdr:col>1</xdr:col>
      <xdr:colOff>1171877</xdr:colOff>
      <xdr:row>30</xdr:row>
      <xdr:rowOff>739668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1801" y="86517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393701</xdr:colOff>
      <xdr:row>27</xdr:row>
      <xdr:rowOff>41168</xdr:rowOff>
    </xdr:from>
    <xdr:to>
      <xdr:col>7</xdr:col>
      <xdr:colOff>927101</xdr:colOff>
      <xdr:row>27</xdr:row>
      <xdr:rowOff>719164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48301" y="75341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27</xdr:row>
      <xdr:rowOff>99449</xdr:rowOff>
    </xdr:from>
    <xdr:to>
      <xdr:col>2</xdr:col>
      <xdr:colOff>25400</xdr:colOff>
      <xdr:row>28</xdr:row>
      <xdr:rowOff>3068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17500" y="75924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69618</xdr:colOff>
      <xdr:row>24</xdr:row>
      <xdr:rowOff>151329</xdr:rowOff>
    </xdr:from>
    <xdr:to>
      <xdr:col>6</xdr:col>
      <xdr:colOff>25400</xdr:colOff>
      <xdr:row>24</xdr:row>
      <xdr:rowOff>701569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24018" y="65648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</xdr:colOff>
      <xdr:row>27</xdr:row>
      <xdr:rowOff>49080</xdr:rowOff>
    </xdr:from>
    <xdr:to>
      <xdr:col>5</xdr:col>
      <xdr:colOff>891143</xdr:colOff>
      <xdr:row>27</xdr:row>
      <xdr:rowOff>714268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22700" y="75420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27</xdr:row>
      <xdr:rowOff>142768</xdr:rowOff>
    </xdr:from>
    <xdr:to>
      <xdr:col>4</xdr:col>
      <xdr:colOff>0</xdr:colOff>
      <xdr:row>27</xdr:row>
      <xdr:rowOff>683977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8500" y="76357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181500</xdr:colOff>
      <xdr:row>30</xdr:row>
      <xdr:rowOff>39626</xdr:rowOff>
    </xdr:from>
    <xdr:to>
      <xdr:col>7</xdr:col>
      <xdr:colOff>990600</xdr:colOff>
      <xdr:row>30</xdr:row>
      <xdr:rowOff>726968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36100" y="86121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188070</xdr:colOff>
      <xdr:row>30</xdr:row>
      <xdr:rowOff>79268</xdr:rowOff>
    </xdr:from>
    <xdr:to>
      <xdr:col>3</xdr:col>
      <xdr:colOff>1016000</xdr:colOff>
      <xdr:row>30</xdr:row>
      <xdr:rowOff>701568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42270" y="86517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86432</xdr:colOff>
      <xdr:row>21</xdr:row>
      <xdr:rowOff>244368</xdr:rowOff>
    </xdr:from>
    <xdr:to>
      <xdr:col>2</xdr:col>
      <xdr:colOff>5056</xdr:colOff>
      <xdr:row>21</xdr:row>
      <xdr:rowOff>638068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40432" y="55783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19</xdr:row>
      <xdr:rowOff>25400</xdr:rowOff>
    </xdr:from>
    <xdr:to>
      <xdr:col>6</xdr:col>
      <xdr:colOff>38100</xdr:colOff>
      <xdr:row>24</xdr:row>
      <xdr:rowOff>55403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79800" y="50165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19</xdr:row>
      <xdr:rowOff>12700</xdr:rowOff>
    </xdr:from>
    <xdr:to>
      <xdr:col>8</xdr:col>
      <xdr:colOff>38100</xdr:colOff>
      <xdr:row>24</xdr:row>
      <xdr:rowOff>42703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80000" y="5003800"/>
          <a:ext cx="1219200" cy="14524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29720" name="Check Box 24" hidden="1">
              <a:extLst>
                <a:ext uri="{63B3BB69-23CF-44E3-9099-C40C66FF867C}">
                  <a14:compatExt spid="_x0000_s29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29721" name="Check Box 25" hidden="1">
              <a:extLst>
                <a:ext uri="{63B3BB69-23CF-44E3-9099-C40C66FF867C}">
                  <a14:compatExt spid="_x0000_s29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29722" name="Check Box 26" hidden="1">
              <a:extLst>
                <a:ext uri="{63B3BB69-23CF-44E3-9099-C40C66FF867C}">
                  <a14:compatExt spid="_x0000_s29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29723" name="Check Box 27" hidden="1">
              <a:extLst>
                <a:ext uri="{63B3BB69-23CF-44E3-9099-C40C66FF867C}">
                  <a14:compatExt spid="_x0000_s29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29724" name="Check Box 28" hidden="1">
              <a:extLst>
                <a:ext uri="{63B3BB69-23CF-44E3-9099-C40C66FF867C}">
                  <a14:compatExt spid="_x0000_s29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29725" name="Check Box 29" hidden="1">
              <a:extLst>
                <a:ext uri="{63B3BB69-23CF-44E3-9099-C40C66FF867C}">
                  <a14:compatExt spid="_x0000_s29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29726" name="Check Box 30" hidden="1">
              <a:extLst>
                <a:ext uri="{63B3BB69-23CF-44E3-9099-C40C66FF867C}">
                  <a14:compatExt spid="_x0000_s29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166795</xdr:colOff>
      <xdr:row>12</xdr:row>
      <xdr:rowOff>31010</xdr:rowOff>
    </xdr:from>
    <xdr:to>
      <xdr:col>3</xdr:col>
      <xdr:colOff>1038781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342957</xdr:colOff>
      <xdr:row>12</xdr:row>
      <xdr:rowOff>25399</xdr:rowOff>
    </xdr:from>
    <xdr:to>
      <xdr:col>7</xdr:col>
      <xdr:colOff>935566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15</xdr:row>
      <xdr:rowOff>71967</xdr:rowOff>
    </xdr:from>
    <xdr:to>
      <xdr:col>2</xdr:col>
      <xdr:colOff>31356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118701</xdr:colOff>
      <xdr:row>15</xdr:row>
      <xdr:rowOff>25398</xdr:rowOff>
    </xdr:from>
    <xdr:to>
      <xdr:col>5</xdr:col>
      <xdr:colOff>1151626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31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349402</xdr:colOff>
      <xdr:row>15</xdr:row>
      <xdr:rowOff>182032</xdr:rowOff>
    </xdr:from>
    <xdr:to>
      <xdr:col>8</xdr:col>
      <xdr:colOff>102528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103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156635</xdr:colOff>
      <xdr:row>17</xdr:row>
      <xdr:rowOff>182033</xdr:rowOff>
    </xdr:from>
    <xdr:to>
      <xdr:col>3</xdr:col>
      <xdr:colOff>1113409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08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23451</xdr:colOff>
      <xdr:row>15</xdr:row>
      <xdr:rowOff>71966</xdr:rowOff>
    </xdr:from>
    <xdr:to>
      <xdr:col>4</xdr:col>
      <xdr:colOff>18607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776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169157</xdr:colOff>
      <xdr:row>12</xdr:row>
      <xdr:rowOff>38946</xdr:rowOff>
    </xdr:from>
    <xdr:to>
      <xdr:col>1</xdr:col>
      <xdr:colOff>1030083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31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12</xdr:row>
      <xdr:rowOff>12699</xdr:rowOff>
    </xdr:from>
    <xdr:to>
      <xdr:col>5</xdr:col>
      <xdr:colOff>876300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973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155293</xdr:colOff>
      <xdr:row>18</xdr:row>
      <xdr:rowOff>16933</xdr:rowOff>
    </xdr:from>
    <xdr:to>
      <xdr:col>1</xdr:col>
      <xdr:colOff>1060686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92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122768</xdr:colOff>
      <xdr:row>8</xdr:row>
      <xdr:rowOff>33864</xdr:rowOff>
    </xdr:from>
    <xdr:to>
      <xdr:col>3</xdr:col>
      <xdr:colOff>1071034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769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119402</xdr:colOff>
      <xdr:row>7</xdr:row>
      <xdr:rowOff>174816</xdr:rowOff>
    </xdr:from>
    <xdr:to>
      <xdr:col>5</xdr:col>
      <xdr:colOff>1113366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738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99465</xdr:colOff>
      <xdr:row>7</xdr:row>
      <xdr:rowOff>171231</xdr:rowOff>
    </xdr:from>
    <xdr:to>
      <xdr:col>1</xdr:col>
      <xdr:colOff>1096434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34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130734</xdr:colOff>
      <xdr:row>7</xdr:row>
      <xdr:rowOff>165100</xdr:rowOff>
    </xdr:from>
    <xdr:to>
      <xdr:col>7</xdr:col>
      <xdr:colOff>1134534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853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21</xdr:row>
      <xdr:rowOff>206268</xdr:rowOff>
    </xdr:from>
    <xdr:to>
      <xdr:col>4</xdr:col>
      <xdr:colOff>25400</xdr:colOff>
      <xdr:row>21</xdr:row>
      <xdr:rowOff>645999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79600" y="55148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30554</xdr:colOff>
      <xdr:row>24</xdr:row>
      <xdr:rowOff>41167</xdr:rowOff>
    </xdr:from>
    <xdr:to>
      <xdr:col>2</xdr:col>
      <xdr:colOff>38099</xdr:colOff>
      <xdr:row>24</xdr:row>
      <xdr:rowOff>701590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4554" y="64292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49164</xdr:colOff>
      <xdr:row>24</xdr:row>
      <xdr:rowOff>142768</xdr:rowOff>
    </xdr:from>
    <xdr:to>
      <xdr:col>3</xdr:col>
      <xdr:colOff>1157293</xdr:colOff>
      <xdr:row>24</xdr:row>
      <xdr:rowOff>714268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3364" y="65308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190501</xdr:colOff>
      <xdr:row>24</xdr:row>
      <xdr:rowOff>77680</xdr:rowOff>
    </xdr:from>
    <xdr:to>
      <xdr:col>7</xdr:col>
      <xdr:colOff>1042738</xdr:colOff>
      <xdr:row>25</xdr:row>
      <xdr:rowOff>15768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45101" y="64657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203200</xdr:colOff>
      <xdr:row>30</xdr:row>
      <xdr:rowOff>54804</xdr:rowOff>
    </xdr:from>
    <xdr:to>
      <xdr:col>5</xdr:col>
      <xdr:colOff>1079500</xdr:colOff>
      <xdr:row>31</xdr:row>
      <xdr:rowOff>15768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57600" y="86019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139701</xdr:colOff>
      <xdr:row>30</xdr:row>
      <xdr:rowOff>79268</xdr:rowOff>
    </xdr:from>
    <xdr:to>
      <xdr:col>1</xdr:col>
      <xdr:colOff>1133777</xdr:colOff>
      <xdr:row>30</xdr:row>
      <xdr:rowOff>739668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3701" y="86263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355601</xdr:colOff>
      <xdr:row>27</xdr:row>
      <xdr:rowOff>41168</xdr:rowOff>
    </xdr:from>
    <xdr:to>
      <xdr:col>7</xdr:col>
      <xdr:colOff>889001</xdr:colOff>
      <xdr:row>27</xdr:row>
      <xdr:rowOff>719164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10201" y="75087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27</xdr:row>
      <xdr:rowOff>99449</xdr:rowOff>
    </xdr:from>
    <xdr:to>
      <xdr:col>1</xdr:col>
      <xdr:colOff>1193800</xdr:colOff>
      <xdr:row>28</xdr:row>
      <xdr:rowOff>3068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79400" y="75670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31518</xdr:colOff>
      <xdr:row>24</xdr:row>
      <xdr:rowOff>151329</xdr:rowOff>
    </xdr:from>
    <xdr:to>
      <xdr:col>5</xdr:col>
      <xdr:colOff>1193800</xdr:colOff>
      <xdr:row>24</xdr:row>
      <xdr:rowOff>701569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85918" y="65394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330200</xdr:colOff>
      <xdr:row>27</xdr:row>
      <xdr:rowOff>49080</xdr:rowOff>
    </xdr:from>
    <xdr:to>
      <xdr:col>5</xdr:col>
      <xdr:colOff>853043</xdr:colOff>
      <xdr:row>27</xdr:row>
      <xdr:rowOff>714268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784600" y="75166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27</xdr:row>
      <xdr:rowOff>142768</xdr:rowOff>
    </xdr:from>
    <xdr:to>
      <xdr:col>3</xdr:col>
      <xdr:colOff>1168400</xdr:colOff>
      <xdr:row>27</xdr:row>
      <xdr:rowOff>683977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30400" y="76103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143400</xdr:colOff>
      <xdr:row>30</xdr:row>
      <xdr:rowOff>39626</xdr:rowOff>
    </xdr:from>
    <xdr:to>
      <xdr:col>7</xdr:col>
      <xdr:colOff>952500</xdr:colOff>
      <xdr:row>30</xdr:row>
      <xdr:rowOff>726968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198000" y="85867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149970</xdr:colOff>
      <xdr:row>30</xdr:row>
      <xdr:rowOff>79268</xdr:rowOff>
    </xdr:from>
    <xdr:to>
      <xdr:col>3</xdr:col>
      <xdr:colOff>977900</xdr:colOff>
      <xdr:row>30</xdr:row>
      <xdr:rowOff>701568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04170" y="86263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48332</xdr:colOff>
      <xdr:row>21</xdr:row>
      <xdr:rowOff>244368</xdr:rowOff>
    </xdr:from>
    <xdr:to>
      <xdr:col>1</xdr:col>
      <xdr:colOff>1173456</xdr:colOff>
      <xdr:row>21</xdr:row>
      <xdr:rowOff>638068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02332" y="55529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19</xdr:row>
      <xdr:rowOff>25400</xdr:rowOff>
    </xdr:from>
    <xdr:to>
      <xdr:col>6</xdr:col>
      <xdr:colOff>0</xdr:colOff>
      <xdr:row>24</xdr:row>
      <xdr:rowOff>55403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41700" y="49911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19</xdr:row>
      <xdr:rowOff>12700</xdr:rowOff>
    </xdr:from>
    <xdr:to>
      <xdr:col>8</xdr:col>
      <xdr:colOff>0</xdr:colOff>
      <xdr:row>24</xdr:row>
      <xdr:rowOff>42703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41900" y="4978400"/>
          <a:ext cx="1219200" cy="14524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166795</xdr:colOff>
      <xdr:row>12</xdr:row>
      <xdr:rowOff>5610</xdr:rowOff>
    </xdr:from>
    <xdr:to>
      <xdr:col>3</xdr:col>
      <xdr:colOff>1038781</xdr:colOff>
      <xdr:row>13</xdr:row>
      <xdr:rowOff>4544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95" y="20757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342957</xdr:colOff>
      <xdr:row>11</xdr:row>
      <xdr:rowOff>190499</xdr:rowOff>
    </xdr:from>
    <xdr:to>
      <xdr:col>7</xdr:col>
      <xdr:colOff>935566</xdr:colOff>
      <xdr:row>13</xdr:row>
      <xdr:rowOff>6671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57" y="20700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15</xdr:row>
      <xdr:rowOff>46567</xdr:rowOff>
    </xdr:from>
    <xdr:to>
      <xdr:col>2</xdr:col>
      <xdr:colOff>31356</xdr:colOff>
      <xdr:row>15</xdr:row>
      <xdr:rowOff>723900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31961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118701</xdr:colOff>
      <xdr:row>14</xdr:row>
      <xdr:rowOff>190498</xdr:rowOff>
    </xdr:from>
    <xdr:to>
      <xdr:col>5</xdr:col>
      <xdr:colOff>1151626</xdr:colOff>
      <xdr:row>16</xdr:row>
      <xdr:rowOff>4232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3101" y="31495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349402</xdr:colOff>
      <xdr:row>15</xdr:row>
      <xdr:rowOff>156632</xdr:rowOff>
    </xdr:from>
    <xdr:to>
      <xdr:col>8</xdr:col>
      <xdr:colOff>102528</xdr:colOff>
      <xdr:row>15</xdr:row>
      <xdr:rowOff>656165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10302" y="33062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156635</xdr:colOff>
      <xdr:row>17</xdr:row>
      <xdr:rowOff>156633</xdr:rowOff>
    </xdr:from>
    <xdr:to>
      <xdr:col>3</xdr:col>
      <xdr:colOff>1113409</xdr:colOff>
      <xdr:row>18</xdr:row>
      <xdr:rowOff>732272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0835" y="41952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23451</xdr:colOff>
      <xdr:row>15</xdr:row>
      <xdr:rowOff>46566</xdr:rowOff>
    </xdr:from>
    <xdr:to>
      <xdr:col>4</xdr:col>
      <xdr:colOff>18607</xdr:colOff>
      <xdr:row>15</xdr:row>
      <xdr:rowOff>694267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77651" y="31961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169157</xdr:colOff>
      <xdr:row>12</xdr:row>
      <xdr:rowOff>13546</xdr:rowOff>
    </xdr:from>
    <xdr:to>
      <xdr:col>1</xdr:col>
      <xdr:colOff>1030083</xdr:colOff>
      <xdr:row>12</xdr:row>
      <xdr:rowOff>719666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3157" y="20836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11</xdr:row>
      <xdr:rowOff>177799</xdr:rowOff>
    </xdr:from>
    <xdr:to>
      <xdr:col>5</xdr:col>
      <xdr:colOff>876300</xdr:colOff>
      <xdr:row>13</xdr:row>
      <xdr:rowOff>28225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97300" y="20573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155293</xdr:colOff>
      <xdr:row>17</xdr:row>
      <xdr:rowOff>182033</xdr:rowOff>
    </xdr:from>
    <xdr:to>
      <xdr:col>1</xdr:col>
      <xdr:colOff>1060686</xdr:colOff>
      <xdr:row>19</xdr:row>
      <xdr:rowOff>8466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9293" y="42206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122768</xdr:colOff>
      <xdr:row>8</xdr:row>
      <xdr:rowOff>8464</xdr:rowOff>
    </xdr:from>
    <xdr:to>
      <xdr:col>3</xdr:col>
      <xdr:colOff>1071034</xdr:colOff>
      <xdr:row>11</xdr:row>
      <xdr:rowOff>58610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76968" y="8085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119402</xdr:colOff>
      <xdr:row>7</xdr:row>
      <xdr:rowOff>149416</xdr:rowOff>
    </xdr:from>
    <xdr:to>
      <xdr:col>5</xdr:col>
      <xdr:colOff>1113366</xdr:colOff>
      <xdr:row>11</xdr:row>
      <xdr:rowOff>71967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73802" y="7590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99465</xdr:colOff>
      <xdr:row>7</xdr:row>
      <xdr:rowOff>145831</xdr:rowOff>
    </xdr:from>
    <xdr:to>
      <xdr:col>1</xdr:col>
      <xdr:colOff>1096434</xdr:colOff>
      <xdr:row>11</xdr:row>
      <xdr:rowOff>71963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3465" y="7554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130734</xdr:colOff>
      <xdr:row>7</xdr:row>
      <xdr:rowOff>139700</xdr:rowOff>
    </xdr:from>
    <xdr:to>
      <xdr:col>7</xdr:col>
      <xdr:colOff>1134534</xdr:colOff>
      <xdr:row>11</xdr:row>
      <xdr:rowOff>71966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85334" y="7493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21</xdr:row>
      <xdr:rowOff>206268</xdr:rowOff>
    </xdr:from>
    <xdr:to>
      <xdr:col>4</xdr:col>
      <xdr:colOff>38100</xdr:colOff>
      <xdr:row>21</xdr:row>
      <xdr:rowOff>645999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92300" y="55148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43254</xdr:colOff>
      <xdr:row>24</xdr:row>
      <xdr:rowOff>41167</xdr:rowOff>
    </xdr:from>
    <xdr:to>
      <xdr:col>2</xdr:col>
      <xdr:colOff>50799</xdr:colOff>
      <xdr:row>24</xdr:row>
      <xdr:rowOff>701590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97254" y="64292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61864</xdr:colOff>
      <xdr:row>24</xdr:row>
      <xdr:rowOff>142768</xdr:rowOff>
    </xdr:from>
    <xdr:to>
      <xdr:col>3</xdr:col>
      <xdr:colOff>1169993</xdr:colOff>
      <xdr:row>24</xdr:row>
      <xdr:rowOff>714268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16064" y="65308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203201</xdr:colOff>
      <xdr:row>24</xdr:row>
      <xdr:rowOff>77680</xdr:rowOff>
    </xdr:from>
    <xdr:to>
      <xdr:col>7</xdr:col>
      <xdr:colOff>1055438</xdr:colOff>
      <xdr:row>25</xdr:row>
      <xdr:rowOff>15768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57801" y="64657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215900</xdr:colOff>
      <xdr:row>30</xdr:row>
      <xdr:rowOff>54804</xdr:rowOff>
    </xdr:from>
    <xdr:to>
      <xdr:col>5</xdr:col>
      <xdr:colOff>1092200</xdr:colOff>
      <xdr:row>31</xdr:row>
      <xdr:rowOff>15768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70300" y="86019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30</xdr:row>
      <xdr:rowOff>79268</xdr:rowOff>
    </xdr:from>
    <xdr:to>
      <xdr:col>1</xdr:col>
      <xdr:colOff>1146477</xdr:colOff>
      <xdr:row>30</xdr:row>
      <xdr:rowOff>739668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06401" y="86263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368301</xdr:colOff>
      <xdr:row>27</xdr:row>
      <xdr:rowOff>41168</xdr:rowOff>
    </xdr:from>
    <xdr:to>
      <xdr:col>7</xdr:col>
      <xdr:colOff>901701</xdr:colOff>
      <xdr:row>27</xdr:row>
      <xdr:rowOff>719164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22901" y="75087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27</xdr:row>
      <xdr:rowOff>99449</xdr:rowOff>
    </xdr:from>
    <xdr:to>
      <xdr:col>2</xdr:col>
      <xdr:colOff>0</xdr:colOff>
      <xdr:row>28</xdr:row>
      <xdr:rowOff>3068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92100" y="75670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44218</xdr:colOff>
      <xdr:row>24</xdr:row>
      <xdr:rowOff>151329</xdr:rowOff>
    </xdr:from>
    <xdr:to>
      <xdr:col>6</xdr:col>
      <xdr:colOff>0</xdr:colOff>
      <xdr:row>24</xdr:row>
      <xdr:rowOff>701569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98618" y="65394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27</xdr:row>
      <xdr:rowOff>49080</xdr:rowOff>
    </xdr:from>
    <xdr:to>
      <xdr:col>5</xdr:col>
      <xdr:colOff>865743</xdr:colOff>
      <xdr:row>27</xdr:row>
      <xdr:rowOff>714268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797300" y="75166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27</xdr:row>
      <xdr:rowOff>142768</xdr:rowOff>
    </xdr:from>
    <xdr:to>
      <xdr:col>3</xdr:col>
      <xdr:colOff>1181100</xdr:colOff>
      <xdr:row>27</xdr:row>
      <xdr:rowOff>683977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43100" y="76103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156100</xdr:colOff>
      <xdr:row>30</xdr:row>
      <xdr:rowOff>39626</xdr:rowOff>
    </xdr:from>
    <xdr:to>
      <xdr:col>7</xdr:col>
      <xdr:colOff>965200</xdr:colOff>
      <xdr:row>30</xdr:row>
      <xdr:rowOff>726968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10700" y="85867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162670</xdr:colOff>
      <xdr:row>30</xdr:row>
      <xdr:rowOff>79268</xdr:rowOff>
    </xdr:from>
    <xdr:to>
      <xdr:col>3</xdr:col>
      <xdr:colOff>990600</xdr:colOff>
      <xdr:row>30</xdr:row>
      <xdr:rowOff>701568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16870" y="86263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61032</xdr:colOff>
      <xdr:row>21</xdr:row>
      <xdr:rowOff>244368</xdr:rowOff>
    </xdr:from>
    <xdr:to>
      <xdr:col>1</xdr:col>
      <xdr:colOff>1186156</xdr:colOff>
      <xdr:row>21</xdr:row>
      <xdr:rowOff>638068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15032" y="55529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25400</xdr:rowOff>
    </xdr:from>
    <xdr:to>
      <xdr:col>6</xdr:col>
      <xdr:colOff>12700</xdr:colOff>
      <xdr:row>24</xdr:row>
      <xdr:rowOff>55403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54400" y="49911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12700</xdr:rowOff>
    </xdr:from>
    <xdr:to>
      <xdr:col>8</xdr:col>
      <xdr:colOff>12700</xdr:colOff>
      <xdr:row>24</xdr:row>
      <xdr:rowOff>42703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54600" y="4978400"/>
          <a:ext cx="1219200" cy="145240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31755" name="Check Box 11" hidden="1">
              <a:extLst>
                <a:ext uri="{63B3BB69-23CF-44E3-9099-C40C66FF867C}">
                  <a14:compatExt spid="_x0000_s31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31756" name="Check Box 12" hidden="1">
              <a:extLst>
                <a:ext uri="{63B3BB69-23CF-44E3-9099-C40C66FF867C}">
                  <a14:compatExt spid="_x0000_s31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31757" name="Check Box 13" hidden="1">
              <a:extLst>
                <a:ext uri="{63B3BB69-23CF-44E3-9099-C40C66FF867C}">
                  <a14:compatExt spid="_x0000_s31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31758" name="Check Box 14" hidden="1">
              <a:extLst>
                <a:ext uri="{63B3BB69-23CF-44E3-9099-C40C66FF867C}">
                  <a14:compatExt spid="_x0000_s31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31759" name="Check Box 15" hidden="1">
              <a:extLst>
                <a:ext uri="{63B3BB69-23CF-44E3-9099-C40C66FF867C}">
                  <a14:compatExt spid="_x0000_s31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31760" name="Check Box 16" hidden="1">
              <a:extLst>
                <a:ext uri="{63B3BB69-23CF-44E3-9099-C40C66FF867C}">
                  <a14:compatExt spid="_x0000_s31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31761" name="Check Box 17" hidden="1">
              <a:extLst>
                <a:ext uri="{63B3BB69-23CF-44E3-9099-C40C66FF867C}">
                  <a14:compatExt spid="_x0000_s31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31762" name="Check Box 18" hidden="1">
              <a:extLst>
                <a:ext uri="{63B3BB69-23CF-44E3-9099-C40C66FF867C}">
                  <a14:compatExt spid="_x0000_s31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31763" name="Check Box 19" hidden="1">
              <a:extLst>
                <a:ext uri="{63B3BB69-23CF-44E3-9099-C40C66FF867C}">
                  <a14:compatExt spid="_x0000_s31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31764" name="Check Box 20" hidden="1">
              <a:extLst>
                <a:ext uri="{63B3BB69-23CF-44E3-9099-C40C66FF867C}">
                  <a14:compatExt spid="_x0000_s31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31765" name="Check Box 21" hidden="1">
              <a:extLst>
                <a:ext uri="{63B3BB69-23CF-44E3-9099-C40C66FF867C}">
                  <a14:compatExt spid="_x0000_s31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31766" name="Check Box 22" hidden="1">
              <a:extLst>
                <a:ext uri="{63B3BB69-23CF-44E3-9099-C40C66FF867C}">
                  <a14:compatExt spid="_x0000_s31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31767" name="Check Box 23" hidden="1">
              <a:extLst>
                <a:ext uri="{63B3BB69-23CF-44E3-9099-C40C66FF867C}">
                  <a14:compatExt spid="_x0000_s31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31768" name="Check Box 24" hidden="1">
              <a:extLst>
                <a:ext uri="{63B3BB69-23CF-44E3-9099-C40C66FF867C}">
                  <a14:compatExt spid="_x0000_s31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31769" name="Check Box 25" hidden="1">
              <a:extLst>
                <a:ext uri="{63B3BB69-23CF-44E3-9099-C40C66FF867C}">
                  <a14:compatExt spid="_x0000_s31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31770" name="Check Box 26" hidden="1">
              <a:extLst>
                <a:ext uri="{63B3BB69-23CF-44E3-9099-C40C66FF867C}">
                  <a14:compatExt spid="_x0000_s31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31771" name="Check Box 27" hidden="1">
              <a:extLst>
                <a:ext uri="{63B3BB69-23CF-44E3-9099-C40C66FF867C}">
                  <a14:compatExt spid="_x0000_s31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31772" name="Check Box 28" hidden="1">
              <a:extLst>
                <a:ext uri="{63B3BB69-23CF-44E3-9099-C40C66FF867C}">
                  <a14:compatExt spid="_x0000_s31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31773" name="Check Box 29" hidden="1">
              <a:extLst>
                <a:ext uri="{63B3BB69-23CF-44E3-9099-C40C66FF867C}">
                  <a14:compatExt spid="_x0000_s31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31774" name="Check Box 30" hidden="1">
              <a:extLst>
                <a:ext uri="{63B3BB69-23CF-44E3-9099-C40C66FF867C}">
                  <a14:compatExt spid="_x0000_s31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179495</xdr:colOff>
      <xdr:row>12</xdr:row>
      <xdr:rowOff>31010</xdr:rowOff>
    </xdr:from>
    <xdr:to>
      <xdr:col>3</xdr:col>
      <xdr:colOff>1051481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36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355657</xdr:colOff>
      <xdr:row>12</xdr:row>
      <xdr:rowOff>25399</xdr:rowOff>
    </xdr:from>
    <xdr:to>
      <xdr:col>7</xdr:col>
      <xdr:colOff>948266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15</xdr:row>
      <xdr:rowOff>71967</xdr:rowOff>
    </xdr:from>
    <xdr:to>
      <xdr:col>2</xdr:col>
      <xdr:colOff>44056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131401</xdr:colOff>
      <xdr:row>15</xdr:row>
      <xdr:rowOff>25398</xdr:rowOff>
    </xdr:from>
    <xdr:to>
      <xdr:col>5</xdr:col>
      <xdr:colOff>1164326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58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362102</xdr:colOff>
      <xdr:row>15</xdr:row>
      <xdr:rowOff>182032</xdr:rowOff>
    </xdr:from>
    <xdr:to>
      <xdr:col>8</xdr:col>
      <xdr:colOff>115228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230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169335</xdr:colOff>
      <xdr:row>17</xdr:row>
      <xdr:rowOff>182033</xdr:rowOff>
    </xdr:from>
    <xdr:to>
      <xdr:col>3</xdr:col>
      <xdr:colOff>1126109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235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36151</xdr:colOff>
      <xdr:row>15</xdr:row>
      <xdr:rowOff>71966</xdr:rowOff>
    </xdr:from>
    <xdr:to>
      <xdr:col>4</xdr:col>
      <xdr:colOff>31307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903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181857</xdr:colOff>
      <xdr:row>12</xdr:row>
      <xdr:rowOff>38946</xdr:rowOff>
    </xdr:from>
    <xdr:to>
      <xdr:col>1</xdr:col>
      <xdr:colOff>1042783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58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12</xdr:row>
      <xdr:rowOff>12699</xdr:rowOff>
    </xdr:from>
    <xdr:to>
      <xdr:col>5</xdr:col>
      <xdr:colOff>889000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167993</xdr:colOff>
      <xdr:row>18</xdr:row>
      <xdr:rowOff>16933</xdr:rowOff>
    </xdr:from>
    <xdr:to>
      <xdr:col>1</xdr:col>
      <xdr:colOff>1073386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19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135468</xdr:colOff>
      <xdr:row>8</xdr:row>
      <xdr:rowOff>33864</xdr:rowOff>
    </xdr:from>
    <xdr:to>
      <xdr:col>3</xdr:col>
      <xdr:colOff>1083734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896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132102</xdr:colOff>
      <xdr:row>7</xdr:row>
      <xdr:rowOff>174816</xdr:rowOff>
    </xdr:from>
    <xdr:to>
      <xdr:col>5</xdr:col>
      <xdr:colOff>1126066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865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112165</xdr:colOff>
      <xdr:row>7</xdr:row>
      <xdr:rowOff>171231</xdr:rowOff>
    </xdr:from>
    <xdr:to>
      <xdr:col>1</xdr:col>
      <xdr:colOff>1109134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61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143434</xdr:colOff>
      <xdr:row>7</xdr:row>
      <xdr:rowOff>165100</xdr:rowOff>
    </xdr:from>
    <xdr:to>
      <xdr:col>7</xdr:col>
      <xdr:colOff>1147234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80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21</xdr:row>
      <xdr:rowOff>206268</xdr:rowOff>
    </xdr:from>
    <xdr:to>
      <xdr:col>4</xdr:col>
      <xdr:colOff>25400</xdr:colOff>
      <xdr:row>21</xdr:row>
      <xdr:rowOff>645999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79600" y="55148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30554</xdr:colOff>
      <xdr:row>24</xdr:row>
      <xdr:rowOff>41167</xdr:rowOff>
    </xdr:from>
    <xdr:to>
      <xdr:col>2</xdr:col>
      <xdr:colOff>38099</xdr:colOff>
      <xdr:row>24</xdr:row>
      <xdr:rowOff>701590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4554" y="64292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49164</xdr:colOff>
      <xdr:row>24</xdr:row>
      <xdr:rowOff>142768</xdr:rowOff>
    </xdr:from>
    <xdr:to>
      <xdr:col>3</xdr:col>
      <xdr:colOff>1157293</xdr:colOff>
      <xdr:row>24</xdr:row>
      <xdr:rowOff>714268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3364" y="65308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190501</xdr:colOff>
      <xdr:row>24</xdr:row>
      <xdr:rowOff>77680</xdr:rowOff>
    </xdr:from>
    <xdr:to>
      <xdr:col>7</xdr:col>
      <xdr:colOff>1042738</xdr:colOff>
      <xdr:row>25</xdr:row>
      <xdr:rowOff>15768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45101" y="64657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203200</xdr:colOff>
      <xdr:row>30</xdr:row>
      <xdr:rowOff>54804</xdr:rowOff>
    </xdr:from>
    <xdr:to>
      <xdr:col>5</xdr:col>
      <xdr:colOff>1079500</xdr:colOff>
      <xdr:row>31</xdr:row>
      <xdr:rowOff>15768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57600" y="86019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139701</xdr:colOff>
      <xdr:row>30</xdr:row>
      <xdr:rowOff>79268</xdr:rowOff>
    </xdr:from>
    <xdr:to>
      <xdr:col>1</xdr:col>
      <xdr:colOff>1133777</xdr:colOff>
      <xdr:row>30</xdr:row>
      <xdr:rowOff>739668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3701" y="86263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355601</xdr:colOff>
      <xdr:row>27</xdr:row>
      <xdr:rowOff>41168</xdr:rowOff>
    </xdr:from>
    <xdr:to>
      <xdr:col>7</xdr:col>
      <xdr:colOff>889001</xdr:colOff>
      <xdr:row>27</xdr:row>
      <xdr:rowOff>719164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10201" y="75087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27</xdr:row>
      <xdr:rowOff>99449</xdr:rowOff>
    </xdr:from>
    <xdr:to>
      <xdr:col>1</xdr:col>
      <xdr:colOff>1193800</xdr:colOff>
      <xdr:row>28</xdr:row>
      <xdr:rowOff>3068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79400" y="75670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31518</xdr:colOff>
      <xdr:row>24</xdr:row>
      <xdr:rowOff>151329</xdr:rowOff>
    </xdr:from>
    <xdr:to>
      <xdr:col>5</xdr:col>
      <xdr:colOff>1193800</xdr:colOff>
      <xdr:row>24</xdr:row>
      <xdr:rowOff>701569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85918" y="65394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330200</xdr:colOff>
      <xdr:row>27</xdr:row>
      <xdr:rowOff>49080</xdr:rowOff>
    </xdr:from>
    <xdr:to>
      <xdr:col>5</xdr:col>
      <xdr:colOff>853043</xdr:colOff>
      <xdr:row>27</xdr:row>
      <xdr:rowOff>714268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784600" y="75166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27</xdr:row>
      <xdr:rowOff>142768</xdr:rowOff>
    </xdr:from>
    <xdr:to>
      <xdr:col>3</xdr:col>
      <xdr:colOff>1168400</xdr:colOff>
      <xdr:row>27</xdr:row>
      <xdr:rowOff>683977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30400" y="76103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143400</xdr:colOff>
      <xdr:row>30</xdr:row>
      <xdr:rowOff>39626</xdr:rowOff>
    </xdr:from>
    <xdr:to>
      <xdr:col>7</xdr:col>
      <xdr:colOff>952500</xdr:colOff>
      <xdr:row>30</xdr:row>
      <xdr:rowOff>726968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198000" y="85867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149970</xdr:colOff>
      <xdr:row>30</xdr:row>
      <xdr:rowOff>79268</xdr:rowOff>
    </xdr:from>
    <xdr:to>
      <xdr:col>3</xdr:col>
      <xdr:colOff>977900</xdr:colOff>
      <xdr:row>30</xdr:row>
      <xdr:rowOff>701568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04170" y="86263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48332</xdr:colOff>
      <xdr:row>21</xdr:row>
      <xdr:rowOff>244368</xdr:rowOff>
    </xdr:from>
    <xdr:to>
      <xdr:col>1</xdr:col>
      <xdr:colOff>1173456</xdr:colOff>
      <xdr:row>21</xdr:row>
      <xdr:rowOff>638068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02332" y="55529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19</xdr:row>
      <xdr:rowOff>25400</xdr:rowOff>
    </xdr:from>
    <xdr:to>
      <xdr:col>6</xdr:col>
      <xdr:colOff>0</xdr:colOff>
      <xdr:row>24</xdr:row>
      <xdr:rowOff>55403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41700" y="49911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19</xdr:row>
      <xdr:rowOff>12700</xdr:rowOff>
    </xdr:from>
    <xdr:to>
      <xdr:col>8</xdr:col>
      <xdr:colOff>0</xdr:colOff>
      <xdr:row>24</xdr:row>
      <xdr:rowOff>42703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41900" y="4978400"/>
          <a:ext cx="1219200" cy="145240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32773" name="Check Box 5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32774" name="Check Box 6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32775" name="Check Box 7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32778" name="Check Box 10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32779" name="Check Box 11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32780" name="Check Box 12" hidden="1">
              <a:extLst>
                <a:ext uri="{63B3BB69-23CF-44E3-9099-C40C66FF867C}">
                  <a14:compatExt spid="_x0000_s3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32782" name="Check Box 14" hidden="1">
              <a:extLst>
                <a:ext uri="{63B3BB69-23CF-44E3-9099-C40C66FF867C}">
                  <a14:compatExt spid="_x0000_s32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32783" name="Check Box 15" hidden="1">
              <a:extLst>
                <a:ext uri="{63B3BB69-23CF-44E3-9099-C40C66FF867C}">
                  <a14:compatExt spid="_x0000_s32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32784" name="Check Box 16" hidden="1">
              <a:extLst>
                <a:ext uri="{63B3BB69-23CF-44E3-9099-C40C66FF867C}">
                  <a14:compatExt spid="_x0000_s3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32785" name="Check Box 17" hidden="1">
              <a:extLst>
                <a:ext uri="{63B3BB69-23CF-44E3-9099-C40C66FF867C}">
                  <a14:compatExt spid="_x0000_s32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32786" name="Check Box 18" hidden="1">
              <a:extLst>
                <a:ext uri="{63B3BB69-23CF-44E3-9099-C40C66FF867C}">
                  <a14:compatExt spid="_x0000_s32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32787" name="Check Box 19" hidden="1">
              <a:extLst>
                <a:ext uri="{63B3BB69-23CF-44E3-9099-C40C66FF867C}">
                  <a14:compatExt spid="_x0000_s32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32788" name="Check Box 20" hidden="1">
              <a:extLst>
                <a:ext uri="{63B3BB69-23CF-44E3-9099-C40C66FF867C}">
                  <a14:compatExt spid="_x0000_s32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32789" name="Check Box 21" hidden="1">
              <a:extLst>
                <a:ext uri="{63B3BB69-23CF-44E3-9099-C40C66FF867C}">
                  <a14:compatExt spid="_x0000_s32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32790" name="Check Box 22" hidden="1">
              <a:extLst>
                <a:ext uri="{63B3BB69-23CF-44E3-9099-C40C66FF867C}">
                  <a14:compatExt spid="_x0000_s32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32791" name="Check Box 23" hidden="1">
              <a:extLst>
                <a:ext uri="{63B3BB69-23CF-44E3-9099-C40C66FF867C}">
                  <a14:compatExt spid="_x0000_s32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32792" name="Check Box 24" hidden="1">
              <a:extLst>
                <a:ext uri="{63B3BB69-23CF-44E3-9099-C40C66FF867C}">
                  <a14:compatExt spid="_x0000_s32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32793" name="Check Box 25" hidden="1">
              <a:extLst>
                <a:ext uri="{63B3BB69-23CF-44E3-9099-C40C66FF867C}">
                  <a14:compatExt spid="_x0000_s32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32794" name="Check Box 26" hidden="1">
              <a:extLst>
                <a:ext uri="{63B3BB69-23CF-44E3-9099-C40C66FF867C}">
                  <a14:compatExt spid="_x0000_s3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32795" name="Check Box 27" hidden="1">
              <a:extLst>
                <a:ext uri="{63B3BB69-23CF-44E3-9099-C40C66FF867C}">
                  <a14:compatExt spid="_x0000_s32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32796" name="Check Box 28" hidden="1">
              <a:extLst>
                <a:ext uri="{63B3BB69-23CF-44E3-9099-C40C66FF867C}">
                  <a14:compatExt spid="_x0000_s32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32797" name="Check Box 29" hidden="1">
              <a:extLst>
                <a:ext uri="{63B3BB69-23CF-44E3-9099-C40C66FF867C}">
                  <a14:compatExt spid="_x0000_s32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32798" name="Check Box 30" hidden="1">
              <a:extLst>
                <a:ext uri="{63B3BB69-23CF-44E3-9099-C40C66FF867C}">
                  <a14:compatExt spid="_x0000_s3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166795</xdr:colOff>
      <xdr:row>12</xdr:row>
      <xdr:rowOff>31010</xdr:rowOff>
    </xdr:from>
    <xdr:to>
      <xdr:col>3</xdr:col>
      <xdr:colOff>1038781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342957</xdr:colOff>
      <xdr:row>12</xdr:row>
      <xdr:rowOff>25399</xdr:rowOff>
    </xdr:from>
    <xdr:to>
      <xdr:col>7</xdr:col>
      <xdr:colOff>935566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15</xdr:row>
      <xdr:rowOff>71967</xdr:rowOff>
    </xdr:from>
    <xdr:to>
      <xdr:col>2</xdr:col>
      <xdr:colOff>31356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118701</xdr:colOff>
      <xdr:row>15</xdr:row>
      <xdr:rowOff>25398</xdr:rowOff>
    </xdr:from>
    <xdr:to>
      <xdr:col>5</xdr:col>
      <xdr:colOff>1151626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31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349402</xdr:colOff>
      <xdr:row>15</xdr:row>
      <xdr:rowOff>182032</xdr:rowOff>
    </xdr:from>
    <xdr:to>
      <xdr:col>8</xdr:col>
      <xdr:colOff>102528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103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156635</xdr:colOff>
      <xdr:row>17</xdr:row>
      <xdr:rowOff>182033</xdr:rowOff>
    </xdr:from>
    <xdr:to>
      <xdr:col>3</xdr:col>
      <xdr:colOff>1113409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08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23451</xdr:colOff>
      <xdr:row>15</xdr:row>
      <xdr:rowOff>71966</xdr:rowOff>
    </xdr:from>
    <xdr:to>
      <xdr:col>4</xdr:col>
      <xdr:colOff>18607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776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169157</xdr:colOff>
      <xdr:row>12</xdr:row>
      <xdr:rowOff>38946</xdr:rowOff>
    </xdr:from>
    <xdr:to>
      <xdr:col>1</xdr:col>
      <xdr:colOff>1030083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31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12</xdr:row>
      <xdr:rowOff>12699</xdr:rowOff>
    </xdr:from>
    <xdr:to>
      <xdr:col>5</xdr:col>
      <xdr:colOff>876300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973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155293</xdr:colOff>
      <xdr:row>18</xdr:row>
      <xdr:rowOff>16933</xdr:rowOff>
    </xdr:from>
    <xdr:to>
      <xdr:col>1</xdr:col>
      <xdr:colOff>1060686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92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122768</xdr:colOff>
      <xdr:row>8</xdr:row>
      <xdr:rowOff>33864</xdr:rowOff>
    </xdr:from>
    <xdr:to>
      <xdr:col>3</xdr:col>
      <xdr:colOff>1071034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769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119402</xdr:colOff>
      <xdr:row>7</xdr:row>
      <xdr:rowOff>174816</xdr:rowOff>
    </xdr:from>
    <xdr:to>
      <xdr:col>5</xdr:col>
      <xdr:colOff>1113366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738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99465</xdr:colOff>
      <xdr:row>7</xdr:row>
      <xdr:rowOff>171231</xdr:rowOff>
    </xdr:from>
    <xdr:to>
      <xdr:col>1</xdr:col>
      <xdr:colOff>1096434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34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130734</xdr:colOff>
      <xdr:row>7</xdr:row>
      <xdr:rowOff>165100</xdr:rowOff>
    </xdr:from>
    <xdr:to>
      <xdr:col>7</xdr:col>
      <xdr:colOff>1134534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853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21</xdr:row>
      <xdr:rowOff>206268</xdr:rowOff>
    </xdr:from>
    <xdr:to>
      <xdr:col>4</xdr:col>
      <xdr:colOff>50800</xdr:colOff>
      <xdr:row>21</xdr:row>
      <xdr:rowOff>645999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0" y="55148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55954</xdr:colOff>
      <xdr:row>24</xdr:row>
      <xdr:rowOff>41167</xdr:rowOff>
    </xdr:from>
    <xdr:to>
      <xdr:col>2</xdr:col>
      <xdr:colOff>63499</xdr:colOff>
      <xdr:row>24</xdr:row>
      <xdr:rowOff>701590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09954" y="64292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74564</xdr:colOff>
      <xdr:row>24</xdr:row>
      <xdr:rowOff>142768</xdr:rowOff>
    </xdr:from>
    <xdr:to>
      <xdr:col>3</xdr:col>
      <xdr:colOff>1182693</xdr:colOff>
      <xdr:row>24</xdr:row>
      <xdr:rowOff>714268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28764" y="65308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215901</xdr:colOff>
      <xdr:row>24</xdr:row>
      <xdr:rowOff>77680</xdr:rowOff>
    </xdr:from>
    <xdr:to>
      <xdr:col>7</xdr:col>
      <xdr:colOff>1068138</xdr:colOff>
      <xdr:row>25</xdr:row>
      <xdr:rowOff>15768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70501" y="64657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30</xdr:row>
      <xdr:rowOff>54804</xdr:rowOff>
    </xdr:from>
    <xdr:to>
      <xdr:col>5</xdr:col>
      <xdr:colOff>1104900</xdr:colOff>
      <xdr:row>31</xdr:row>
      <xdr:rowOff>15768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83000" y="86019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165101</xdr:colOff>
      <xdr:row>30</xdr:row>
      <xdr:rowOff>79268</xdr:rowOff>
    </xdr:from>
    <xdr:to>
      <xdr:col>1</xdr:col>
      <xdr:colOff>1159177</xdr:colOff>
      <xdr:row>30</xdr:row>
      <xdr:rowOff>739668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9101" y="86263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381001</xdr:colOff>
      <xdr:row>27</xdr:row>
      <xdr:rowOff>41168</xdr:rowOff>
    </xdr:from>
    <xdr:to>
      <xdr:col>7</xdr:col>
      <xdr:colOff>914401</xdr:colOff>
      <xdr:row>27</xdr:row>
      <xdr:rowOff>719164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35601" y="75087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27</xdr:row>
      <xdr:rowOff>99449</xdr:rowOff>
    </xdr:from>
    <xdr:to>
      <xdr:col>2</xdr:col>
      <xdr:colOff>12700</xdr:colOff>
      <xdr:row>28</xdr:row>
      <xdr:rowOff>3068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04800" y="75670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56918</xdr:colOff>
      <xdr:row>24</xdr:row>
      <xdr:rowOff>151329</xdr:rowOff>
    </xdr:from>
    <xdr:to>
      <xdr:col>6</xdr:col>
      <xdr:colOff>12700</xdr:colOff>
      <xdr:row>24</xdr:row>
      <xdr:rowOff>701569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11318" y="65394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27</xdr:row>
      <xdr:rowOff>49080</xdr:rowOff>
    </xdr:from>
    <xdr:to>
      <xdr:col>5</xdr:col>
      <xdr:colOff>878443</xdr:colOff>
      <xdr:row>27</xdr:row>
      <xdr:rowOff>714268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10000" y="75166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</xdr:colOff>
      <xdr:row>27</xdr:row>
      <xdr:rowOff>142768</xdr:rowOff>
    </xdr:from>
    <xdr:to>
      <xdr:col>3</xdr:col>
      <xdr:colOff>1193800</xdr:colOff>
      <xdr:row>27</xdr:row>
      <xdr:rowOff>683977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55800" y="76103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168800</xdr:colOff>
      <xdr:row>30</xdr:row>
      <xdr:rowOff>39626</xdr:rowOff>
    </xdr:from>
    <xdr:to>
      <xdr:col>7</xdr:col>
      <xdr:colOff>977900</xdr:colOff>
      <xdr:row>30</xdr:row>
      <xdr:rowOff>726968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23400" y="85867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175370</xdr:colOff>
      <xdr:row>30</xdr:row>
      <xdr:rowOff>79268</xdr:rowOff>
    </xdr:from>
    <xdr:to>
      <xdr:col>3</xdr:col>
      <xdr:colOff>1003300</xdr:colOff>
      <xdr:row>30</xdr:row>
      <xdr:rowOff>701568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29570" y="86263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73732</xdr:colOff>
      <xdr:row>21</xdr:row>
      <xdr:rowOff>244368</xdr:rowOff>
    </xdr:from>
    <xdr:to>
      <xdr:col>1</xdr:col>
      <xdr:colOff>1198856</xdr:colOff>
      <xdr:row>21</xdr:row>
      <xdr:rowOff>638068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7732" y="55529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</xdr:colOff>
      <xdr:row>19</xdr:row>
      <xdr:rowOff>25400</xdr:rowOff>
    </xdr:from>
    <xdr:to>
      <xdr:col>6</xdr:col>
      <xdr:colOff>25400</xdr:colOff>
      <xdr:row>24</xdr:row>
      <xdr:rowOff>55403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67100" y="49911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</xdr:colOff>
      <xdr:row>19</xdr:row>
      <xdr:rowOff>12700</xdr:rowOff>
    </xdr:from>
    <xdr:to>
      <xdr:col>8</xdr:col>
      <xdr:colOff>25400</xdr:colOff>
      <xdr:row>24</xdr:row>
      <xdr:rowOff>42703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67300" y="4978400"/>
          <a:ext cx="1219200" cy="14524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33800" name="Check Box 8" hidden="1">
              <a:extLst>
                <a:ext uri="{63B3BB69-23CF-44E3-9099-C40C66FF867C}">
                  <a14:compatExt spid="_x0000_s33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33802" name="Check Box 10" hidden="1">
              <a:extLst>
                <a:ext uri="{63B3BB69-23CF-44E3-9099-C40C66FF867C}">
                  <a14:compatExt spid="_x0000_s33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33803" name="Check Box 11" hidden="1">
              <a:extLst>
                <a:ext uri="{63B3BB69-23CF-44E3-9099-C40C66FF867C}">
                  <a14:compatExt spid="_x0000_s33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33804" name="Check Box 12" hidden="1">
              <a:extLst>
                <a:ext uri="{63B3BB69-23CF-44E3-9099-C40C66FF867C}">
                  <a14:compatExt spid="_x0000_s33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33805" name="Check Box 13" hidden="1">
              <a:extLst>
                <a:ext uri="{63B3BB69-23CF-44E3-9099-C40C66FF867C}">
                  <a14:compatExt spid="_x0000_s33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33806" name="Check Box 14" hidden="1">
              <a:extLst>
                <a:ext uri="{63B3BB69-23CF-44E3-9099-C40C66FF867C}">
                  <a14:compatExt spid="_x0000_s33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33807" name="Check Box 15" hidden="1">
              <a:extLst>
                <a:ext uri="{63B3BB69-23CF-44E3-9099-C40C66FF867C}">
                  <a14:compatExt spid="_x0000_s33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33808" name="Check Box 16" hidden="1">
              <a:extLst>
                <a:ext uri="{63B3BB69-23CF-44E3-9099-C40C66FF867C}">
                  <a14:compatExt spid="_x0000_s33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33809" name="Check Box 17" hidden="1">
              <a:extLst>
                <a:ext uri="{63B3BB69-23CF-44E3-9099-C40C66FF867C}">
                  <a14:compatExt spid="_x0000_s33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33810" name="Check Box 18" hidden="1">
              <a:extLst>
                <a:ext uri="{63B3BB69-23CF-44E3-9099-C40C66FF867C}">
                  <a14:compatExt spid="_x0000_s33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33811" name="Check Box 19" hidden="1">
              <a:extLst>
                <a:ext uri="{63B3BB69-23CF-44E3-9099-C40C66FF867C}">
                  <a14:compatExt spid="_x0000_s33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33812" name="Check Box 20" hidden="1">
              <a:extLst>
                <a:ext uri="{63B3BB69-23CF-44E3-9099-C40C66FF867C}">
                  <a14:compatExt spid="_x0000_s33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33813" name="Check Box 21" hidden="1">
              <a:extLst>
                <a:ext uri="{63B3BB69-23CF-44E3-9099-C40C66FF867C}">
                  <a14:compatExt spid="_x0000_s33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33814" name="Check Box 22" hidden="1">
              <a:extLst>
                <a:ext uri="{63B3BB69-23CF-44E3-9099-C40C66FF867C}">
                  <a14:compatExt spid="_x0000_s33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33815" name="Check Box 23" hidden="1">
              <a:extLst>
                <a:ext uri="{63B3BB69-23CF-44E3-9099-C40C66FF867C}">
                  <a14:compatExt spid="_x0000_s33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33816" name="Check Box 24" hidden="1">
              <a:extLst>
                <a:ext uri="{63B3BB69-23CF-44E3-9099-C40C66FF867C}">
                  <a14:compatExt spid="_x0000_s33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33817" name="Check Box 25" hidden="1">
              <a:extLst>
                <a:ext uri="{63B3BB69-23CF-44E3-9099-C40C66FF867C}">
                  <a14:compatExt spid="_x0000_s33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33818" name="Check Box 26" hidden="1">
              <a:extLst>
                <a:ext uri="{63B3BB69-23CF-44E3-9099-C40C66FF867C}">
                  <a14:compatExt spid="_x0000_s33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33819" name="Check Box 27" hidden="1">
              <a:extLst>
                <a:ext uri="{63B3BB69-23CF-44E3-9099-C40C66FF867C}">
                  <a14:compatExt spid="_x0000_s33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33820" name="Check Box 28" hidden="1">
              <a:extLst>
                <a:ext uri="{63B3BB69-23CF-44E3-9099-C40C66FF867C}">
                  <a14:compatExt spid="_x0000_s33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33821" name="Check Box 29" hidden="1">
              <a:extLst>
                <a:ext uri="{63B3BB69-23CF-44E3-9099-C40C66FF867C}">
                  <a14:compatExt spid="_x0000_s33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33822" name="Check Box 30" hidden="1">
              <a:extLst>
                <a:ext uri="{63B3BB69-23CF-44E3-9099-C40C66FF867C}">
                  <a14:compatExt spid="_x0000_s33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154095</xdr:colOff>
      <xdr:row>12</xdr:row>
      <xdr:rowOff>43710</xdr:rowOff>
    </xdr:from>
    <xdr:to>
      <xdr:col>3</xdr:col>
      <xdr:colOff>1026081</xdr:colOff>
      <xdr:row>13</xdr:row>
      <xdr:rowOff>42644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8295" y="21138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330257</xdr:colOff>
      <xdr:row>12</xdr:row>
      <xdr:rowOff>38099</xdr:rowOff>
    </xdr:from>
    <xdr:to>
      <xdr:col>7</xdr:col>
      <xdr:colOff>922866</xdr:colOff>
      <xdr:row>13</xdr:row>
      <xdr:rowOff>44771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4857" y="21081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15</xdr:row>
      <xdr:rowOff>84667</xdr:rowOff>
    </xdr:from>
    <xdr:to>
      <xdr:col>2</xdr:col>
      <xdr:colOff>18656</xdr:colOff>
      <xdr:row>16</xdr:row>
      <xdr:rowOff>25400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200" y="32342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106001</xdr:colOff>
      <xdr:row>15</xdr:row>
      <xdr:rowOff>38098</xdr:rowOff>
    </xdr:from>
    <xdr:to>
      <xdr:col>5</xdr:col>
      <xdr:colOff>1138926</xdr:colOff>
      <xdr:row>16</xdr:row>
      <xdr:rowOff>42332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60401" y="31876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336702</xdr:colOff>
      <xdr:row>15</xdr:row>
      <xdr:rowOff>194732</xdr:rowOff>
    </xdr:from>
    <xdr:to>
      <xdr:col>8</xdr:col>
      <xdr:colOff>89828</xdr:colOff>
      <xdr:row>15</xdr:row>
      <xdr:rowOff>694265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97602" y="33443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143935</xdr:colOff>
      <xdr:row>18</xdr:row>
      <xdr:rowOff>4233</xdr:rowOff>
    </xdr:from>
    <xdr:to>
      <xdr:col>3</xdr:col>
      <xdr:colOff>1100709</xdr:colOff>
      <xdr:row>19</xdr:row>
      <xdr:rowOff>33772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98135" y="42333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10751</xdr:colOff>
      <xdr:row>15</xdr:row>
      <xdr:rowOff>84666</xdr:rowOff>
    </xdr:from>
    <xdr:to>
      <xdr:col>4</xdr:col>
      <xdr:colOff>5907</xdr:colOff>
      <xdr:row>16</xdr:row>
      <xdr:rowOff>2117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64951" y="32342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156457</xdr:colOff>
      <xdr:row>12</xdr:row>
      <xdr:rowOff>51646</xdr:rowOff>
    </xdr:from>
    <xdr:to>
      <xdr:col>1</xdr:col>
      <xdr:colOff>1017383</xdr:colOff>
      <xdr:row>13</xdr:row>
      <xdr:rowOff>21166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0457" y="21217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330200</xdr:colOff>
      <xdr:row>12</xdr:row>
      <xdr:rowOff>25399</xdr:rowOff>
    </xdr:from>
    <xdr:to>
      <xdr:col>5</xdr:col>
      <xdr:colOff>863600</xdr:colOff>
      <xdr:row>13</xdr:row>
      <xdr:rowOff>66325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84600" y="20954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142593</xdr:colOff>
      <xdr:row>18</xdr:row>
      <xdr:rowOff>29633</xdr:rowOff>
    </xdr:from>
    <xdr:to>
      <xdr:col>1</xdr:col>
      <xdr:colOff>1047986</xdr:colOff>
      <xdr:row>19</xdr:row>
      <xdr:rowOff>46566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96593" y="42587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110068</xdr:colOff>
      <xdr:row>8</xdr:row>
      <xdr:rowOff>46564</xdr:rowOff>
    </xdr:from>
    <xdr:to>
      <xdr:col>3</xdr:col>
      <xdr:colOff>1058334</xdr:colOff>
      <xdr:row>11</xdr:row>
      <xdr:rowOff>96710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4268" y="8466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106702</xdr:colOff>
      <xdr:row>7</xdr:row>
      <xdr:rowOff>187516</xdr:rowOff>
    </xdr:from>
    <xdr:to>
      <xdr:col>5</xdr:col>
      <xdr:colOff>1100666</xdr:colOff>
      <xdr:row>11</xdr:row>
      <xdr:rowOff>110067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61102" y="7971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86765</xdr:colOff>
      <xdr:row>7</xdr:row>
      <xdr:rowOff>183931</xdr:rowOff>
    </xdr:from>
    <xdr:to>
      <xdr:col>1</xdr:col>
      <xdr:colOff>1083734</xdr:colOff>
      <xdr:row>11</xdr:row>
      <xdr:rowOff>110063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40765" y="7935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118034</xdr:colOff>
      <xdr:row>7</xdr:row>
      <xdr:rowOff>177800</xdr:rowOff>
    </xdr:from>
    <xdr:to>
      <xdr:col>7</xdr:col>
      <xdr:colOff>1121834</xdr:colOff>
      <xdr:row>11</xdr:row>
      <xdr:rowOff>110066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72634" y="7874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21</xdr:row>
      <xdr:rowOff>193568</xdr:rowOff>
    </xdr:from>
    <xdr:to>
      <xdr:col>4</xdr:col>
      <xdr:colOff>38100</xdr:colOff>
      <xdr:row>21</xdr:row>
      <xdr:rowOff>633299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92300" y="55021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43254</xdr:colOff>
      <xdr:row>24</xdr:row>
      <xdr:rowOff>28467</xdr:rowOff>
    </xdr:from>
    <xdr:to>
      <xdr:col>2</xdr:col>
      <xdr:colOff>50799</xdr:colOff>
      <xdr:row>24</xdr:row>
      <xdr:rowOff>688890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97254" y="64165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61864</xdr:colOff>
      <xdr:row>24</xdr:row>
      <xdr:rowOff>130068</xdr:rowOff>
    </xdr:from>
    <xdr:to>
      <xdr:col>3</xdr:col>
      <xdr:colOff>1169993</xdr:colOff>
      <xdr:row>24</xdr:row>
      <xdr:rowOff>701568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16064" y="65181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203201</xdr:colOff>
      <xdr:row>24</xdr:row>
      <xdr:rowOff>64980</xdr:rowOff>
    </xdr:from>
    <xdr:to>
      <xdr:col>7</xdr:col>
      <xdr:colOff>1055438</xdr:colOff>
      <xdr:row>25</xdr:row>
      <xdr:rowOff>3068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57801" y="64530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215900</xdr:colOff>
      <xdr:row>30</xdr:row>
      <xdr:rowOff>42104</xdr:rowOff>
    </xdr:from>
    <xdr:to>
      <xdr:col>5</xdr:col>
      <xdr:colOff>1092200</xdr:colOff>
      <xdr:row>31</xdr:row>
      <xdr:rowOff>3068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70300" y="85892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30</xdr:row>
      <xdr:rowOff>66568</xdr:rowOff>
    </xdr:from>
    <xdr:to>
      <xdr:col>1</xdr:col>
      <xdr:colOff>1146477</xdr:colOff>
      <xdr:row>30</xdr:row>
      <xdr:rowOff>726968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06401" y="86136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368301</xdr:colOff>
      <xdr:row>27</xdr:row>
      <xdr:rowOff>28468</xdr:rowOff>
    </xdr:from>
    <xdr:to>
      <xdr:col>7</xdr:col>
      <xdr:colOff>901701</xdr:colOff>
      <xdr:row>27</xdr:row>
      <xdr:rowOff>706464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22901" y="74960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27</xdr:row>
      <xdr:rowOff>86749</xdr:rowOff>
    </xdr:from>
    <xdr:to>
      <xdr:col>2</xdr:col>
      <xdr:colOff>0</xdr:colOff>
      <xdr:row>27</xdr:row>
      <xdr:rowOff>726968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92100" y="75543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44218</xdr:colOff>
      <xdr:row>24</xdr:row>
      <xdr:rowOff>138629</xdr:rowOff>
    </xdr:from>
    <xdr:to>
      <xdr:col>6</xdr:col>
      <xdr:colOff>0</xdr:colOff>
      <xdr:row>24</xdr:row>
      <xdr:rowOff>688869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98618" y="65267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27</xdr:row>
      <xdr:rowOff>36380</xdr:rowOff>
    </xdr:from>
    <xdr:to>
      <xdr:col>5</xdr:col>
      <xdr:colOff>865743</xdr:colOff>
      <xdr:row>27</xdr:row>
      <xdr:rowOff>701568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797300" y="75039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27</xdr:row>
      <xdr:rowOff>130068</xdr:rowOff>
    </xdr:from>
    <xdr:to>
      <xdr:col>3</xdr:col>
      <xdr:colOff>1181100</xdr:colOff>
      <xdr:row>27</xdr:row>
      <xdr:rowOff>671277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43100" y="75976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156100</xdr:colOff>
      <xdr:row>30</xdr:row>
      <xdr:rowOff>26926</xdr:rowOff>
    </xdr:from>
    <xdr:to>
      <xdr:col>7</xdr:col>
      <xdr:colOff>965200</xdr:colOff>
      <xdr:row>30</xdr:row>
      <xdr:rowOff>714268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10700" y="85740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162670</xdr:colOff>
      <xdr:row>30</xdr:row>
      <xdr:rowOff>66568</xdr:rowOff>
    </xdr:from>
    <xdr:to>
      <xdr:col>3</xdr:col>
      <xdr:colOff>990600</xdr:colOff>
      <xdr:row>30</xdr:row>
      <xdr:rowOff>688868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16870" y="86136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61032</xdr:colOff>
      <xdr:row>21</xdr:row>
      <xdr:rowOff>231668</xdr:rowOff>
    </xdr:from>
    <xdr:to>
      <xdr:col>1</xdr:col>
      <xdr:colOff>1186156</xdr:colOff>
      <xdr:row>21</xdr:row>
      <xdr:rowOff>625368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15032" y="55402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12700</xdr:rowOff>
    </xdr:from>
    <xdr:to>
      <xdr:col>6</xdr:col>
      <xdr:colOff>12700</xdr:colOff>
      <xdr:row>24</xdr:row>
      <xdr:rowOff>42703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54400" y="49784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12700</xdr:colOff>
      <xdr:row>24</xdr:row>
      <xdr:rowOff>30003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54600" y="4965700"/>
          <a:ext cx="1219200" cy="145240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34835" name="Check Box 19" hidden="1">
              <a:extLst>
                <a:ext uri="{63B3BB69-23CF-44E3-9099-C40C66FF867C}">
                  <a14:compatExt spid="_x0000_s34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34836" name="Check Box 20" hidden="1">
              <a:extLst>
                <a:ext uri="{63B3BB69-23CF-44E3-9099-C40C66FF867C}">
                  <a14:compatExt spid="_x0000_s34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34837" name="Check Box 21" hidden="1">
              <a:extLst>
                <a:ext uri="{63B3BB69-23CF-44E3-9099-C40C66FF867C}">
                  <a14:compatExt spid="_x0000_s34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34838" name="Check Box 22" hidden="1">
              <a:extLst>
                <a:ext uri="{63B3BB69-23CF-44E3-9099-C40C66FF867C}">
                  <a14:compatExt spid="_x0000_s34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34839" name="Check Box 23" hidden="1">
              <a:extLst>
                <a:ext uri="{63B3BB69-23CF-44E3-9099-C40C66FF867C}">
                  <a14:compatExt spid="_x0000_s34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34840" name="Check Box 24" hidden="1">
              <a:extLst>
                <a:ext uri="{63B3BB69-23CF-44E3-9099-C40C66FF867C}">
                  <a14:compatExt spid="_x0000_s34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34841" name="Check Box 25" hidden="1">
              <a:extLst>
                <a:ext uri="{63B3BB69-23CF-44E3-9099-C40C66FF867C}">
                  <a14:compatExt spid="_x0000_s34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34842" name="Check Box 26" hidden="1">
              <a:extLst>
                <a:ext uri="{63B3BB69-23CF-44E3-9099-C40C66FF867C}">
                  <a14:compatExt spid="_x0000_s34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34843" name="Check Box 27" hidden="1">
              <a:extLst>
                <a:ext uri="{63B3BB69-23CF-44E3-9099-C40C66FF867C}">
                  <a14:compatExt spid="_x0000_s34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34844" name="Check Box 28" hidden="1">
              <a:extLst>
                <a:ext uri="{63B3BB69-23CF-44E3-9099-C40C66FF867C}">
                  <a14:compatExt spid="_x0000_s34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34845" name="Check Box 29" hidden="1">
              <a:extLst>
                <a:ext uri="{63B3BB69-23CF-44E3-9099-C40C66FF867C}">
                  <a14:compatExt spid="_x0000_s34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34846" name="Check Box 30" hidden="1">
              <a:extLst>
                <a:ext uri="{63B3BB69-23CF-44E3-9099-C40C66FF867C}">
                  <a14:compatExt spid="_x0000_s34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166795</xdr:colOff>
      <xdr:row>12</xdr:row>
      <xdr:rowOff>18310</xdr:rowOff>
    </xdr:from>
    <xdr:to>
      <xdr:col>3</xdr:col>
      <xdr:colOff>1038781</xdr:colOff>
      <xdr:row>13</xdr:row>
      <xdr:rowOff>17244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95" y="20884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342957</xdr:colOff>
      <xdr:row>12</xdr:row>
      <xdr:rowOff>12699</xdr:rowOff>
    </xdr:from>
    <xdr:to>
      <xdr:col>7</xdr:col>
      <xdr:colOff>935566</xdr:colOff>
      <xdr:row>13</xdr:row>
      <xdr:rowOff>19371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57" y="20827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15</xdr:row>
      <xdr:rowOff>59267</xdr:rowOff>
    </xdr:from>
    <xdr:to>
      <xdr:col>2</xdr:col>
      <xdr:colOff>31356</xdr:colOff>
      <xdr:row>16</xdr:row>
      <xdr:rowOff>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32088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118701</xdr:colOff>
      <xdr:row>15</xdr:row>
      <xdr:rowOff>12698</xdr:rowOff>
    </xdr:from>
    <xdr:to>
      <xdr:col>5</xdr:col>
      <xdr:colOff>1151626</xdr:colOff>
      <xdr:row>16</xdr:row>
      <xdr:rowOff>16932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3101" y="31622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349402</xdr:colOff>
      <xdr:row>15</xdr:row>
      <xdr:rowOff>169332</xdr:rowOff>
    </xdr:from>
    <xdr:to>
      <xdr:col>8</xdr:col>
      <xdr:colOff>102528</xdr:colOff>
      <xdr:row>15</xdr:row>
      <xdr:rowOff>668865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10302" y="33189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156635</xdr:colOff>
      <xdr:row>17</xdr:row>
      <xdr:rowOff>169333</xdr:rowOff>
    </xdr:from>
    <xdr:to>
      <xdr:col>3</xdr:col>
      <xdr:colOff>1113409</xdr:colOff>
      <xdr:row>19</xdr:row>
      <xdr:rowOff>8372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0835" y="42079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23451</xdr:colOff>
      <xdr:row>15</xdr:row>
      <xdr:rowOff>59266</xdr:rowOff>
    </xdr:from>
    <xdr:to>
      <xdr:col>4</xdr:col>
      <xdr:colOff>18607</xdr:colOff>
      <xdr:row>15</xdr:row>
      <xdr:rowOff>706967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77651" y="32088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169157</xdr:colOff>
      <xdr:row>12</xdr:row>
      <xdr:rowOff>26246</xdr:rowOff>
    </xdr:from>
    <xdr:to>
      <xdr:col>1</xdr:col>
      <xdr:colOff>1030083</xdr:colOff>
      <xdr:row>13</xdr:row>
      <xdr:rowOff>2116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3157" y="20963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11</xdr:row>
      <xdr:rowOff>190499</xdr:rowOff>
    </xdr:from>
    <xdr:to>
      <xdr:col>5</xdr:col>
      <xdr:colOff>876300</xdr:colOff>
      <xdr:row>13</xdr:row>
      <xdr:rowOff>40925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97300" y="20700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155293</xdr:colOff>
      <xdr:row>18</xdr:row>
      <xdr:rowOff>4233</xdr:rowOff>
    </xdr:from>
    <xdr:to>
      <xdr:col>1</xdr:col>
      <xdr:colOff>1060686</xdr:colOff>
      <xdr:row>19</xdr:row>
      <xdr:rowOff>21166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9293" y="42333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122768</xdr:colOff>
      <xdr:row>8</xdr:row>
      <xdr:rowOff>21164</xdr:rowOff>
    </xdr:from>
    <xdr:to>
      <xdr:col>3</xdr:col>
      <xdr:colOff>1071034</xdr:colOff>
      <xdr:row>11</xdr:row>
      <xdr:rowOff>71310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76968" y="8212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119402</xdr:colOff>
      <xdr:row>7</xdr:row>
      <xdr:rowOff>162116</xdr:rowOff>
    </xdr:from>
    <xdr:to>
      <xdr:col>5</xdr:col>
      <xdr:colOff>1113366</xdr:colOff>
      <xdr:row>11</xdr:row>
      <xdr:rowOff>84667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73802" y="7717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99465</xdr:colOff>
      <xdr:row>7</xdr:row>
      <xdr:rowOff>158531</xdr:rowOff>
    </xdr:from>
    <xdr:to>
      <xdr:col>1</xdr:col>
      <xdr:colOff>1096434</xdr:colOff>
      <xdr:row>11</xdr:row>
      <xdr:rowOff>84663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3465" y="7681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130734</xdr:colOff>
      <xdr:row>7</xdr:row>
      <xdr:rowOff>152400</xdr:rowOff>
    </xdr:from>
    <xdr:to>
      <xdr:col>7</xdr:col>
      <xdr:colOff>1134534</xdr:colOff>
      <xdr:row>11</xdr:row>
      <xdr:rowOff>84666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85334" y="7620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21</xdr:row>
      <xdr:rowOff>218968</xdr:rowOff>
    </xdr:from>
    <xdr:to>
      <xdr:col>4</xdr:col>
      <xdr:colOff>63500</xdr:colOff>
      <xdr:row>21</xdr:row>
      <xdr:rowOff>658699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17700" y="55275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68654</xdr:colOff>
      <xdr:row>24</xdr:row>
      <xdr:rowOff>53867</xdr:rowOff>
    </xdr:from>
    <xdr:to>
      <xdr:col>2</xdr:col>
      <xdr:colOff>76199</xdr:colOff>
      <xdr:row>24</xdr:row>
      <xdr:rowOff>714290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22654" y="64419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87264</xdr:colOff>
      <xdr:row>24</xdr:row>
      <xdr:rowOff>155468</xdr:rowOff>
    </xdr:from>
    <xdr:to>
      <xdr:col>3</xdr:col>
      <xdr:colOff>1195393</xdr:colOff>
      <xdr:row>24</xdr:row>
      <xdr:rowOff>726968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41464" y="65435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228601</xdr:colOff>
      <xdr:row>24</xdr:row>
      <xdr:rowOff>90380</xdr:rowOff>
    </xdr:from>
    <xdr:to>
      <xdr:col>7</xdr:col>
      <xdr:colOff>1080838</xdr:colOff>
      <xdr:row>25</xdr:row>
      <xdr:rowOff>28468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83201" y="64784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241300</xdr:colOff>
      <xdr:row>30</xdr:row>
      <xdr:rowOff>67504</xdr:rowOff>
    </xdr:from>
    <xdr:to>
      <xdr:col>5</xdr:col>
      <xdr:colOff>1117600</xdr:colOff>
      <xdr:row>31</xdr:row>
      <xdr:rowOff>28468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86146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177801</xdr:colOff>
      <xdr:row>30</xdr:row>
      <xdr:rowOff>91968</xdr:rowOff>
    </xdr:from>
    <xdr:to>
      <xdr:col>1</xdr:col>
      <xdr:colOff>1171877</xdr:colOff>
      <xdr:row>31</xdr:row>
      <xdr:rowOff>3068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1801" y="86390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393701</xdr:colOff>
      <xdr:row>27</xdr:row>
      <xdr:rowOff>53868</xdr:rowOff>
    </xdr:from>
    <xdr:to>
      <xdr:col>7</xdr:col>
      <xdr:colOff>927101</xdr:colOff>
      <xdr:row>28</xdr:row>
      <xdr:rowOff>1614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48301" y="75214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27</xdr:row>
      <xdr:rowOff>112149</xdr:rowOff>
    </xdr:from>
    <xdr:to>
      <xdr:col>2</xdr:col>
      <xdr:colOff>25400</xdr:colOff>
      <xdr:row>28</xdr:row>
      <xdr:rowOff>15768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17500" y="75797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69618</xdr:colOff>
      <xdr:row>24</xdr:row>
      <xdr:rowOff>164029</xdr:rowOff>
    </xdr:from>
    <xdr:to>
      <xdr:col>6</xdr:col>
      <xdr:colOff>25400</xdr:colOff>
      <xdr:row>24</xdr:row>
      <xdr:rowOff>714269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24018" y="65521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</xdr:colOff>
      <xdr:row>27</xdr:row>
      <xdr:rowOff>61780</xdr:rowOff>
    </xdr:from>
    <xdr:to>
      <xdr:col>5</xdr:col>
      <xdr:colOff>891143</xdr:colOff>
      <xdr:row>27</xdr:row>
      <xdr:rowOff>726968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22700" y="75293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27</xdr:row>
      <xdr:rowOff>155468</xdr:rowOff>
    </xdr:from>
    <xdr:to>
      <xdr:col>4</xdr:col>
      <xdr:colOff>0</xdr:colOff>
      <xdr:row>27</xdr:row>
      <xdr:rowOff>696677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8500" y="76230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181500</xdr:colOff>
      <xdr:row>30</xdr:row>
      <xdr:rowOff>52326</xdr:rowOff>
    </xdr:from>
    <xdr:to>
      <xdr:col>7</xdr:col>
      <xdr:colOff>990600</xdr:colOff>
      <xdr:row>30</xdr:row>
      <xdr:rowOff>739668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36100" y="85994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188070</xdr:colOff>
      <xdr:row>30</xdr:row>
      <xdr:rowOff>91968</xdr:rowOff>
    </xdr:from>
    <xdr:to>
      <xdr:col>3</xdr:col>
      <xdr:colOff>1016000</xdr:colOff>
      <xdr:row>30</xdr:row>
      <xdr:rowOff>714268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42270" y="86390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86432</xdr:colOff>
      <xdr:row>21</xdr:row>
      <xdr:rowOff>257068</xdr:rowOff>
    </xdr:from>
    <xdr:to>
      <xdr:col>2</xdr:col>
      <xdr:colOff>5056</xdr:colOff>
      <xdr:row>21</xdr:row>
      <xdr:rowOff>650768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40432" y="55656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19</xdr:row>
      <xdr:rowOff>38100</xdr:rowOff>
    </xdr:from>
    <xdr:to>
      <xdr:col>6</xdr:col>
      <xdr:colOff>38100</xdr:colOff>
      <xdr:row>24</xdr:row>
      <xdr:rowOff>68103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79800" y="50038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19</xdr:row>
      <xdr:rowOff>25400</xdr:rowOff>
    </xdr:from>
    <xdr:to>
      <xdr:col>8</xdr:col>
      <xdr:colOff>38100</xdr:colOff>
      <xdr:row>24</xdr:row>
      <xdr:rowOff>55403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80000" y="4991100"/>
          <a:ext cx="1219200" cy="145240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35856" name="Check Box 16" hidden="1">
              <a:extLst>
                <a:ext uri="{63B3BB69-23CF-44E3-9099-C40C66FF867C}">
                  <a14:compatExt spid="_x0000_s35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35857" name="Check Box 17" hidden="1">
              <a:extLst>
                <a:ext uri="{63B3BB69-23CF-44E3-9099-C40C66FF867C}">
                  <a14:compatExt spid="_x0000_s35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35858" name="Check Box 18" hidden="1">
              <a:extLst>
                <a:ext uri="{63B3BB69-23CF-44E3-9099-C40C66FF867C}">
                  <a14:compatExt spid="_x0000_s35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35859" name="Check Box 19" hidden="1">
              <a:extLst>
                <a:ext uri="{63B3BB69-23CF-44E3-9099-C40C66FF867C}">
                  <a14:compatExt spid="_x0000_s35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35860" name="Check Box 20" hidden="1">
              <a:extLst>
                <a:ext uri="{63B3BB69-23CF-44E3-9099-C40C66FF867C}">
                  <a14:compatExt spid="_x0000_s35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35861" name="Check Box 21" hidden="1">
              <a:extLst>
                <a:ext uri="{63B3BB69-23CF-44E3-9099-C40C66FF867C}">
                  <a14:compatExt spid="_x0000_s35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35862" name="Check Box 22" hidden="1">
              <a:extLst>
                <a:ext uri="{63B3BB69-23CF-44E3-9099-C40C66FF867C}">
                  <a14:compatExt spid="_x0000_s35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35863" name="Check Box 23" hidden="1">
              <a:extLst>
                <a:ext uri="{63B3BB69-23CF-44E3-9099-C40C66FF867C}">
                  <a14:compatExt spid="_x0000_s35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35864" name="Check Box 24" hidden="1">
              <a:extLst>
                <a:ext uri="{63B3BB69-23CF-44E3-9099-C40C66FF867C}">
                  <a14:compatExt spid="_x0000_s35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35865" name="Check Box 25" hidden="1">
              <a:extLst>
                <a:ext uri="{63B3BB69-23CF-44E3-9099-C40C66FF867C}">
                  <a14:compatExt spid="_x0000_s35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35866" name="Check Box 26" hidden="1">
              <a:extLst>
                <a:ext uri="{63B3BB69-23CF-44E3-9099-C40C66FF867C}">
                  <a14:compatExt spid="_x0000_s35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35867" name="Check Box 27" hidden="1">
              <a:extLst>
                <a:ext uri="{63B3BB69-23CF-44E3-9099-C40C66FF867C}">
                  <a14:compatExt spid="_x0000_s35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35868" name="Check Box 28" hidden="1">
              <a:extLst>
                <a:ext uri="{63B3BB69-23CF-44E3-9099-C40C66FF867C}">
                  <a14:compatExt spid="_x0000_s35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35869" name="Check Box 29" hidden="1">
              <a:extLst>
                <a:ext uri="{63B3BB69-23CF-44E3-9099-C40C66FF867C}">
                  <a14:compatExt spid="_x0000_s35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35870" name="Check Box 30" hidden="1">
              <a:extLst>
                <a:ext uri="{63B3BB69-23CF-44E3-9099-C40C66FF867C}">
                  <a14:compatExt spid="_x0000_s35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179495</xdr:colOff>
      <xdr:row>12</xdr:row>
      <xdr:rowOff>43710</xdr:rowOff>
    </xdr:from>
    <xdr:to>
      <xdr:col>3</xdr:col>
      <xdr:colOff>1051481</xdr:colOff>
      <xdr:row>13</xdr:row>
      <xdr:rowOff>42644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3695" y="21138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355657</xdr:colOff>
      <xdr:row>12</xdr:row>
      <xdr:rowOff>38099</xdr:rowOff>
    </xdr:from>
    <xdr:to>
      <xdr:col>7</xdr:col>
      <xdr:colOff>948266</xdr:colOff>
      <xdr:row>13</xdr:row>
      <xdr:rowOff>44771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57" y="21081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15</xdr:row>
      <xdr:rowOff>84667</xdr:rowOff>
    </xdr:from>
    <xdr:to>
      <xdr:col>2</xdr:col>
      <xdr:colOff>44056</xdr:colOff>
      <xdr:row>16</xdr:row>
      <xdr:rowOff>25400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32342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131401</xdr:colOff>
      <xdr:row>15</xdr:row>
      <xdr:rowOff>38098</xdr:rowOff>
    </xdr:from>
    <xdr:to>
      <xdr:col>5</xdr:col>
      <xdr:colOff>1164326</xdr:colOff>
      <xdr:row>16</xdr:row>
      <xdr:rowOff>42332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5801" y="31876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362102</xdr:colOff>
      <xdr:row>15</xdr:row>
      <xdr:rowOff>194732</xdr:rowOff>
    </xdr:from>
    <xdr:to>
      <xdr:col>8</xdr:col>
      <xdr:colOff>115228</xdr:colOff>
      <xdr:row>15</xdr:row>
      <xdr:rowOff>694265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23002" y="33443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169335</xdr:colOff>
      <xdr:row>18</xdr:row>
      <xdr:rowOff>4233</xdr:rowOff>
    </xdr:from>
    <xdr:to>
      <xdr:col>3</xdr:col>
      <xdr:colOff>1126109</xdr:colOff>
      <xdr:row>19</xdr:row>
      <xdr:rowOff>33772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23535" y="42333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36151</xdr:colOff>
      <xdr:row>15</xdr:row>
      <xdr:rowOff>84666</xdr:rowOff>
    </xdr:from>
    <xdr:to>
      <xdr:col>4</xdr:col>
      <xdr:colOff>31307</xdr:colOff>
      <xdr:row>15</xdr:row>
      <xdr:rowOff>732367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90351" y="32342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181857</xdr:colOff>
      <xdr:row>12</xdr:row>
      <xdr:rowOff>51646</xdr:rowOff>
    </xdr:from>
    <xdr:to>
      <xdr:col>1</xdr:col>
      <xdr:colOff>1042783</xdr:colOff>
      <xdr:row>13</xdr:row>
      <xdr:rowOff>21166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5857" y="21217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12</xdr:row>
      <xdr:rowOff>25399</xdr:rowOff>
    </xdr:from>
    <xdr:to>
      <xdr:col>5</xdr:col>
      <xdr:colOff>889000</xdr:colOff>
      <xdr:row>13</xdr:row>
      <xdr:rowOff>66325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00" y="20954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167993</xdr:colOff>
      <xdr:row>18</xdr:row>
      <xdr:rowOff>29633</xdr:rowOff>
    </xdr:from>
    <xdr:to>
      <xdr:col>1</xdr:col>
      <xdr:colOff>1073386</xdr:colOff>
      <xdr:row>19</xdr:row>
      <xdr:rowOff>46566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1993" y="42587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135468</xdr:colOff>
      <xdr:row>8</xdr:row>
      <xdr:rowOff>46564</xdr:rowOff>
    </xdr:from>
    <xdr:to>
      <xdr:col>3</xdr:col>
      <xdr:colOff>1083734</xdr:colOff>
      <xdr:row>11</xdr:row>
      <xdr:rowOff>96710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89668" y="8466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132102</xdr:colOff>
      <xdr:row>7</xdr:row>
      <xdr:rowOff>187516</xdr:rowOff>
    </xdr:from>
    <xdr:to>
      <xdr:col>5</xdr:col>
      <xdr:colOff>1126066</xdr:colOff>
      <xdr:row>11</xdr:row>
      <xdr:rowOff>110067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86502" y="7971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112165</xdr:colOff>
      <xdr:row>7</xdr:row>
      <xdr:rowOff>183931</xdr:rowOff>
    </xdr:from>
    <xdr:to>
      <xdr:col>1</xdr:col>
      <xdr:colOff>1109134</xdr:colOff>
      <xdr:row>11</xdr:row>
      <xdr:rowOff>110063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6165" y="7935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143434</xdr:colOff>
      <xdr:row>7</xdr:row>
      <xdr:rowOff>177800</xdr:rowOff>
    </xdr:from>
    <xdr:to>
      <xdr:col>7</xdr:col>
      <xdr:colOff>1147234</xdr:colOff>
      <xdr:row>11</xdr:row>
      <xdr:rowOff>110066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8034" y="7874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21</xdr:row>
      <xdr:rowOff>218968</xdr:rowOff>
    </xdr:from>
    <xdr:to>
      <xdr:col>4</xdr:col>
      <xdr:colOff>50800</xdr:colOff>
      <xdr:row>21</xdr:row>
      <xdr:rowOff>658699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0" y="55275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55954</xdr:colOff>
      <xdr:row>24</xdr:row>
      <xdr:rowOff>53867</xdr:rowOff>
    </xdr:from>
    <xdr:to>
      <xdr:col>2</xdr:col>
      <xdr:colOff>63499</xdr:colOff>
      <xdr:row>24</xdr:row>
      <xdr:rowOff>714290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09954" y="64419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74564</xdr:colOff>
      <xdr:row>24</xdr:row>
      <xdr:rowOff>155468</xdr:rowOff>
    </xdr:from>
    <xdr:to>
      <xdr:col>3</xdr:col>
      <xdr:colOff>1182693</xdr:colOff>
      <xdr:row>24</xdr:row>
      <xdr:rowOff>726968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28764" y="65435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215901</xdr:colOff>
      <xdr:row>24</xdr:row>
      <xdr:rowOff>90380</xdr:rowOff>
    </xdr:from>
    <xdr:to>
      <xdr:col>7</xdr:col>
      <xdr:colOff>1068138</xdr:colOff>
      <xdr:row>25</xdr:row>
      <xdr:rowOff>28468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70501" y="64784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30</xdr:row>
      <xdr:rowOff>67504</xdr:rowOff>
    </xdr:from>
    <xdr:to>
      <xdr:col>5</xdr:col>
      <xdr:colOff>1104900</xdr:colOff>
      <xdr:row>31</xdr:row>
      <xdr:rowOff>28468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83000" y="86146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165101</xdr:colOff>
      <xdr:row>30</xdr:row>
      <xdr:rowOff>91968</xdr:rowOff>
    </xdr:from>
    <xdr:to>
      <xdr:col>1</xdr:col>
      <xdr:colOff>1159177</xdr:colOff>
      <xdr:row>31</xdr:row>
      <xdr:rowOff>3068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9101" y="86390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381001</xdr:colOff>
      <xdr:row>27</xdr:row>
      <xdr:rowOff>53868</xdr:rowOff>
    </xdr:from>
    <xdr:to>
      <xdr:col>7</xdr:col>
      <xdr:colOff>914401</xdr:colOff>
      <xdr:row>27</xdr:row>
      <xdr:rowOff>731864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35601" y="75214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27</xdr:row>
      <xdr:rowOff>112149</xdr:rowOff>
    </xdr:from>
    <xdr:to>
      <xdr:col>2</xdr:col>
      <xdr:colOff>12700</xdr:colOff>
      <xdr:row>28</xdr:row>
      <xdr:rowOff>15768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04800" y="75797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56918</xdr:colOff>
      <xdr:row>24</xdr:row>
      <xdr:rowOff>164029</xdr:rowOff>
    </xdr:from>
    <xdr:to>
      <xdr:col>6</xdr:col>
      <xdr:colOff>12700</xdr:colOff>
      <xdr:row>24</xdr:row>
      <xdr:rowOff>714269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11318" y="65521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27</xdr:row>
      <xdr:rowOff>61780</xdr:rowOff>
    </xdr:from>
    <xdr:to>
      <xdr:col>5</xdr:col>
      <xdr:colOff>878443</xdr:colOff>
      <xdr:row>27</xdr:row>
      <xdr:rowOff>726968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10000" y="75293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</xdr:colOff>
      <xdr:row>27</xdr:row>
      <xdr:rowOff>155468</xdr:rowOff>
    </xdr:from>
    <xdr:to>
      <xdr:col>3</xdr:col>
      <xdr:colOff>1193800</xdr:colOff>
      <xdr:row>27</xdr:row>
      <xdr:rowOff>696677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55800" y="76230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168800</xdr:colOff>
      <xdr:row>30</xdr:row>
      <xdr:rowOff>52326</xdr:rowOff>
    </xdr:from>
    <xdr:to>
      <xdr:col>7</xdr:col>
      <xdr:colOff>977900</xdr:colOff>
      <xdr:row>30</xdr:row>
      <xdr:rowOff>739668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23400" y="85994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175370</xdr:colOff>
      <xdr:row>30</xdr:row>
      <xdr:rowOff>91968</xdr:rowOff>
    </xdr:from>
    <xdr:to>
      <xdr:col>3</xdr:col>
      <xdr:colOff>1003300</xdr:colOff>
      <xdr:row>30</xdr:row>
      <xdr:rowOff>714268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29570" y="86390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73732</xdr:colOff>
      <xdr:row>21</xdr:row>
      <xdr:rowOff>257068</xdr:rowOff>
    </xdr:from>
    <xdr:to>
      <xdr:col>1</xdr:col>
      <xdr:colOff>1198856</xdr:colOff>
      <xdr:row>21</xdr:row>
      <xdr:rowOff>650768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7732" y="55656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</xdr:colOff>
      <xdr:row>19</xdr:row>
      <xdr:rowOff>38100</xdr:rowOff>
    </xdr:from>
    <xdr:to>
      <xdr:col>6</xdr:col>
      <xdr:colOff>25400</xdr:colOff>
      <xdr:row>24</xdr:row>
      <xdr:rowOff>68103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67100" y="50038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</xdr:colOff>
      <xdr:row>19</xdr:row>
      <xdr:rowOff>25400</xdr:rowOff>
    </xdr:from>
    <xdr:to>
      <xdr:col>8</xdr:col>
      <xdr:colOff>25400</xdr:colOff>
      <xdr:row>24</xdr:row>
      <xdr:rowOff>55403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67300" y="4991100"/>
          <a:ext cx="1219200" cy="145240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36872" name="Check Box 8" hidden="1">
              <a:extLst>
                <a:ext uri="{63B3BB69-23CF-44E3-9099-C40C66FF867C}">
                  <a14:compatExt spid="_x0000_s36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36873" name="Check Box 9" hidden="1">
              <a:extLst>
                <a:ext uri="{63B3BB69-23CF-44E3-9099-C40C66FF867C}">
                  <a14:compatExt spid="_x0000_s36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36875" name="Check Box 11" hidden="1">
              <a:extLst>
                <a:ext uri="{63B3BB69-23CF-44E3-9099-C40C66FF867C}">
                  <a14:compatExt spid="_x0000_s36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36876" name="Check Box 12" hidden="1">
              <a:extLst>
                <a:ext uri="{63B3BB69-23CF-44E3-9099-C40C66FF867C}">
                  <a14:compatExt spid="_x0000_s36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36881" name="Check Box 17" hidden="1">
              <a:extLst>
                <a:ext uri="{63B3BB69-23CF-44E3-9099-C40C66FF867C}">
                  <a14:compatExt spid="_x0000_s36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36882" name="Check Box 18" hidden="1">
              <a:extLst>
                <a:ext uri="{63B3BB69-23CF-44E3-9099-C40C66FF867C}">
                  <a14:compatExt spid="_x0000_s36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36884" name="Check Box 20" hidden="1">
              <a:extLst>
                <a:ext uri="{63B3BB69-23CF-44E3-9099-C40C66FF867C}">
                  <a14:compatExt spid="_x0000_s36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36885" name="Check Box 21" hidden="1">
              <a:extLst>
                <a:ext uri="{63B3BB69-23CF-44E3-9099-C40C66FF867C}">
                  <a14:compatExt spid="_x0000_s36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36886" name="Check Box 22" hidden="1">
              <a:extLst>
                <a:ext uri="{63B3BB69-23CF-44E3-9099-C40C66FF867C}">
                  <a14:compatExt spid="_x0000_s36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36887" name="Check Box 23" hidden="1">
              <a:extLst>
                <a:ext uri="{63B3BB69-23CF-44E3-9099-C40C66FF867C}">
                  <a14:compatExt spid="_x0000_s36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36888" name="Check Box 24" hidden="1">
              <a:extLst>
                <a:ext uri="{63B3BB69-23CF-44E3-9099-C40C66FF867C}">
                  <a14:compatExt spid="_x0000_s36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36889" name="Check Box 25" hidden="1">
              <a:extLst>
                <a:ext uri="{63B3BB69-23CF-44E3-9099-C40C66FF867C}">
                  <a14:compatExt spid="_x0000_s36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36890" name="Check Box 26" hidden="1">
              <a:extLst>
                <a:ext uri="{63B3BB69-23CF-44E3-9099-C40C66FF867C}">
                  <a14:compatExt spid="_x0000_s36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36891" name="Check Box 27" hidden="1">
              <a:extLst>
                <a:ext uri="{63B3BB69-23CF-44E3-9099-C40C66FF867C}">
                  <a14:compatExt spid="_x0000_s36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36892" name="Check Box 28" hidden="1">
              <a:extLst>
                <a:ext uri="{63B3BB69-23CF-44E3-9099-C40C66FF867C}">
                  <a14:compatExt spid="_x0000_s36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36893" name="Check Box 29" hidden="1">
              <a:extLst>
                <a:ext uri="{63B3BB69-23CF-44E3-9099-C40C66FF867C}">
                  <a14:compatExt spid="_x0000_s36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36894" name="Check Box 30" hidden="1">
              <a:extLst>
                <a:ext uri="{63B3BB69-23CF-44E3-9099-C40C66FF867C}">
                  <a14:compatExt spid="_x0000_s36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179495</xdr:colOff>
      <xdr:row>12</xdr:row>
      <xdr:rowOff>43710</xdr:rowOff>
    </xdr:from>
    <xdr:to>
      <xdr:col>3</xdr:col>
      <xdr:colOff>1051481</xdr:colOff>
      <xdr:row>13</xdr:row>
      <xdr:rowOff>42644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3695" y="21138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355657</xdr:colOff>
      <xdr:row>12</xdr:row>
      <xdr:rowOff>38099</xdr:rowOff>
    </xdr:from>
    <xdr:to>
      <xdr:col>7</xdr:col>
      <xdr:colOff>948266</xdr:colOff>
      <xdr:row>13</xdr:row>
      <xdr:rowOff>44771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57" y="21081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15</xdr:row>
      <xdr:rowOff>84667</xdr:rowOff>
    </xdr:from>
    <xdr:to>
      <xdr:col>2</xdr:col>
      <xdr:colOff>44056</xdr:colOff>
      <xdr:row>16</xdr:row>
      <xdr:rowOff>25400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32342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131401</xdr:colOff>
      <xdr:row>15</xdr:row>
      <xdr:rowOff>38098</xdr:rowOff>
    </xdr:from>
    <xdr:to>
      <xdr:col>5</xdr:col>
      <xdr:colOff>1164326</xdr:colOff>
      <xdr:row>16</xdr:row>
      <xdr:rowOff>42332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5801" y="31876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362102</xdr:colOff>
      <xdr:row>15</xdr:row>
      <xdr:rowOff>194732</xdr:rowOff>
    </xdr:from>
    <xdr:to>
      <xdr:col>8</xdr:col>
      <xdr:colOff>115228</xdr:colOff>
      <xdr:row>15</xdr:row>
      <xdr:rowOff>694265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23002" y="33443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169335</xdr:colOff>
      <xdr:row>18</xdr:row>
      <xdr:rowOff>4233</xdr:rowOff>
    </xdr:from>
    <xdr:to>
      <xdr:col>3</xdr:col>
      <xdr:colOff>1126109</xdr:colOff>
      <xdr:row>19</xdr:row>
      <xdr:rowOff>33772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23535" y="42333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36151</xdr:colOff>
      <xdr:row>15</xdr:row>
      <xdr:rowOff>84666</xdr:rowOff>
    </xdr:from>
    <xdr:to>
      <xdr:col>4</xdr:col>
      <xdr:colOff>31307</xdr:colOff>
      <xdr:row>16</xdr:row>
      <xdr:rowOff>2117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90351" y="32342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181857</xdr:colOff>
      <xdr:row>12</xdr:row>
      <xdr:rowOff>51646</xdr:rowOff>
    </xdr:from>
    <xdr:to>
      <xdr:col>1</xdr:col>
      <xdr:colOff>1042783</xdr:colOff>
      <xdr:row>13</xdr:row>
      <xdr:rowOff>21166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5857" y="21217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12</xdr:row>
      <xdr:rowOff>25399</xdr:rowOff>
    </xdr:from>
    <xdr:to>
      <xdr:col>5</xdr:col>
      <xdr:colOff>889000</xdr:colOff>
      <xdr:row>13</xdr:row>
      <xdr:rowOff>66325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00" y="20954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167993</xdr:colOff>
      <xdr:row>18</xdr:row>
      <xdr:rowOff>29633</xdr:rowOff>
    </xdr:from>
    <xdr:to>
      <xdr:col>1</xdr:col>
      <xdr:colOff>1073386</xdr:colOff>
      <xdr:row>19</xdr:row>
      <xdr:rowOff>46566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1993" y="42587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135468</xdr:colOff>
      <xdr:row>8</xdr:row>
      <xdr:rowOff>46564</xdr:rowOff>
    </xdr:from>
    <xdr:to>
      <xdr:col>3</xdr:col>
      <xdr:colOff>1083734</xdr:colOff>
      <xdr:row>11</xdr:row>
      <xdr:rowOff>96710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89668" y="8466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132102</xdr:colOff>
      <xdr:row>7</xdr:row>
      <xdr:rowOff>187516</xdr:rowOff>
    </xdr:from>
    <xdr:to>
      <xdr:col>5</xdr:col>
      <xdr:colOff>1126066</xdr:colOff>
      <xdr:row>11</xdr:row>
      <xdr:rowOff>110067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86502" y="7971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112165</xdr:colOff>
      <xdr:row>7</xdr:row>
      <xdr:rowOff>183931</xdr:rowOff>
    </xdr:from>
    <xdr:to>
      <xdr:col>1</xdr:col>
      <xdr:colOff>1109134</xdr:colOff>
      <xdr:row>11</xdr:row>
      <xdr:rowOff>110063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6165" y="7935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143434</xdr:colOff>
      <xdr:row>7</xdr:row>
      <xdr:rowOff>177800</xdr:rowOff>
    </xdr:from>
    <xdr:to>
      <xdr:col>7</xdr:col>
      <xdr:colOff>1147234</xdr:colOff>
      <xdr:row>11</xdr:row>
      <xdr:rowOff>110066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8034" y="7874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21</xdr:row>
      <xdr:rowOff>218968</xdr:rowOff>
    </xdr:from>
    <xdr:to>
      <xdr:col>4</xdr:col>
      <xdr:colOff>50800</xdr:colOff>
      <xdr:row>21</xdr:row>
      <xdr:rowOff>658699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0" y="55275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55954</xdr:colOff>
      <xdr:row>24</xdr:row>
      <xdr:rowOff>53867</xdr:rowOff>
    </xdr:from>
    <xdr:to>
      <xdr:col>2</xdr:col>
      <xdr:colOff>63499</xdr:colOff>
      <xdr:row>24</xdr:row>
      <xdr:rowOff>714290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09954" y="64419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74564</xdr:colOff>
      <xdr:row>24</xdr:row>
      <xdr:rowOff>155468</xdr:rowOff>
    </xdr:from>
    <xdr:to>
      <xdr:col>3</xdr:col>
      <xdr:colOff>1182693</xdr:colOff>
      <xdr:row>24</xdr:row>
      <xdr:rowOff>726968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28764" y="65435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215901</xdr:colOff>
      <xdr:row>24</xdr:row>
      <xdr:rowOff>90380</xdr:rowOff>
    </xdr:from>
    <xdr:to>
      <xdr:col>7</xdr:col>
      <xdr:colOff>1068138</xdr:colOff>
      <xdr:row>25</xdr:row>
      <xdr:rowOff>28468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70501" y="64784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30</xdr:row>
      <xdr:rowOff>67504</xdr:rowOff>
    </xdr:from>
    <xdr:to>
      <xdr:col>5</xdr:col>
      <xdr:colOff>1104900</xdr:colOff>
      <xdr:row>31</xdr:row>
      <xdr:rowOff>28468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83000" y="86146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165101</xdr:colOff>
      <xdr:row>30</xdr:row>
      <xdr:rowOff>91968</xdr:rowOff>
    </xdr:from>
    <xdr:to>
      <xdr:col>1</xdr:col>
      <xdr:colOff>1159177</xdr:colOff>
      <xdr:row>31</xdr:row>
      <xdr:rowOff>3068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9101" y="86390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381001</xdr:colOff>
      <xdr:row>27</xdr:row>
      <xdr:rowOff>53868</xdr:rowOff>
    </xdr:from>
    <xdr:to>
      <xdr:col>7</xdr:col>
      <xdr:colOff>914401</xdr:colOff>
      <xdr:row>28</xdr:row>
      <xdr:rowOff>1614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35601" y="75214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27</xdr:row>
      <xdr:rowOff>112149</xdr:rowOff>
    </xdr:from>
    <xdr:to>
      <xdr:col>2</xdr:col>
      <xdr:colOff>12700</xdr:colOff>
      <xdr:row>28</xdr:row>
      <xdr:rowOff>15768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04800" y="75797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56918</xdr:colOff>
      <xdr:row>24</xdr:row>
      <xdr:rowOff>164029</xdr:rowOff>
    </xdr:from>
    <xdr:to>
      <xdr:col>6</xdr:col>
      <xdr:colOff>12700</xdr:colOff>
      <xdr:row>24</xdr:row>
      <xdr:rowOff>714269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11318" y="65521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27</xdr:row>
      <xdr:rowOff>61780</xdr:rowOff>
    </xdr:from>
    <xdr:to>
      <xdr:col>5</xdr:col>
      <xdr:colOff>878443</xdr:colOff>
      <xdr:row>27</xdr:row>
      <xdr:rowOff>726968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10000" y="75293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</xdr:colOff>
      <xdr:row>27</xdr:row>
      <xdr:rowOff>155468</xdr:rowOff>
    </xdr:from>
    <xdr:to>
      <xdr:col>3</xdr:col>
      <xdr:colOff>1193800</xdr:colOff>
      <xdr:row>27</xdr:row>
      <xdr:rowOff>696677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55800" y="76230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168800</xdr:colOff>
      <xdr:row>30</xdr:row>
      <xdr:rowOff>52326</xdr:rowOff>
    </xdr:from>
    <xdr:to>
      <xdr:col>7</xdr:col>
      <xdr:colOff>977900</xdr:colOff>
      <xdr:row>30</xdr:row>
      <xdr:rowOff>739668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23400" y="85994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175370</xdr:colOff>
      <xdr:row>30</xdr:row>
      <xdr:rowOff>91968</xdr:rowOff>
    </xdr:from>
    <xdr:to>
      <xdr:col>3</xdr:col>
      <xdr:colOff>1003300</xdr:colOff>
      <xdr:row>30</xdr:row>
      <xdr:rowOff>714268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29570" y="86390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73732</xdr:colOff>
      <xdr:row>21</xdr:row>
      <xdr:rowOff>257068</xdr:rowOff>
    </xdr:from>
    <xdr:to>
      <xdr:col>1</xdr:col>
      <xdr:colOff>1198856</xdr:colOff>
      <xdr:row>21</xdr:row>
      <xdr:rowOff>650768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7732" y="55656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</xdr:colOff>
      <xdr:row>19</xdr:row>
      <xdr:rowOff>38100</xdr:rowOff>
    </xdr:from>
    <xdr:to>
      <xdr:col>6</xdr:col>
      <xdr:colOff>25400</xdr:colOff>
      <xdr:row>24</xdr:row>
      <xdr:rowOff>68103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67100" y="50038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</xdr:colOff>
      <xdr:row>19</xdr:row>
      <xdr:rowOff>25400</xdr:rowOff>
    </xdr:from>
    <xdr:to>
      <xdr:col>8</xdr:col>
      <xdr:colOff>25400</xdr:colOff>
      <xdr:row>24</xdr:row>
      <xdr:rowOff>55403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67300" y="4991100"/>
          <a:ext cx="1219200" cy="145240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37897" name="Check Box 9" hidden="1">
              <a:extLst>
                <a:ext uri="{63B3BB69-23CF-44E3-9099-C40C66FF867C}">
                  <a14:compatExt spid="_x0000_s37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37905" name="Check Box 17" hidden="1">
              <a:extLst>
                <a:ext uri="{63B3BB69-23CF-44E3-9099-C40C66FF867C}">
                  <a14:compatExt spid="_x0000_s37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37908" name="Check Box 20" hidden="1">
              <a:extLst>
                <a:ext uri="{63B3BB69-23CF-44E3-9099-C40C66FF867C}">
                  <a14:compatExt spid="_x0000_s37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37911" name="Check Box 23" hidden="1">
              <a:extLst>
                <a:ext uri="{63B3BB69-23CF-44E3-9099-C40C66FF867C}">
                  <a14:compatExt spid="_x0000_s37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37912" name="Check Box 24" hidden="1">
              <a:extLst>
                <a:ext uri="{63B3BB69-23CF-44E3-9099-C40C66FF867C}">
                  <a14:compatExt spid="_x0000_s37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37913" name="Check Box 25" hidden="1">
              <a:extLst>
                <a:ext uri="{63B3BB69-23CF-44E3-9099-C40C66FF867C}">
                  <a14:compatExt spid="_x0000_s37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37914" name="Check Box 26" hidden="1">
              <a:extLst>
                <a:ext uri="{63B3BB69-23CF-44E3-9099-C40C66FF867C}">
                  <a14:compatExt spid="_x0000_s37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37915" name="Check Box 27" hidden="1">
              <a:extLst>
                <a:ext uri="{63B3BB69-23CF-44E3-9099-C40C66FF867C}">
                  <a14:compatExt spid="_x0000_s37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37916" name="Check Box 28" hidden="1">
              <a:extLst>
                <a:ext uri="{63B3BB69-23CF-44E3-9099-C40C66FF867C}">
                  <a14:compatExt spid="_x0000_s37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37917" name="Check Box 29" hidden="1">
              <a:extLst>
                <a:ext uri="{63B3BB69-23CF-44E3-9099-C40C66FF867C}">
                  <a14:compatExt spid="_x0000_s37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37918" name="Check Box 30" hidden="1">
              <a:extLst>
                <a:ext uri="{63B3BB69-23CF-44E3-9099-C40C66FF867C}">
                  <a14:compatExt spid="_x0000_s37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166795</xdr:colOff>
      <xdr:row>12</xdr:row>
      <xdr:rowOff>31010</xdr:rowOff>
    </xdr:from>
    <xdr:to>
      <xdr:col>3</xdr:col>
      <xdr:colOff>1038781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342957</xdr:colOff>
      <xdr:row>12</xdr:row>
      <xdr:rowOff>25399</xdr:rowOff>
    </xdr:from>
    <xdr:to>
      <xdr:col>7</xdr:col>
      <xdr:colOff>935566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15</xdr:row>
      <xdr:rowOff>71967</xdr:rowOff>
    </xdr:from>
    <xdr:to>
      <xdr:col>2</xdr:col>
      <xdr:colOff>31356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118701</xdr:colOff>
      <xdr:row>15</xdr:row>
      <xdr:rowOff>25398</xdr:rowOff>
    </xdr:from>
    <xdr:to>
      <xdr:col>5</xdr:col>
      <xdr:colOff>1151626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31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349402</xdr:colOff>
      <xdr:row>15</xdr:row>
      <xdr:rowOff>182032</xdr:rowOff>
    </xdr:from>
    <xdr:to>
      <xdr:col>8</xdr:col>
      <xdr:colOff>102528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103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156635</xdr:colOff>
      <xdr:row>17</xdr:row>
      <xdr:rowOff>182033</xdr:rowOff>
    </xdr:from>
    <xdr:to>
      <xdr:col>3</xdr:col>
      <xdr:colOff>1113409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08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23451</xdr:colOff>
      <xdr:row>15</xdr:row>
      <xdr:rowOff>71966</xdr:rowOff>
    </xdr:from>
    <xdr:to>
      <xdr:col>4</xdr:col>
      <xdr:colOff>18607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776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169157</xdr:colOff>
      <xdr:row>12</xdr:row>
      <xdr:rowOff>38946</xdr:rowOff>
    </xdr:from>
    <xdr:to>
      <xdr:col>1</xdr:col>
      <xdr:colOff>1030083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31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12</xdr:row>
      <xdr:rowOff>12699</xdr:rowOff>
    </xdr:from>
    <xdr:to>
      <xdr:col>5</xdr:col>
      <xdr:colOff>876300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973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155293</xdr:colOff>
      <xdr:row>18</xdr:row>
      <xdr:rowOff>16933</xdr:rowOff>
    </xdr:from>
    <xdr:to>
      <xdr:col>1</xdr:col>
      <xdr:colOff>1060686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92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122768</xdr:colOff>
      <xdr:row>8</xdr:row>
      <xdr:rowOff>33864</xdr:rowOff>
    </xdr:from>
    <xdr:to>
      <xdr:col>3</xdr:col>
      <xdr:colOff>1071034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769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119402</xdr:colOff>
      <xdr:row>7</xdr:row>
      <xdr:rowOff>174816</xdr:rowOff>
    </xdr:from>
    <xdr:to>
      <xdr:col>5</xdr:col>
      <xdr:colOff>1113366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738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99465</xdr:colOff>
      <xdr:row>7</xdr:row>
      <xdr:rowOff>171231</xdr:rowOff>
    </xdr:from>
    <xdr:to>
      <xdr:col>1</xdr:col>
      <xdr:colOff>1096434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34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130734</xdr:colOff>
      <xdr:row>7</xdr:row>
      <xdr:rowOff>165100</xdr:rowOff>
    </xdr:from>
    <xdr:to>
      <xdr:col>7</xdr:col>
      <xdr:colOff>1134534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853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21</xdr:row>
      <xdr:rowOff>218968</xdr:rowOff>
    </xdr:from>
    <xdr:to>
      <xdr:col>4</xdr:col>
      <xdr:colOff>50800</xdr:colOff>
      <xdr:row>21</xdr:row>
      <xdr:rowOff>658699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0" y="55275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55954</xdr:colOff>
      <xdr:row>24</xdr:row>
      <xdr:rowOff>53867</xdr:rowOff>
    </xdr:from>
    <xdr:to>
      <xdr:col>2</xdr:col>
      <xdr:colOff>63499</xdr:colOff>
      <xdr:row>24</xdr:row>
      <xdr:rowOff>714290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09954" y="64419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74564</xdr:colOff>
      <xdr:row>24</xdr:row>
      <xdr:rowOff>155468</xdr:rowOff>
    </xdr:from>
    <xdr:to>
      <xdr:col>3</xdr:col>
      <xdr:colOff>1182693</xdr:colOff>
      <xdr:row>24</xdr:row>
      <xdr:rowOff>726968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28764" y="65435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215901</xdr:colOff>
      <xdr:row>24</xdr:row>
      <xdr:rowOff>90380</xdr:rowOff>
    </xdr:from>
    <xdr:to>
      <xdr:col>7</xdr:col>
      <xdr:colOff>1068138</xdr:colOff>
      <xdr:row>25</xdr:row>
      <xdr:rowOff>28468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70501" y="64784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30</xdr:row>
      <xdr:rowOff>67504</xdr:rowOff>
    </xdr:from>
    <xdr:to>
      <xdr:col>5</xdr:col>
      <xdr:colOff>1104900</xdr:colOff>
      <xdr:row>31</xdr:row>
      <xdr:rowOff>28468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83000" y="86146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165101</xdr:colOff>
      <xdr:row>30</xdr:row>
      <xdr:rowOff>91968</xdr:rowOff>
    </xdr:from>
    <xdr:to>
      <xdr:col>1</xdr:col>
      <xdr:colOff>1159177</xdr:colOff>
      <xdr:row>31</xdr:row>
      <xdr:rowOff>3068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9101" y="86390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381001</xdr:colOff>
      <xdr:row>27</xdr:row>
      <xdr:rowOff>53868</xdr:rowOff>
    </xdr:from>
    <xdr:to>
      <xdr:col>7</xdr:col>
      <xdr:colOff>914401</xdr:colOff>
      <xdr:row>28</xdr:row>
      <xdr:rowOff>1614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35601" y="75214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27</xdr:row>
      <xdr:rowOff>112149</xdr:rowOff>
    </xdr:from>
    <xdr:to>
      <xdr:col>2</xdr:col>
      <xdr:colOff>12700</xdr:colOff>
      <xdr:row>28</xdr:row>
      <xdr:rowOff>15768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04800" y="75797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56918</xdr:colOff>
      <xdr:row>24</xdr:row>
      <xdr:rowOff>164029</xdr:rowOff>
    </xdr:from>
    <xdr:to>
      <xdr:col>6</xdr:col>
      <xdr:colOff>12700</xdr:colOff>
      <xdr:row>24</xdr:row>
      <xdr:rowOff>714269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11318" y="65521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27</xdr:row>
      <xdr:rowOff>61780</xdr:rowOff>
    </xdr:from>
    <xdr:to>
      <xdr:col>5</xdr:col>
      <xdr:colOff>878443</xdr:colOff>
      <xdr:row>27</xdr:row>
      <xdr:rowOff>726968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10000" y="75293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</xdr:colOff>
      <xdr:row>27</xdr:row>
      <xdr:rowOff>155468</xdr:rowOff>
    </xdr:from>
    <xdr:to>
      <xdr:col>3</xdr:col>
      <xdr:colOff>1193800</xdr:colOff>
      <xdr:row>27</xdr:row>
      <xdr:rowOff>696677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55800" y="76230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168800</xdr:colOff>
      <xdr:row>30</xdr:row>
      <xdr:rowOff>52326</xdr:rowOff>
    </xdr:from>
    <xdr:to>
      <xdr:col>7</xdr:col>
      <xdr:colOff>977900</xdr:colOff>
      <xdr:row>30</xdr:row>
      <xdr:rowOff>739668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23400" y="85994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175370</xdr:colOff>
      <xdr:row>30</xdr:row>
      <xdr:rowOff>91968</xdr:rowOff>
    </xdr:from>
    <xdr:to>
      <xdr:col>3</xdr:col>
      <xdr:colOff>1003300</xdr:colOff>
      <xdr:row>30</xdr:row>
      <xdr:rowOff>714268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29570" y="86390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73732</xdr:colOff>
      <xdr:row>21</xdr:row>
      <xdr:rowOff>257068</xdr:rowOff>
    </xdr:from>
    <xdr:to>
      <xdr:col>1</xdr:col>
      <xdr:colOff>1198856</xdr:colOff>
      <xdr:row>21</xdr:row>
      <xdr:rowOff>650768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7732" y="55656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</xdr:colOff>
      <xdr:row>19</xdr:row>
      <xdr:rowOff>38100</xdr:rowOff>
    </xdr:from>
    <xdr:to>
      <xdr:col>6</xdr:col>
      <xdr:colOff>25400</xdr:colOff>
      <xdr:row>24</xdr:row>
      <xdr:rowOff>68103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67100" y="50038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</xdr:colOff>
      <xdr:row>19</xdr:row>
      <xdr:rowOff>25400</xdr:rowOff>
    </xdr:from>
    <xdr:to>
      <xdr:col>8</xdr:col>
      <xdr:colOff>25400</xdr:colOff>
      <xdr:row>24</xdr:row>
      <xdr:rowOff>55403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67300" y="4991100"/>
          <a:ext cx="1219200" cy="145240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38936" name="Check Box 24" hidden="1">
              <a:extLst>
                <a:ext uri="{63B3BB69-23CF-44E3-9099-C40C66FF867C}">
                  <a14:compatExt spid="_x0000_s38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38937" name="Check Box 25" hidden="1">
              <a:extLst>
                <a:ext uri="{63B3BB69-23CF-44E3-9099-C40C66FF867C}">
                  <a14:compatExt spid="_x0000_s38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38938" name="Check Box 26" hidden="1">
              <a:extLst>
                <a:ext uri="{63B3BB69-23CF-44E3-9099-C40C66FF867C}">
                  <a14:compatExt spid="_x0000_s38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38940" name="Check Box 28" hidden="1">
              <a:extLst>
                <a:ext uri="{63B3BB69-23CF-44E3-9099-C40C66FF867C}">
                  <a14:compatExt spid="_x0000_s38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38941" name="Check Box 29" hidden="1">
              <a:extLst>
                <a:ext uri="{63B3BB69-23CF-44E3-9099-C40C66FF867C}">
                  <a14:compatExt spid="_x0000_s38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38942" name="Check Box 30" hidden="1">
              <a:extLst>
                <a:ext uri="{63B3BB69-23CF-44E3-9099-C40C66FF867C}">
                  <a14:compatExt spid="_x0000_s38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166795</xdr:colOff>
      <xdr:row>12</xdr:row>
      <xdr:rowOff>31010</xdr:rowOff>
    </xdr:from>
    <xdr:to>
      <xdr:col>3</xdr:col>
      <xdr:colOff>1038781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342957</xdr:colOff>
      <xdr:row>12</xdr:row>
      <xdr:rowOff>25399</xdr:rowOff>
    </xdr:from>
    <xdr:to>
      <xdr:col>7</xdr:col>
      <xdr:colOff>935566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15</xdr:row>
      <xdr:rowOff>71967</xdr:rowOff>
    </xdr:from>
    <xdr:to>
      <xdr:col>2</xdr:col>
      <xdr:colOff>31356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118701</xdr:colOff>
      <xdr:row>15</xdr:row>
      <xdr:rowOff>25398</xdr:rowOff>
    </xdr:from>
    <xdr:to>
      <xdr:col>5</xdr:col>
      <xdr:colOff>1151626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31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349402</xdr:colOff>
      <xdr:row>15</xdr:row>
      <xdr:rowOff>182032</xdr:rowOff>
    </xdr:from>
    <xdr:to>
      <xdr:col>8</xdr:col>
      <xdr:colOff>102528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103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156635</xdr:colOff>
      <xdr:row>17</xdr:row>
      <xdr:rowOff>182033</xdr:rowOff>
    </xdr:from>
    <xdr:to>
      <xdr:col>3</xdr:col>
      <xdr:colOff>1113409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08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23451</xdr:colOff>
      <xdr:row>15</xdr:row>
      <xdr:rowOff>71966</xdr:rowOff>
    </xdr:from>
    <xdr:to>
      <xdr:col>4</xdr:col>
      <xdr:colOff>18607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776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169157</xdr:colOff>
      <xdr:row>12</xdr:row>
      <xdr:rowOff>38946</xdr:rowOff>
    </xdr:from>
    <xdr:to>
      <xdr:col>1</xdr:col>
      <xdr:colOff>1030083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31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12</xdr:row>
      <xdr:rowOff>12699</xdr:rowOff>
    </xdr:from>
    <xdr:to>
      <xdr:col>5</xdr:col>
      <xdr:colOff>876300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973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155293</xdr:colOff>
      <xdr:row>18</xdr:row>
      <xdr:rowOff>16933</xdr:rowOff>
    </xdr:from>
    <xdr:to>
      <xdr:col>1</xdr:col>
      <xdr:colOff>1060686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92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122768</xdr:colOff>
      <xdr:row>8</xdr:row>
      <xdr:rowOff>33864</xdr:rowOff>
    </xdr:from>
    <xdr:to>
      <xdr:col>3</xdr:col>
      <xdr:colOff>1071034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769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119402</xdr:colOff>
      <xdr:row>7</xdr:row>
      <xdr:rowOff>174816</xdr:rowOff>
    </xdr:from>
    <xdr:to>
      <xdr:col>5</xdr:col>
      <xdr:colOff>1113366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738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99465</xdr:colOff>
      <xdr:row>7</xdr:row>
      <xdr:rowOff>171231</xdr:rowOff>
    </xdr:from>
    <xdr:to>
      <xdr:col>1</xdr:col>
      <xdr:colOff>1096434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34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130734</xdr:colOff>
      <xdr:row>7</xdr:row>
      <xdr:rowOff>165100</xdr:rowOff>
    </xdr:from>
    <xdr:to>
      <xdr:col>7</xdr:col>
      <xdr:colOff>1134534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853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21</xdr:row>
      <xdr:rowOff>206268</xdr:rowOff>
    </xdr:from>
    <xdr:to>
      <xdr:col>4</xdr:col>
      <xdr:colOff>38100</xdr:colOff>
      <xdr:row>21</xdr:row>
      <xdr:rowOff>645999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92300" y="55148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43254</xdr:colOff>
      <xdr:row>24</xdr:row>
      <xdr:rowOff>41167</xdr:rowOff>
    </xdr:from>
    <xdr:to>
      <xdr:col>2</xdr:col>
      <xdr:colOff>50799</xdr:colOff>
      <xdr:row>24</xdr:row>
      <xdr:rowOff>701590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97254" y="64292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61864</xdr:colOff>
      <xdr:row>24</xdr:row>
      <xdr:rowOff>142768</xdr:rowOff>
    </xdr:from>
    <xdr:to>
      <xdr:col>3</xdr:col>
      <xdr:colOff>1169993</xdr:colOff>
      <xdr:row>24</xdr:row>
      <xdr:rowOff>714268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16064" y="65308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203201</xdr:colOff>
      <xdr:row>24</xdr:row>
      <xdr:rowOff>77680</xdr:rowOff>
    </xdr:from>
    <xdr:to>
      <xdr:col>7</xdr:col>
      <xdr:colOff>1055438</xdr:colOff>
      <xdr:row>25</xdr:row>
      <xdr:rowOff>15768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57801" y="64657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215900</xdr:colOff>
      <xdr:row>30</xdr:row>
      <xdr:rowOff>54804</xdr:rowOff>
    </xdr:from>
    <xdr:to>
      <xdr:col>5</xdr:col>
      <xdr:colOff>1092200</xdr:colOff>
      <xdr:row>31</xdr:row>
      <xdr:rowOff>15768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70300" y="86019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30</xdr:row>
      <xdr:rowOff>79268</xdr:rowOff>
    </xdr:from>
    <xdr:to>
      <xdr:col>1</xdr:col>
      <xdr:colOff>1146477</xdr:colOff>
      <xdr:row>30</xdr:row>
      <xdr:rowOff>739668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06401" y="86263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368301</xdr:colOff>
      <xdr:row>27</xdr:row>
      <xdr:rowOff>41168</xdr:rowOff>
    </xdr:from>
    <xdr:to>
      <xdr:col>7</xdr:col>
      <xdr:colOff>901701</xdr:colOff>
      <xdr:row>27</xdr:row>
      <xdr:rowOff>719164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22901" y="75087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27</xdr:row>
      <xdr:rowOff>99449</xdr:rowOff>
    </xdr:from>
    <xdr:to>
      <xdr:col>2</xdr:col>
      <xdr:colOff>0</xdr:colOff>
      <xdr:row>28</xdr:row>
      <xdr:rowOff>3068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92100" y="75670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44218</xdr:colOff>
      <xdr:row>24</xdr:row>
      <xdr:rowOff>151329</xdr:rowOff>
    </xdr:from>
    <xdr:to>
      <xdr:col>6</xdr:col>
      <xdr:colOff>0</xdr:colOff>
      <xdr:row>24</xdr:row>
      <xdr:rowOff>701569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98618" y="65394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27</xdr:row>
      <xdr:rowOff>49080</xdr:rowOff>
    </xdr:from>
    <xdr:to>
      <xdr:col>5</xdr:col>
      <xdr:colOff>865743</xdr:colOff>
      <xdr:row>27</xdr:row>
      <xdr:rowOff>714268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797300" y="75166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27</xdr:row>
      <xdr:rowOff>142768</xdr:rowOff>
    </xdr:from>
    <xdr:to>
      <xdr:col>3</xdr:col>
      <xdr:colOff>1181100</xdr:colOff>
      <xdr:row>27</xdr:row>
      <xdr:rowOff>683977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43100" y="76103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156100</xdr:colOff>
      <xdr:row>30</xdr:row>
      <xdr:rowOff>39626</xdr:rowOff>
    </xdr:from>
    <xdr:to>
      <xdr:col>7</xdr:col>
      <xdr:colOff>965200</xdr:colOff>
      <xdr:row>30</xdr:row>
      <xdr:rowOff>726968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10700" y="85867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162670</xdr:colOff>
      <xdr:row>30</xdr:row>
      <xdr:rowOff>79268</xdr:rowOff>
    </xdr:from>
    <xdr:to>
      <xdr:col>3</xdr:col>
      <xdr:colOff>990600</xdr:colOff>
      <xdr:row>30</xdr:row>
      <xdr:rowOff>701568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16870" y="86263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61032</xdr:colOff>
      <xdr:row>21</xdr:row>
      <xdr:rowOff>244368</xdr:rowOff>
    </xdr:from>
    <xdr:to>
      <xdr:col>1</xdr:col>
      <xdr:colOff>1186156</xdr:colOff>
      <xdr:row>21</xdr:row>
      <xdr:rowOff>638068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15032" y="55529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25400</xdr:rowOff>
    </xdr:from>
    <xdr:to>
      <xdr:col>6</xdr:col>
      <xdr:colOff>12700</xdr:colOff>
      <xdr:row>24</xdr:row>
      <xdr:rowOff>55403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54400" y="49911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12700</xdr:rowOff>
    </xdr:from>
    <xdr:to>
      <xdr:col>8</xdr:col>
      <xdr:colOff>12700</xdr:colOff>
      <xdr:row>24</xdr:row>
      <xdr:rowOff>42703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54600" y="4978400"/>
          <a:ext cx="1219200" cy="145240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39943" name="Check Box 7" hidden="1">
              <a:extLst>
                <a:ext uri="{63B3BB69-23CF-44E3-9099-C40C66FF867C}">
                  <a14:compatExt spid="_x0000_s39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39944" name="Check Box 8" hidden="1">
              <a:extLst>
                <a:ext uri="{63B3BB69-23CF-44E3-9099-C40C66FF867C}">
                  <a14:compatExt spid="_x0000_s39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39945" name="Check Box 9" hidden="1">
              <a:extLst>
                <a:ext uri="{63B3BB69-23CF-44E3-9099-C40C66FF867C}">
                  <a14:compatExt spid="_x0000_s39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39946" name="Check Box 10" hidden="1">
              <a:extLst>
                <a:ext uri="{63B3BB69-23CF-44E3-9099-C40C66FF867C}">
                  <a14:compatExt spid="_x0000_s39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39947" name="Check Box 11" hidden="1">
              <a:extLst>
                <a:ext uri="{63B3BB69-23CF-44E3-9099-C40C66FF867C}">
                  <a14:compatExt spid="_x0000_s39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39948" name="Check Box 12" hidden="1">
              <a:extLst>
                <a:ext uri="{63B3BB69-23CF-44E3-9099-C40C66FF867C}">
                  <a14:compatExt spid="_x0000_s39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39949" name="Check Box 13" hidden="1">
              <a:extLst>
                <a:ext uri="{63B3BB69-23CF-44E3-9099-C40C66FF867C}">
                  <a14:compatExt spid="_x0000_s39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39950" name="Check Box 14" hidden="1">
              <a:extLst>
                <a:ext uri="{63B3BB69-23CF-44E3-9099-C40C66FF867C}">
                  <a14:compatExt spid="_x0000_s39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39951" name="Check Box 15" hidden="1">
              <a:extLst>
                <a:ext uri="{63B3BB69-23CF-44E3-9099-C40C66FF867C}">
                  <a14:compatExt spid="_x0000_s39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39952" name="Check Box 16" hidden="1">
              <a:extLst>
                <a:ext uri="{63B3BB69-23CF-44E3-9099-C40C66FF867C}">
                  <a14:compatExt spid="_x0000_s39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39953" name="Check Box 17" hidden="1">
              <a:extLst>
                <a:ext uri="{63B3BB69-23CF-44E3-9099-C40C66FF867C}">
                  <a14:compatExt spid="_x0000_s39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39954" name="Check Box 18" hidden="1">
              <a:extLst>
                <a:ext uri="{63B3BB69-23CF-44E3-9099-C40C66FF867C}">
                  <a14:compatExt spid="_x0000_s39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39955" name="Check Box 19" hidden="1">
              <a:extLst>
                <a:ext uri="{63B3BB69-23CF-44E3-9099-C40C66FF867C}">
                  <a14:compatExt spid="_x0000_s39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39956" name="Check Box 20" hidden="1">
              <a:extLst>
                <a:ext uri="{63B3BB69-23CF-44E3-9099-C40C66FF867C}">
                  <a14:compatExt spid="_x0000_s39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39957" name="Check Box 21" hidden="1">
              <a:extLst>
                <a:ext uri="{63B3BB69-23CF-44E3-9099-C40C66FF867C}">
                  <a14:compatExt spid="_x0000_s39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39958" name="Check Box 22" hidden="1">
              <a:extLst>
                <a:ext uri="{63B3BB69-23CF-44E3-9099-C40C66FF867C}">
                  <a14:compatExt spid="_x0000_s39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39959" name="Check Box 23" hidden="1">
              <a:extLst>
                <a:ext uri="{63B3BB69-23CF-44E3-9099-C40C66FF867C}">
                  <a14:compatExt spid="_x0000_s39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39960" name="Check Box 24" hidden="1">
              <a:extLst>
                <a:ext uri="{63B3BB69-23CF-44E3-9099-C40C66FF867C}">
                  <a14:compatExt spid="_x0000_s39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39961" name="Check Box 25" hidden="1">
              <a:extLst>
                <a:ext uri="{63B3BB69-23CF-44E3-9099-C40C66FF867C}">
                  <a14:compatExt spid="_x0000_s39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39962" name="Check Box 26" hidden="1">
              <a:extLst>
                <a:ext uri="{63B3BB69-23CF-44E3-9099-C40C66FF867C}">
                  <a14:compatExt spid="_x0000_s39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39963" name="Check Box 27" hidden="1">
              <a:extLst>
                <a:ext uri="{63B3BB69-23CF-44E3-9099-C40C66FF867C}">
                  <a14:compatExt spid="_x0000_s39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39964" name="Check Box 28" hidden="1">
              <a:extLst>
                <a:ext uri="{63B3BB69-23CF-44E3-9099-C40C66FF867C}">
                  <a14:compatExt spid="_x0000_s39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39965" name="Check Box 29" hidden="1">
              <a:extLst>
                <a:ext uri="{63B3BB69-23CF-44E3-9099-C40C66FF867C}">
                  <a14:compatExt spid="_x0000_s39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39966" name="Check Box 30" hidden="1">
              <a:extLst>
                <a:ext uri="{63B3BB69-23CF-44E3-9099-C40C66FF867C}">
                  <a14:compatExt spid="_x0000_s39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154095</xdr:colOff>
      <xdr:row>12</xdr:row>
      <xdr:rowOff>31010</xdr:rowOff>
    </xdr:from>
    <xdr:to>
      <xdr:col>3</xdr:col>
      <xdr:colOff>1026081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82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330257</xdr:colOff>
      <xdr:row>12</xdr:row>
      <xdr:rowOff>25399</xdr:rowOff>
    </xdr:from>
    <xdr:to>
      <xdr:col>7</xdr:col>
      <xdr:colOff>922866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48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15</xdr:row>
      <xdr:rowOff>71967</xdr:rowOff>
    </xdr:from>
    <xdr:to>
      <xdr:col>2</xdr:col>
      <xdr:colOff>18656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2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106001</xdr:colOff>
      <xdr:row>15</xdr:row>
      <xdr:rowOff>25398</xdr:rowOff>
    </xdr:from>
    <xdr:to>
      <xdr:col>5</xdr:col>
      <xdr:colOff>1138926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604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336702</xdr:colOff>
      <xdr:row>15</xdr:row>
      <xdr:rowOff>182032</xdr:rowOff>
    </xdr:from>
    <xdr:to>
      <xdr:col>8</xdr:col>
      <xdr:colOff>89828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976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143935</xdr:colOff>
      <xdr:row>17</xdr:row>
      <xdr:rowOff>182033</xdr:rowOff>
    </xdr:from>
    <xdr:to>
      <xdr:col>3</xdr:col>
      <xdr:colOff>1100709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981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10751</xdr:colOff>
      <xdr:row>15</xdr:row>
      <xdr:rowOff>71966</xdr:rowOff>
    </xdr:from>
    <xdr:to>
      <xdr:col>4</xdr:col>
      <xdr:colOff>5907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649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156457</xdr:colOff>
      <xdr:row>12</xdr:row>
      <xdr:rowOff>38946</xdr:rowOff>
    </xdr:from>
    <xdr:to>
      <xdr:col>1</xdr:col>
      <xdr:colOff>1017383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04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330200</xdr:colOff>
      <xdr:row>12</xdr:row>
      <xdr:rowOff>12699</xdr:rowOff>
    </xdr:from>
    <xdr:to>
      <xdr:col>5</xdr:col>
      <xdr:colOff>863600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846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142593</xdr:colOff>
      <xdr:row>18</xdr:row>
      <xdr:rowOff>16933</xdr:rowOff>
    </xdr:from>
    <xdr:to>
      <xdr:col>1</xdr:col>
      <xdr:colOff>1047986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965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110068</xdr:colOff>
      <xdr:row>8</xdr:row>
      <xdr:rowOff>33864</xdr:rowOff>
    </xdr:from>
    <xdr:to>
      <xdr:col>3</xdr:col>
      <xdr:colOff>1058334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42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106702</xdr:colOff>
      <xdr:row>7</xdr:row>
      <xdr:rowOff>174816</xdr:rowOff>
    </xdr:from>
    <xdr:to>
      <xdr:col>5</xdr:col>
      <xdr:colOff>1100666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611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86765</xdr:colOff>
      <xdr:row>7</xdr:row>
      <xdr:rowOff>171231</xdr:rowOff>
    </xdr:from>
    <xdr:to>
      <xdr:col>1</xdr:col>
      <xdr:colOff>1083734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407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118034</xdr:colOff>
      <xdr:row>7</xdr:row>
      <xdr:rowOff>165100</xdr:rowOff>
    </xdr:from>
    <xdr:to>
      <xdr:col>7</xdr:col>
      <xdr:colOff>1121834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726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21</xdr:row>
      <xdr:rowOff>218968</xdr:rowOff>
    </xdr:from>
    <xdr:to>
      <xdr:col>4</xdr:col>
      <xdr:colOff>25400</xdr:colOff>
      <xdr:row>21</xdr:row>
      <xdr:rowOff>658699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79600" y="55275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30554</xdr:colOff>
      <xdr:row>24</xdr:row>
      <xdr:rowOff>53867</xdr:rowOff>
    </xdr:from>
    <xdr:to>
      <xdr:col>2</xdr:col>
      <xdr:colOff>38099</xdr:colOff>
      <xdr:row>24</xdr:row>
      <xdr:rowOff>714290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4554" y="64419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49164</xdr:colOff>
      <xdr:row>24</xdr:row>
      <xdr:rowOff>155468</xdr:rowOff>
    </xdr:from>
    <xdr:to>
      <xdr:col>3</xdr:col>
      <xdr:colOff>1157293</xdr:colOff>
      <xdr:row>24</xdr:row>
      <xdr:rowOff>726968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3364" y="65435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190501</xdr:colOff>
      <xdr:row>24</xdr:row>
      <xdr:rowOff>90380</xdr:rowOff>
    </xdr:from>
    <xdr:to>
      <xdr:col>7</xdr:col>
      <xdr:colOff>1042738</xdr:colOff>
      <xdr:row>25</xdr:row>
      <xdr:rowOff>28468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45101" y="64784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203200</xdr:colOff>
      <xdr:row>30</xdr:row>
      <xdr:rowOff>67504</xdr:rowOff>
    </xdr:from>
    <xdr:to>
      <xdr:col>5</xdr:col>
      <xdr:colOff>1079500</xdr:colOff>
      <xdr:row>31</xdr:row>
      <xdr:rowOff>28468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57600" y="86146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139701</xdr:colOff>
      <xdr:row>30</xdr:row>
      <xdr:rowOff>91968</xdr:rowOff>
    </xdr:from>
    <xdr:to>
      <xdr:col>1</xdr:col>
      <xdr:colOff>1133777</xdr:colOff>
      <xdr:row>31</xdr:row>
      <xdr:rowOff>3068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3701" y="86390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355601</xdr:colOff>
      <xdr:row>27</xdr:row>
      <xdr:rowOff>53868</xdr:rowOff>
    </xdr:from>
    <xdr:to>
      <xdr:col>7</xdr:col>
      <xdr:colOff>889001</xdr:colOff>
      <xdr:row>28</xdr:row>
      <xdr:rowOff>1614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10201" y="75214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27</xdr:row>
      <xdr:rowOff>112149</xdr:rowOff>
    </xdr:from>
    <xdr:to>
      <xdr:col>1</xdr:col>
      <xdr:colOff>1193800</xdr:colOff>
      <xdr:row>28</xdr:row>
      <xdr:rowOff>15768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79400" y="75797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31518</xdr:colOff>
      <xdr:row>24</xdr:row>
      <xdr:rowOff>164029</xdr:rowOff>
    </xdr:from>
    <xdr:to>
      <xdr:col>5</xdr:col>
      <xdr:colOff>1193800</xdr:colOff>
      <xdr:row>24</xdr:row>
      <xdr:rowOff>714269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85918" y="65521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330200</xdr:colOff>
      <xdr:row>27</xdr:row>
      <xdr:rowOff>61780</xdr:rowOff>
    </xdr:from>
    <xdr:to>
      <xdr:col>5</xdr:col>
      <xdr:colOff>853043</xdr:colOff>
      <xdr:row>27</xdr:row>
      <xdr:rowOff>726968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784600" y="75293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27</xdr:row>
      <xdr:rowOff>155468</xdr:rowOff>
    </xdr:from>
    <xdr:to>
      <xdr:col>3</xdr:col>
      <xdr:colOff>1168400</xdr:colOff>
      <xdr:row>27</xdr:row>
      <xdr:rowOff>696677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30400" y="76230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143400</xdr:colOff>
      <xdr:row>30</xdr:row>
      <xdr:rowOff>52326</xdr:rowOff>
    </xdr:from>
    <xdr:to>
      <xdr:col>7</xdr:col>
      <xdr:colOff>952500</xdr:colOff>
      <xdr:row>30</xdr:row>
      <xdr:rowOff>739668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198000" y="85994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149970</xdr:colOff>
      <xdr:row>30</xdr:row>
      <xdr:rowOff>91968</xdr:rowOff>
    </xdr:from>
    <xdr:to>
      <xdr:col>3</xdr:col>
      <xdr:colOff>977900</xdr:colOff>
      <xdr:row>30</xdr:row>
      <xdr:rowOff>714268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04170" y="86390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48332</xdr:colOff>
      <xdr:row>21</xdr:row>
      <xdr:rowOff>257068</xdr:rowOff>
    </xdr:from>
    <xdr:to>
      <xdr:col>1</xdr:col>
      <xdr:colOff>1173456</xdr:colOff>
      <xdr:row>21</xdr:row>
      <xdr:rowOff>650768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02332" y="55656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19</xdr:row>
      <xdr:rowOff>38100</xdr:rowOff>
    </xdr:from>
    <xdr:to>
      <xdr:col>6</xdr:col>
      <xdr:colOff>0</xdr:colOff>
      <xdr:row>24</xdr:row>
      <xdr:rowOff>68103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41700" y="50038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19</xdr:row>
      <xdr:rowOff>25400</xdr:rowOff>
    </xdr:from>
    <xdr:to>
      <xdr:col>8</xdr:col>
      <xdr:colOff>0</xdr:colOff>
      <xdr:row>24</xdr:row>
      <xdr:rowOff>55403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41900" y="4991100"/>
          <a:ext cx="1219200" cy="145240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40974" name="Check Box 14" hidden="1">
              <a:extLst>
                <a:ext uri="{63B3BB69-23CF-44E3-9099-C40C66FF867C}">
                  <a14:compatExt spid="_x0000_s40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40975" name="Check Box 15" hidden="1">
              <a:extLst>
                <a:ext uri="{63B3BB69-23CF-44E3-9099-C40C66FF867C}">
                  <a14:compatExt spid="_x0000_s40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40983" name="Check Box 23" hidden="1">
              <a:extLst>
                <a:ext uri="{63B3BB69-23CF-44E3-9099-C40C66FF867C}">
                  <a14:compatExt spid="_x0000_s40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40984" name="Check Box 24" hidden="1">
              <a:extLst>
                <a:ext uri="{63B3BB69-23CF-44E3-9099-C40C66FF867C}">
                  <a14:compatExt spid="_x0000_s40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40985" name="Check Box 25" hidden="1">
              <a:extLst>
                <a:ext uri="{63B3BB69-23CF-44E3-9099-C40C66FF867C}">
                  <a14:compatExt spid="_x0000_s40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40986" name="Check Box 26" hidden="1">
              <a:extLst>
                <a:ext uri="{63B3BB69-23CF-44E3-9099-C40C66FF867C}">
                  <a14:compatExt spid="_x0000_s40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40987" name="Check Box 27" hidden="1">
              <a:extLst>
                <a:ext uri="{63B3BB69-23CF-44E3-9099-C40C66FF867C}">
                  <a14:compatExt spid="_x0000_s40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40988" name="Check Box 28" hidden="1">
              <a:extLst>
                <a:ext uri="{63B3BB69-23CF-44E3-9099-C40C66FF867C}">
                  <a14:compatExt spid="_x0000_s40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40989" name="Check Box 29" hidden="1">
              <a:extLst>
                <a:ext uri="{63B3BB69-23CF-44E3-9099-C40C66FF867C}">
                  <a14:compatExt spid="_x0000_s40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40990" name="Check Box 30" hidden="1">
              <a:extLst>
                <a:ext uri="{63B3BB69-23CF-44E3-9099-C40C66FF867C}">
                  <a14:compatExt spid="_x0000_s40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179495</xdr:colOff>
      <xdr:row>12</xdr:row>
      <xdr:rowOff>31010</xdr:rowOff>
    </xdr:from>
    <xdr:to>
      <xdr:col>3</xdr:col>
      <xdr:colOff>1051481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36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355657</xdr:colOff>
      <xdr:row>12</xdr:row>
      <xdr:rowOff>25399</xdr:rowOff>
    </xdr:from>
    <xdr:to>
      <xdr:col>7</xdr:col>
      <xdr:colOff>948266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15</xdr:row>
      <xdr:rowOff>71967</xdr:rowOff>
    </xdr:from>
    <xdr:to>
      <xdr:col>2</xdr:col>
      <xdr:colOff>44056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131401</xdr:colOff>
      <xdr:row>15</xdr:row>
      <xdr:rowOff>25398</xdr:rowOff>
    </xdr:from>
    <xdr:to>
      <xdr:col>5</xdr:col>
      <xdr:colOff>1164326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58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362102</xdr:colOff>
      <xdr:row>15</xdr:row>
      <xdr:rowOff>182032</xdr:rowOff>
    </xdr:from>
    <xdr:to>
      <xdr:col>8</xdr:col>
      <xdr:colOff>115228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230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169335</xdr:colOff>
      <xdr:row>17</xdr:row>
      <xdr:rowOff>182033</xdr:rowOff>
    </xdr:from>
    <xdr:to>
      <xdr:col>3</xdr:col>
      <xdr:colOff>1126109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235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36151</xdr:colOff>
      <xdr:row>15</xdr:row>
      <xdr:rowOff>71966</xdr:rowOff>
    </xdr:from>
    <xdr:to>
      <xdr:col>4</xdr:col>
      <xdr:colOff>31307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903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181857</xdr:colOff>
      <xdr:row>12</xdr:row>
      <xdr:rowOff>38946</xdr:rowOff>
    </xdr:from>
    <xdr:to>
      <xdr:col>1</xdr:col>
      <xdr:colOff>1042783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58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12</xdr:row>
      <xdr:rowOff>12699</xdr:rowOff>
    </xdr:from>
    <xdr:to>
      <xdr:col>5</xdr:col>
      <xdr:colOff>889000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167993</xdr:colOff>
      <xdr:row>18</xdr:row>
      <xdr:rowOff>16933</xdr:rowOff>
    </xdr:from>
    <xdr:to>
      <xdr:col>1</xdr:col>
      <xdr:colOff>1073386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19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135468</xdr:colOff>
      <xdr:row>8</xdr:row>
      <xdr:rowOff>33864</xdr:rowOff>
    </xdr:from>
    <xdr:to>
      <xdr:col>3</xdr:col>
      <xdr:colOff>1083734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896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132102</xdr:colOff>
      <xdr:row>7</xdr:row>
      <xdr:rowOff>174816</xdr:rowOff>
    </xdr:from>
    <xdr:to>
      <xdr:col>5</xdr:col>
      <xdr:colOff>1126066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865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112165</xdr:colOff>
      <xdr:row>7</xdr:row>
      <xdr:rowOff>171231</xdr:rowOff>
    </xdr:from>
    <xdr:to>
      <xdr:col>1</xdr:col>
      <xdr:colOff>1109134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61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143434</xdr:colOff>
      <xdr:row>7</xdr:row>
      <xdr:rowOff>165100</xdr:rowOff>
    </xdr:from>
    <xdr:to>
      <xdr:col>7</xdr:col>
      <xdr:colOff>1147234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80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21</xdr:row>
      <xdr:rowOff>218968</xdr:rowOff>
    </xdr:from>
    <xdr:to>
      <xdr:col>4</xdr:col>
      <xdr:colOff>63500</xdr:colOff>
      <xdr:row>21</xdr:row>
      <xdr:rowOff>658699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17700" y="55275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68654</xdr:colOff>
      <xdr:row>24</xdr:row>
      <xdr:rowOff>53867</xdr:rowOff>
    </xdr:from>
    <xdr:to>
      <xdr:col>2</xdr:col>
      <xdr:colOff>76199</xdr:colOff>
      <xdr:row>24</xdr:row>
      <xdr:rowOff>714290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22654" y="64419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87264</xdr:colOff>
      <xdr:row>24</xdr:row>
      <xdr:rowOff>155468</xdr:rowOff>
    </xdr:from>
    <xdr:to>
      <xdr:col>3</xdr:col>
      <xdr:colOff>1195393</xdr:colOff>
      <xdr:row>24</xdr:row>
      <xdr:rowOff>726968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41464" y="65435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228601</xdr:colOff>
      <xdr:row>24</xdr:row>
      <xdr:rowOff>90380</xdr:rowOff>
    </xdr:from>
    <xdr:to>
      <xdr:col>7</xdr:col>
      <xdr:colOff>1080838</xdr:colOff>
      <xdr:row>25</xdr:row>
      <xdr:rowOff>28468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83201" y="64784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241300</xdr:colOff>
      <xdr:row>30</xdr:row>
      <xdr:rowOff>67504</xdr:rowOff>
    </xdr:from>
    <xdr:to>
      <xdr:col>5</xdr:col>
      <xdr:colOff>1117600</xdr:colOff>
      <xdr:row>31</xdr:row>
      <xdr:rowOff>28468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86146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177801</xdr:colOff>
      <xdr:row>30</xdr:row>
      <xdr:rowOff>91968</xdr:rowOff>
    </xdr:from>
    <xdr:to>
      <xdr:col>1</xdr:col>
      <xdr:colOff>1171877</xdr:colOff>
      <xdr:row>31</xdr:row>
      <xdr:rowOff>3068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1801" y="86390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393701</xdr:colOff>
      <xdr:row>27</xdr:row>
      <xdr:rowOff>53868</xdr:rowOff>
    </xdr:from>
    <xdr:to>
      <xdr:col>7</xdr:col>
      <xdr:colOff>927101</xdr:colOff>
      <xdr:row>28</xdr:row>
      <xdr:rowOff>1614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48301" y="75214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27</xdr:row>
      <xdr:rowOff>112149</xdr:rowOff>
    </xdr:from>
    <xdr:to>
      <xdr:col>2</xdr:col>
      <xdr:colOff>25400</xdr:colOff>
      <xdr:row>28</xdr:row>
      <xdr:rowOff>15768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17500" y="75797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69618</xdr:colOff>
      <xdr:row>24</xdr:row>
      <xdr:rowOff>164029</xdr:rowOff>
    </xdr:from>
    <xdr:to>
      <xdr:col>6</xdr:col>
      <xdr:colOff>25400</xdr:colOff>
      <xdr:row>24</xdr:row>
      <xdr:rowOff>714269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24018" y="65521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</xdr:colOff>
      <xdr:row>27</xdr:row>
      <xdr:rowOff>61780</xdr:rowOff>
    </xdr:from>
    <xdr:to>
      <xdr:col>5</xdr:col>
      <xdr:colOff>891143</xdr:colOff>
      <xdr:row>27</xdr:row>
      <xdr:rowOff>726968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22700" y="75293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27</xdr:row>
      <xdr:rowOff>155468</xdr:rowOff>
    </xdr:from>
    <xdr:to>
      <xdr:col>4</xdr:col>
      <xdr:colOff>0</xdr:colOff>
      <xdr:row>27</xdr:row>
      <xdr:rowOff>696677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8500" y="76230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181500</xdr:colOff>
      <xdr:row>30</xdr:row>
      <xdr:rowOff>52326</xdr:rowOff>
    </xdr:from>
    <xdr:to>
      <xdr:col>7</xdr:col>
      <xdr:colOff>990600</xdr:colOff>
      <xdr:row>30</xdr:row>
      <xdr:rowOff>739668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36100" y="85994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188070</xdr:colOff>
      <xdr:row>30</xdr:row>
      <xdr:rowOff>91968</xdr:rowOff>
    </xdr:from>
    <xdr:to>
      <xdr:col>3</xdr:col>
      <xdr:colOff>1016000</xdr:colOff>
      <xdr:row>30</xdr:row>
      <xdr:rowOff>714268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42270" y="86390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86432</xdr:colOff>
      <xdr:row>21</xdr:row>
      <xdr:rowOff>257068</xdr:rowOff>
    </xdr:from>
    <xdr:to>
      <xdr:col>2</xdr:col>
      <xdr:colOff>5056</xdr:colOff>
      <xdr:row>21</xdr:row>
      <xdr:rowOff>650768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40432" y="55656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19</xdr:row>
      <xdr:rowOff>38100</xdr:rowOff>
    </xdr:from>
    <xdr:to>
      <xdr:col>6</xdr:col>
      <xdr:colOff>38100</xdr:colOff>
      <xdr:row>24</xdr:row>
      <xdr:rowOff>68103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79800" y="50038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19</xdr:row>
      <xdr:rowOff>25400</xdr:rowOff>
    </xdr:from>
    <xdr:to>
      <xdr:col>8</xdr:col>
      <xdr:colOff>38100</xdr:colOff>
      <xdr:row>24</xdr:row>
      <xdr:rowOff>55403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80000" y="4991100"/>
          <a:ext cx="1219200" cy="145240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41989" name="Check Box 5" hidden="1">
              <a:extLst>
                <a:ext uri="{63B3BB69-23CF-44E3-9099-C40C66FF867C}">
                  <a14:compatExt spid="_x0000_s4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41990" name="Check Box 6" hidden="1">
              <a:extLst>
                <a:ext uri="{63B3BB69-23CF-44E3-9099-C40C66FF867C}">
                  <a14:compatExt spid="_x0000_s4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41991" name="Check Box 7" hidden="1">
              <a:extLst>
                <a:ext uri="{63B3BB69-23CF-44E3-9099-C40C66FF867C}">
                  <a14:compatExt spid="_x0000_s4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41992" name="Check Box 8" hidden="1">
              <a:extLst>
                <a:ext uri="{63B3BB69-23CF-44E3-9099-C40C66FF867C}">
                  <a14:compatExt spid="_x0000_s4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41993" name="Check Box 9" hidden="1">
              <a:extLst>
                <a:ext uri="{63B3BB69-23CF-44E3-9099-C40C66FF867C}">
                  <a14:compatExt spid="_x0000_s4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41996" name="Check Box 12" hidden="1">
              <a:extLst>
                <a:ext uri="{63B3BB69-23CF-44E3-9099-C40C66FF867C}">
                  <a14:compatExt spid="_x0000_s4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41999" name="Check Box 15" hidden="1">
              <a:extLst>
                <a:ext uri="{63B3BB69-23CF-44E3-9099-C40C66FF867C}">
                  <a14:compatExt spid="_x0000_s4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42000" name="Check Box 16" hidden="1">
              <a:extLst>
                <a:ext uri="{63B3BB69-23CF-44E3-9099-C40C66FF867C}">
                  <a14:compatExt spid="_x0000_s4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42001" name="Check Box 17" hidden="1">
              <a:extLst>
                <a:ext uri="{63B3BB69-23CF-44E3-9099-C40C66FF867C}">
                  <a14:compatExt spid="_x0000_s4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42002" name="Check Box 18" hidden="1">
              <a:extLst>
                <a:ext uri="{63B3BB69-23CF-44E3-9099-C40C66FF867C}">
                  <a14:compatExt spid="_x0000_s4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42003" name="Check Box 19" hidden="1">
              <a:extLst>
                <a:ext uri="{63B3BB69-23CF-44E3-9099-C40C66FF867C}">
                  <a14:compatExt spid="_x0000_s42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42004" name="Check Box 20" hidden="1">
              <a:extLst>
                <a:ext uri="{63B3BB69-23CF-44E3-9099-C40C66FF867C}">
                  <a14:compatExt spid="_x0000_s42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42005" name="Check Box 21" hidden="1">
              <a:extLst>
                <a:ext uri="{63B3BB69-23CF-44E3-9099-C40C66FF867C}">
                  <a14:compatExt spid="_x0000_s4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42006" name="Check Box 22" hidden="1">
              <a:extLst>
                <a:ext uri="{63B3BB69-23CF-44E3-9099-C40C66FF867C}">
                  <a14:compatExt spid="_x0000_s4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42007" name="Check Box 23" hidden="1">
              <a:extLst>
                <a:ext uri="{63B3BB69-23CF-44E3-9099-C40C66FF867C}">
                  <a14:compatExt spid="_x0000_s42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42008" name="Check Box 24" hidden="1">
              <a:extLst>
                <a:ext uri="{63B3BB69-23CF-44E3-9099-C40C66FF867C}">
                  <a14:compatExt spid="_x0000_s42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42009" name="Check Box 25" hidden="1">
              <a:extLst>
                <a:ext uri="{63B3BB69-23CF-44E3-9099-C40C66FF867C}">
                  <a14:compatExt spid="_x0000_s42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42010" name="Check Box 26" hidden="1">
              <a:extLst>
                <a:ext uri="{63B3BB69-23CF-44E3-9099-C40C66FF867C}">
                  <a14:compatExt spid="_x0000_s42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42011" name="Check Box 27" hidden="1">
              <a:extLst>
                <a:ext uri="{63B3BB69-23CF-44E3-9099-C40C66FF867C}">
                  <a14:compatExt spid="_x0000_s42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42012" name="Check Box 28" hidden="1">
              <a:extLst>
                <a:ext uri="{63B3BB69-23CF-44E3-9099-C40C66FF867C}">
                  <a14:compatExt spid="_x0000_s42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42013" name="Check Box 29" hidden="1">
              <a:extLst>
                <a:ext uri="{63B3BB69-23CF-44E3-9099-C40C66FF867C}">
                  <a14:compatExt spid="_x0000_s42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42014" name="Check Box 30" hidden="1">
              <a:extLst>
                <a:ext uri="{63B3BB69-23CF-44E3-9099-C40C66FF867C}">
                  <a14:compatExt spid="_x0000_s42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179495</xdr:colOff>
      <xdr:row>12</xdr:row>
      <xdr:rowOff>31010</xdr:rowOff>
    </xdr:from>
    <xdr:to>
      <xdr:col>3</xdr:col>
      <xdr:colOff>1051481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36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355657</xdr:colOff>
      <xdr:row>12</xdr:row>
      <xdr:rowOff>25399</xdr:rowOff>
    </xdr:from>
    <xdr:to>
      <xdr:col>7</xdr:col>
      <xdr:colOff>948266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15</xdr:row>
      <xdr:rowOff>71967</xdr:rowOff>
    </xdr:from>
    <xdr:to>
      <xdr:col>2</xdr:col>
      <xdr:colOff>44056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131401</xdr:colOff>
      <xdr:row>15</xdr:row>
      <xdr:rowOff>25398</xdr:rowOff>
    </xdr:from>
    <xdr:to>
      <xdr:col>5</xdr:col>
      <xdr:colOff>1164326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58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362102</xdr:colOff>
      <xdr:row>15</xdr:row>
      <xdr:rowOff>182032</xdr:rowOff>
    </xdr:from>
    <xdr:to>
      <xdr:col>8</xdr:col>
      <xdr:colOff>115228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230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169335</xdr:colOff>
      <xdr:row>17</xdr:row>
      <xdr:rowOff>182033</xdr:rowOff>
    </xdr:from>
    <xdr:to>
      <xdr:col>3</xdr:col>
      <xdr:colOff>1126109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235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36151</xdr:colOff>
      <xdr:row>15</xdr:row>
      <xdr:rowOff>71966</xdr:rowOff>
    </xdr:from>
    <xdr:to>
      <xdr:col>4</xdr:col>
      <xdr:colOff>31307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903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181857</xdr:colOff>
      <xdr:row>12</xdr:row>
      <xdr:rowOff>38946</xdr:rowOff>
    </xdr:from>
    <xdr:to>
      <xdr:col>1</xdr:col>
      <xdr:colOff>1042783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58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12</xdr:row>
      <xdr:rowOff>12699</xdr:rowOff>
    </xdr:from>
    <xdr:to>
      <xdr:col>5</xdr:col>
      <xdr:colOff>889000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167993</xdr:colOff>
      <xdr:row>18</xdr:row>
      <xdr:rowOff>16933</xdr:rowOff>
    </xdr:from>
    <xdr:to>
      <xdr:col>1</xdr:col>
      <xdr:colOff>1073386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19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135468</xdr:colOff>
      <xdr:row>8</xdr:row>
      <xdr:rowOff>33864</xdr:rowOff>
    </xdr:from>
    <xdr:to>
      <xdr:col>3</xdr:col>
      <xdr:colOff>1083734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896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132102</xdr:colOff>
      <xdr:row>7</xdr:row>
      <xdr:rowOff>174816</xdr:rowOff>
    </xdr:from>
    <xdr:to>
      <xdr:col>5</xdr:col>
      <xdr:colOff>1126066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865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112165</xdr:colOff>
      <xdr:row>7</xdr:row>
      <xdr:rowOff>171231</xdr:rowOff>
    </xdr:from>
    <xdr:to>
      <xdr:col>1</xdr:col>
      <xdr:colOff>1109134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61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143434</xdr:colOff>
      <xdr:row>7</xdr:row>
      <xdr:rowOff>165100</xdr:rowOff>
    </xdr:from>
    <xdr:to>
      <xdr:col>7</xdr:col>
      <xdr:colOff>1147234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80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21</xdr:row>
      <xdr:rowOff>218968</xdr:rowOff>
    </xdr:from>
    <xdr:to>
      <xdr:col>4</xdr:col>
      <xdr:colOff>50800</xdr:colOff>
      <xdr:row>21</xdr:row>
      <xdr:rowOff>658699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0" y="55275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55954</xdr:colOff>
      <xdr:row>24</xdr:row>
      <xdr:rowOff>53867</xdr:rowOff>
    </xdr:from>
    <xdr:to>
      <xdr:col>2</xdr:col>
      <xdr:colOff>63499</xdr:colOff>
      <xdr:row>24</xdr:row>
      <xdr:rowOff>714290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09954" y="64419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74564</xdr:colOff>
      <xdr:row>24</xdr:row>
      <xdr:rowOff>155468</xdr:rowOff>
    </xdr:from>
    <xdr:to>
      <xdr:col>3</xdr:col>
      <xdr:colOff>1182693</xdr:colOff>
      <xdr:row>24</xdr:row>
      <xdr:rowOff>726968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28764" y="65435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215901</xdr:colOff>
      <xdr:row>24</xdr:row>
      <xdr:rowOff>90380</xdr:rowOff>
    </xdr:from>
    <xdr:to>
      <xdr:col>7</xdr:col>
      <xdr:colOff>1068138</xdr:colOff>
      <xdr:row>25</xdr:row>
      <xdr:rowOff>28468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70501" y="64784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30</xdr:row>
      <xdr:rowOff>67504</xdr:rowOff>
    </xdr:from>
    <xdr:to>
      <xdr:col>5</xdr:col>
      <xdr:colOff>1104900</xdr:colOff>
      <xdr:row>31</xdr:row>
      <xdr:rowOff>28468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83000" y="86146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165101</xdr:colOff>
      <xdr:row>30</xdr:row>
      <xdr:rowOff>91968</xdr:rowOff>
    </xdr:from>
    <xdr:to>
      <xdr:col>1</xdr:col>
      <xdr:colOff>1159177</xdr:colOff>
      <xdr:row>31</xdr:row>
      <xdr:rowOff>3068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9101" y="86390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381001</xdr:colOff>
      <xdr:row>27</xdr:row>
      <xdr:rowOff>53868</xdr:rowOff>
    </xdr:from>
    <xdr:to>
      <xdr:col>7</xdr:col>
      <xdr:colOff>914401</xdr:colOff>
      <xdr:row>28</xdr:row>
      <xdr:rowOff>1614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35601" y="75214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27</xdr:row>
      <xdr:rowOff>112149</xdr:rowOff>
    </xdr:from>
    <xdr:to>
      <xdr:col>2</xdr:col>
      <xdr:colOff>12700</xdr:colOff>
      <xdr:row>28</xdr:row>
      <xdr:rowOff>15768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04800" y="75797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56918</xdr:colOff>
      <xdr:row>24</xdr:row>
      <xdr:rowOff>164029</xdr:rowOff>
    </xdr:from>
    <xdr:to>
      <xdr:col>6</xdr:col>
      <xdr:colOff>12700</xdr:colOff>
      <xdr:row>24</xdr:row>
      <xdr:rowOff>714269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11318" y="65521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27</xdr:row>
      <xdr:rowOff>61780</xdr:rowOff>
    </xdr:from>
    <xdr:to>
      <xdr:col>5</xdr:col>
      <xdr:colOff>878443</xdr:colOff>
      <xdr:row>27</xdr:row>
      <xdr:rowOff>726968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10000" y="75293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</xdr:colOff>
      <xdr:row>27</xdr:row>
      <xdr:rowOff>155468</xdr:rowOff>
    </xdr:from>
    <xdr:to>
      <xdr:col>3</xdr:col>
      <xdr:colOff>1193800</xdr:colOff>
      <xdr:row>27</xdr:row>
      <xdr:rowOff>696677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55800" y="76230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168800</xdr:colOff>
      <xdr:row>30</xdr:row>
      <xdr:rowOff>52326</xdr:rowOff>
    </xdr:from>
    <xdr:to>
      <xdr:col>7</xdr:col>
      <xdr:colOff>977900</xdr:colOff>
      <xdr:row>30</xdr:row>
      <xdr:rowOff>739668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23400" y="85994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175370</xdr:colOff>
      <xdr:row>30</xdr:row>
      <xdr:rowOff>91968</xdr:rowOff>
    </xdr:from>
    <xdr:to>
      <xdr:col>3</xdr:col>
      <xdr:colOff>1003300</xdr:colOff>
      <xdr:row>30</xdr:row>
      <xdr:rowOff>714268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29570" y="86390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73732</xdr:colOff>
      <xdr:row>21</xdr:row>
      <xdr:rowOff>257068</xdr:rowOff>
    </xdr:from>
    <xdr:to>
      <xdr:col>1</xdr:col>
      <xdr:colOff>1198856</xdr:colOff>
      <xdr:row>21</xdr:row>
      <xdr:rowOff>650768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7732" y="55656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</xdr:colOff>
      <xdr:row>19</xdr:row>
      <xdr:rowOff>38100</xdr:rowOff>
    </xdr:from>
    <xdr:to>
      <xdr:col>6</xdr:col>
      <xdr:colOff>25400</xdr:colOff>
      <xdr:row>24</xdr:row>
      <xdr:rowOff>68103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67100" y="50038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</xdr:colOff>
      <xdr:row>19</xdr:row>
      <xdr:rowOff>25400</xdr:rowOff>
    </xdr:from>
    <xdr:to>
      <xdr:col>8</xdr:col>
      <xdr:colOff>25400</xdr:colOff>
      <xdr:row>24</xdr:row>
      <xdr:rowOff>55403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67300" y="4991100"/>
          <a:ext cx="1219200" cy="145240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43012" name="Check Box 4" hidden="1">
              <a:extLst>
                <a:ext uri="{63B3BB69-23CF-44E3-9099-C40C66FF867C}">
                  <a14:compatExt spid="_x0000_s43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43015" name="Check Box 7" hidden="1">
              <a:extLst>
                <a:ext uri="{63B3BB69-23CF-44E3-9099-C40C66FF867C}">
                  <a14:compatExt spid="_x0000_s43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43016" name="Check Box 8" hidden="1">
              <a:extLst>
                <a:ext uri="{63B3BB69-23CF-44E3-9099-C40C66FF867C}">
                  <a14:compatExt spid="_x0000_s43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43019" name="Check Box 11" hidden="1">
              <a:extLst>
                <a:ext uri="{63B3BB69-23CF-44E3-9099-C40C66FF867C}">
                  <a14:compatExt spid="_x0000_s43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43020" name="Check Box 12" hidden="1">
              <a:extLst>
                <a:ext uri="{63B3BB69-23CF-44E3-9099-C40C66FF867C}">
                  <a14:compatExt spid="_x0000_s43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43021" name="Check Box 13" hidden="1">
              <a:extLst>
                <a:ext uri="{63B3BB69-23CF-44E3-9099-C40C66FF867C}">
                  <a14:compatExt spid="_x0000_s43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43022" name="Check Box 14" hidden="1">
              <a:extLst>
                <a:ext uri="{63B3BB69-23CF-44E3-9099-C40C66FF867C}">
                  <a14:compatExt spid="_x0000_s43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43023" name="Check Box 15" hidden="1">
              <a:extLst>
                <a:ext uri="{63B3BB69-23CF-44E3-9099-C40C66FF867C}">
                  <a14:compatExt spid="_x0000_s43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43024" name="Check Box 16" hidden="1">
              <a:extLst>
                <a:ext uri="{63B3BB69-23CF-44E3-9099-C40C66FF867C}">
                  <a14:compatExt spid="_x0000_s43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43026" name="Check Box 18" hidden="1">
              <a:extLst>
                <a:ext uri="{63B3BB69-23CF-44E3-9099-C40C66FF867C}">
                  <a14:compatExt spid="_x0000_s43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43027" name="Check Box 19" hidden="1">
              <a:extLst>
                <a:ext uri="{63B3BB69-23CF-44E3-9099-C40C66FF867C}">
                  <a14:compatExt spid="_x0000_s43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43028" name="Check Box 20" hidden="1">
              <a:extLst>
                <a:ext uri="{63B3BB69-23CF-44E3-9099-C40C66FF867C}">
                  <a14:compatExt spid="_x0000_s43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43029" name="Check Box 21" hidden="1">
              <a:extLst>
                <a:ext uri="{63B3BB69-23CF-44E3-9099-C40C66FF867C}">
                  <a14:compatExt spid="_x0000_s43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43030" name="Check Box 22" hidden="1">
              <a:extLst>
                <a:ext uri="{63B3BB69-23CF-44E3-9099-C40C66FF867C}">
                  <a14:compatExt spid="_x0000_s43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43031" name="Check Box 23" hidden="1">
              <a:extLst>
                <a:ext uri="{63B3BB69-23CF-44E3-9099-C40C66FF867C}">
                  <a14:compatExt spid="_x0000_s43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43032" name="Check Box 24" hidden="1">
              <a:extLst>
                <a:ext uri="{63B3BB69-23CF-44E3-9099-C40C66FF867C}">
                  <a14:compatExt spid="_x0000_s43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43033" name="Check Box 25" hidden="1">
              <a:extLst>
                <a:ext uri="{63B3BB69-23CF-44E3-9099-C40C66FF867C}">
                  <a14:compatExt spid="_x0000_s43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43034" name="Check Box 26" hidden="1">
              <a:extLst>
                <a:ext uri="{63B3BB69-23CF-44E3-9099-C40C66FF867C}">
                  <a14:compatExt spid="_x0000_s43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43035" name="Check Box 27" hidden="1">
              <a:extLst>
                <a:ext uri="{63B3BB69-23CF-44E3-9099-C40C66FF867C}">
                  <a14:compatExt spid="_x0000_s43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43036" name="Check Box 28" hidden="1">
              <a:extLst>
                <a:ext uri="{63B3BB69-23CF-44E3-9099-C40C66FF867C}">
                  <a14:compatExt spid="_x0000_s43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43037" name="Check Box 29" hidden="1">
              <a:extLst>
                <a:ext uri="{63B3BB69-23CF-44E3-9099-C40C66FF867C}">
                  <a14:compatExt spid="_x0000_s43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43038" name="Check Box 30" hidden="1">
              <a:extLst>
                <a:ext uri="{63B3BB69-23CF-44E3-9099-C40C66FF867C}">
                  <a14:compatExt spid="_x0000_s43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192195</xdr:colOff>
      <xdr:row>12</xdr:row>
      <xdr:rowOff>43710</xdr:rowOff>
    </xdr:from>
    <xdr:to>
      <xdr:col>3</xdr:col>
      <xdr:colOff>1064181</xdr:colOff>
      <xdr:row>13</xdr:row>
      <xdr:rowOff>42644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6395" y="21138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368357</xdr:colOff>
      <xdr:row>12</xdr:row>
      <xdr:rowOff>38099</xdr:rowOff>
    </xdr:from>
    <xdr:to>
      <xdr:col>7</xdr:col>
      <xdr:colOff>960966</xdr:colOff>
      <xdr:row>13</xdr:row>
      <xdr:rowOff>44771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2957" y="21081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15</xdr:row>
      <xdr:rowOff>84667</xdr:rowOff>
    </xdr:from>
    <xdr:to>
      <xdr:col>2</xdr:col>
      <xdr:colOff>56756</xdr:colOff>
      <xdr:row>16</xdr:row>
      <xdr:rowOff>25400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300" y="32342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144101</xdr:colOff>
      <xdr:row>15</xdr:row>
      <xdr:rowOff>38098</xdr:rowOff>
    </xdr:from>
    <xdr:to>
      <xdr:col>5</xdr:col>
      <xdr:colOff>1177026</xdr:colOff>
      <xdr:row>16</xdr:row>
      <xdr:rowOff>42332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8501" y="31876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374802</xdr:colOff>
      <xdr:row>15</xdr:row>
      <xdr:rowOff>194732</xdr:rowOff>
    </xdr:from>
    <xdr:to>
      <xdr:col>8</xdr:col>
      <xdr:colOff>127928</xdr:colOff>
      <xdr:row>15</xdr:row>
      <xdr:rowOff>694265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35702" y="33443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182035</xdr:colOff>
      <xdr:row>18</xdr:row>
      <xdr:rowOff>4233</xdr:rowOff>
    </xdr:from>
    <xdr:to>
      <xdr:col>3</xdr:col>
      <xdr:colOff>1138809</xdr:colOff>
      <xdr:row>19</xdr:row>
      <xdr:rowOff>33772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36235" y="42333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48851</xdr:colOff>
      <xdr:row>15</xdr:row>
      <xdr:rowOff>84666</xdr:rowOff>
    </xdr:from>
    <xdr:to>
      <xdr:col>4</xdr:col>
      <xdr:colOff>44007</xdr:colOff>
      <xdr:row>16</xdr:row>
      <xdr:rowOff>2117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3051" y="32342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194557</xdr:colOff>
      <xdr:row>12</xdr:row>
      <xdr:rowOff>51646</xdr:rowOff>
    </xdr:from>
    <xdr:to>
      <xdr:col>1</xdr:col>
      <xdr:colOff>1055483</xdr:colOff>
      <xdr:row>13</xdr:row>
      <xdr:rowOff>21166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557" y="21217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</xdr:colOff>
      <xdr:row>12</xdr:row>
      <xdr:rowOff>25399</xdr:rowOff>
    </xdr:from>
    <xdr:to>
      <xdr:col>5</xdr:col>
      <xdr:colOff>901700</xdr:colOff>
      <xdr:row>13</xdr:row>
      <xdr:rowOff>66325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22700" y="20954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180693</xdr:colOff>
      <xdr:row>18</xdr:row>
      <xdr:rowOff>29633</xdr:rowOff>
    </xdr:from>
    <xdr:to>
      <xdr:col>1</xdr:col>
      <xdr:colOff>1086086</xdr:colOff>
      <xdr:row>19</xdr:row>
      <xdr:rowOff>46566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4693" y="42587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148168</xdr:colOff>
      <xdr:row>8</xdr:row>
      <xdr:rowOff>46564</xdr:rowOff>
    </xdr:from>
    <xdr:to>
      <xdr:col>3</xdr:col>
      <xdr:colOff>1096434</xdr:colOff>
      <xdr:row>11</xdr:row>
      <xdr:rowOff>96710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02368" y="8466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144802</xdr:colOff>
      <xdr:row>7</xdr:row>
      <xdr:rowOff>187516</xdr:rowOff>
    </xdr:from>
    <xdr:to>
      <xdr:col>5</xdr:col>
      <xdr:colOff>1138766</xdr:colOff>
      <xdr:row>11</xdr:row>
      <xdr:rowOff>110067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99202" y="7971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124865</xdr:colOff>
      <xdr:row>7</xdr:row>
      <xdr:rowOff>183931</xdr:rowOff>
    </xdr:from>
    <xdr:to>
      <xdr:col>1</xdr:col>
      <xdr:colOff>1121834</xdr:colOff>
      <xdr:row>11</xdr:row>
      <xdr:rowOff>110063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78865" y="7935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156134</xdr:colOff>
      <xdr:row>7</xdr:row>
      <xdr:rowOff>177800</xdr:rowOff>
    </xdr:from>
    <xdr:to>
      <xdr:col>7</xdr:col>
      <xdr:colOff>1159934</xdr:colOff>
      <xdr:row>11</xdr:row>
      <xdr:rowOff>110066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210734" y="7874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21</xdr:row>
      <xdr:rowOff>218968</xdr:rowOff>
    </xdr:from>
    <xdr:to>
      <xdr:col>4</xdr:col>
      <xdr:colOff>50800</xdr:colOff>
      <xdr:row>21</xdr:row>
      <xdr:rowOff>658699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0" y="55275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55954</xdr:colOff>
      <xdr:row>24</xdr:row>
      <xdr:rowOff>53867</xdr:rowOff>
    </xdr:from>
    <xdr:to>
      <xdr:col>2</xdr:col>
      <xdr:colOff>63499</xdr:colOff>
      <xdr:row>24</xdr:row>
      <xdr:rowOff>714290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09954" y="64419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74564</xdr:colOff>
      <xdr:row>24</xdr:row>
      <xdr:rowOff>155468</xdr:rowOff>
    </xdr:from>
    <xdr:to>
      <xdr:col>3</xdr:col>
      <xdr:colOff>1182693</xdr:colOff>
      <xdr:row>24</xdr:row>
      <xdr:rowOff>726968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28764" y="65435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215901</xdr:colOff>
      <xdr:row>24</xdr:row>
      <xdr:rowOff>90380</xdr:rowOff>
    </xdr:from>
    <xdr:to>
      <xdr:col>7</xdr:col>
      <xdr:colOff>1068138</xdr:colOff>
      <xdr:row>25</xdr:row>
      <xdr:rowOff>28468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70501" y="64784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30</xdr:row>
      <xdr:rowOff>67504</xdr:rowOff>
    </xdr:from>
    <xdr:to>
      <xdr:col>5</xdr:col>
      <xdr:colOff>1104900</xdr:colOff>
      <xdr:row>31</xdr:row>
      <xdr:rowOff>28468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83000" y="86146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165101</xdr:colOff>
      <xdr:row>30</xdr:row>
      <xdr:rowOff>91968</xdr:rowOff>
    </xdr:from>
    <xdr:to>
      <xdr:col>1</xdr:col>
      <xdr:colOff>1159177</xdr:colOff>
      <xdr:row>31</xdr:row>
      <xdr:rowOff>3068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9101" y="86390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381001</xdr:colOff>
      <xdr:row>27</xdr:row>
      <xdr:rowOff>53868</xdr:rowOff>
    </xdr:from>
    <xdr:to>
      <xdr:col>7</xdr:col>
      <xdr:colOff>914401</xdr:colOff>
      <xdr:row>28</xdr:row>
      <xdr:rowOff>1614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35601" y="75214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27</xdr:row>
      <xdr:rowOff>112149</xdr:rowOff>
    </xdr:from>
    <xdr:to>
      <xdr:col>2</xdr:col>
      <xdr:colOff>12700</xdr:colOff>
      <xdr:row>28</xdr:row>
      <xdr:rowOff>15768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04800" y="75797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56918</xdr:colOff>
      <xdr:row>24</xdr:row>
      <xdr:rowOff>164029</xdr:rowOff>
    </xdr:from>
    <xdr:to>
      <xdr:col>6</xdr:col>
      <xdr:colOff>12700</xdr:colOff>
      <xdr:row>24</xdr:row>
      <xdr:rowOff>714269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11318" y="65521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27</xdr:row>
      <xdr:rowOff>61780</xdr:rowOff>
    </xdr:from>
    <xdr:to>
      <xdr:col>5</xdr:col>
      <xdr:colOff>878443</xdr:colOff>
      <xdr:row>27</xdr:row>
      <xdr:rowOff>726968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10000" y="75293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</xdr:colOff>
      <xdr:row>27</xdr:row>
      <xdr:rowOff>155468</xdr:rowOff>
    </xdr:from>
    <xdr:to>
      <xdr:col>3</xdr:col>
      <xdr:colOff>1193800</xdr:colOff>
      <xdr:row>27</xdr:row>
      <xdr:rowOff>696677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55800" y="76230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168800</xdr:colOff>
      <xdr:row>30</xdr:row>
      <xdr:rowOff>52326</xdr:rowOff>
    </xdr:from>
    <xdr:to>
      <xdr:col>7</xdr:col>
      <xdr:colOff>977900</xdr:colOff>
      <xdr:row>30</xdr:row>
      <xdr:rowOff>739668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23400" y="85994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175370</xdr:colOff>
      <xdr:row>30</xdr:row>
      <xdr:rowOff>91968</xdr:rowOff>
    </xdr:from>
    <xdr:to>
      <xdr:col>3</xdr:col>
      <xdr:colOff>1003300</xdr:colOff>
      <xdr:row>30</xdr:row>
      <xdr:rowOff>714268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29570" y="86390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73732</xdr:colOff>
      <xdr:row>21</xdr:row>
      <xdr:rowOff>257068</xdr:rowOff>
    </xdr:from>
    <xdr:to>
      <xdr:col>1</xdr:col>
      <xdr:colOff>1198856</xdr:colOff>
      <xdr:row>21</xdr:row>
      <xdr:rowOff>650768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7732" y="55656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</xdr:colOff>
      <xdr:row>19</xdr:row>
      <xdr:rowOff>38100</xdr:rowOff>
    </xdr:from>
    <xdr:to>
      <xdr:col>6</xdr:col>
      <xdr:colOff>25400</xdr:colOff>
      <xdr:row>24</xdr:row>
      <xdr:rowOff>68103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67100" y="50038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</xdr:colOff>
      <xdr:row>19</xdr:row>
      <xdr:rowOff>25400</xdr:rowOff>
    </xdr:from>
    <xdr:to>
      <xdr:col>8</xdr:col>
      <xdr:colOff>25400</xdr:colOff>
      <xdr:row>24</xdr:row>
      <xdr:rowOff>55403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67300" y="4991100"/>
          <a:ext cx="1219200" cy="145240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44034" name="Check Box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44035" name="Check Box 3" hidden="1">
              <a:extLst>
                <a:ext uri="{63B3BB69-23CF-44E3-9099-C40C66FF867C}">
                  <a14:compatExt spid="_x0000_s44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44036" name="Check Box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44037" name="Check Box 5" hidden="1">
              <a:extLst>
                <a:ext uri="{63B3BB69-23CF-44E3-9099-C40C66FF867C}">
                  <a14:compatExt spid="_x0000_s44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44038" name="Check Box 6" hidden="1">
              <a:extLst>
                <a:ext uri="{63B3BB69-23CF-44E3-9099-C40C66FF867C}">
                  <a14:compatExt spid="_x0000_s44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44039" name="Check Box 7" hidden="1">
              <a:extLst>
                <a:ext uri="{63B3BB69-23CF-44E3-9099-C40C66FF867C}">
                  <a14:compatExt spid="_x0000_s44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44040" name="Check Box 8" hidden="1">
              <a:extLst>
                <a:ext uri="{63B3BB69-23CF-44E3-9099-C40C66FF867C}">
                  <a14:compatExt spid="_x0000_s44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44041" name="Check Box 9" hidden="1">
              <a:extLst>
                <a:ext uri="{63B3BB69-23CF-44E3-9099-C40C66FF867C}">
                  <a14:compatExt spid="_x0000_s44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44042" name="Check Box 10" hidden="1">
              <a:extLst>
                <a:ext uri="{63B3BB69-23CF-44E3-9099-C40C66FF867C}">
                  <a14:compatExt spid="_x0000_s44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44043" name="Check Box 11" hidden="1">
              <a:extLst>
                <a:ext uri="{63B3BB69-23CF-44E3-9099-C40C66FF867C}">
                  <a14:compatExt spid="_x0000_s44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44044" name="Check Box 12" hidden="1">
              <a:extLst>
                <a:ext uri="{63B3BB69-23CF-44E3-9099-C40C66FF867C}">
                  <a14:compatExt spid="_x0000_s44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44045" name="Check Box 13" hidden="1">
              <a:extLst>
                <a:ext uri="{63B3BB69-23CF-44E3-9099-C40C66FF867C}">
                  <a14:compatExt spid="_x0000_s44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44046" name="Check Box 14" hidden="1">
              <a:extLst>
                <a:ext uri="{63B3BB69-23CF-44E3-9099-C40C66FF867C}">
                  <a14:compatExt spid="_x0000_s44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44047" name="Check Box 15" hidden="1">
              <a:extLst>
                <a:ext uri="{63B3BB69-23CF-44E3-9099-C40C66FF867C}">
                  <a14:compatExt spid="_x0000_s44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44048" name="Check Box 16" hidden="1">
              <a:extLst>
                <a:ext uri="{63B3BB69-23CF-44E3-9099-C40C66FF867C}">
                  <a14:compatExt spid="_x0000_s44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44049" name="Check Box 17" hidden="1">
              <a:extLst>
                <a:ext uri="{63B3BB69-23CF-44E3-9099-C40C66FF867C}">
                  <a14:compatExt spid="_x0000_s44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44050" name="Check Box 18" hidden="1">
              <a:extLst>
                <a:ext uri="{63B3BB69-23CF-44E3-9099-C40C66FF867C}">
                  <a14:compatExt spid="_x0000_s44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44051" name="Check Box 19" hidden="1">
              <a:extLst>
                <a:ext uri="{63B3BB69-23CF-44E3-9099-C40C66FF867C}">
                  <a14:compatExt spid="_x0000_s44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44052" name="Check Box 20" hidden="1">
              <a:extLst>
                <a:ext uri="{63B3BB69-23CF-44E3-9099-C40C66FF867C}">
                  <a14:compatExt spid="_x0000_s44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44053" name="Check Box 21" hidden="1">
              <a:extLst>
                <a:ext uri="{63B3BB69-23CF-44E3-9099-C40C66FF867C}">
                  <a14:compatExt spid="_x0000_s44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44054" name="Check Box 22" hidden="1">
              <a:extLst>
                <a:ext uri="{63B3BB69-23CF-44E3-9099-C40C66FF867C}">
                  <a14:compatExt spid="_x0000_s44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44055" name="Check Box 23" hidden="1">
              <a:extLst>
                <a:ext uri="{63B3BB69-23CF-44E3-9099-C40C66FF867C}">
                  <a14:compatExt spid="_x0000_s44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44056" name="Check Box 24" hidden="1">
              <a:extLst>
                <a:ext uri="{63B3BB69-23CF-44E3-9099-C40C66FF867C}">
                  <a14:compatExt spid="_x0000_s44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44057" name="Check Box 25" hidden="1">
              <a:extLst>
                <a:ext uri="{63B3BB69-23CF-44E3-9099-C40C66FF867C}">
                  <a14:compatExt spid="_x0000_s44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44058" name="Check Box 26" hidden="1">
              <a:extLst>
                <a:ext uri="{63B3BB69-23CF-44E3-9099-C40C66FF867C}">
                  <a14:compatExt spid="_x0000_s44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44059" name="Check Box 27" hidden="1">
              <a:extLst>
                <a:ext uri="{63B3BB69-23CF-44E3-9099-C40C66FF867C}">
                  <a14:compatExt spid="_x0000_s44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44060" name="Check Box 28" hidden="1">
              <a:extLst>
                <a:ext uri="{63B3BB69-23CF-44E3-9099-C40C66FF867C}">
                  <a14:compatExt spid="_x0000_s44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44061" name="Check Box 29" hidden="1">
              <a:extLst>
                <a:ext uri="{63B3BB69-23CF-44E3-9099-C40C66FF867C}">
                  <a14:compatExt spid="_x0000_s44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44062" name="Check Box 30" hidden="1">
              <a:extLst>
                <a:ext uri="{63B3BB69-23CF-44E3-9099-C40C66FF867C}">
                  <a14:compatExt spid="_x0000_s44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166795</xdr:colOff>
      <xdr:row>12</xdr:row>
      <xdr:rowOff>56410</xdr:rowOff>
    </xdr:from>
    <xdr:to>
      <xdr:col>3</xdr:col>
      <xdr:colOff>1038781</xdr:colOff>
      <xdr:row>13</xdr:row>
      <xdr:rowOff>55344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95" y="21265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342957</xdr:colOff>
      <xdr:row>12</xdr:row>
      <xdr:rowOff>50799</xdr:rowOff>
    </xdr:from>
    <xdr:to>
      <xdr:col>7</xdr:col>
      <xdr:colOff>935566</xdr:colOff>
      <xdr:row>13</xdr:row>
      <xdr:rowOff>57471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57" y="21208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15</xdr:row>
      <xdr:rowOff>97367</xdr:rowOff>
    </xdr:from>
    <xdr:to>
      <xdr:col>2</xdr:col>
      <xdr:colOff>31356</xdr:colOff>
      <xdr:row>16</xdr:row>
      <xdr:rowOff>38100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32469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118701</xdr:colOff>
      <xdr:row>15</xdr:row>
      <xdr:rowOff>50798</xdr:rowOff>
    </xdr:from>
    <xdr:to>
      <xdr:col>5</xdr:col>
      <xdr:colOff>1151626</xdr:colOff>
      <xdr:row>16</xdr:row>
      <xdr:rowOff>55032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3101" y="32003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349402</xdr:colOff>
      <xdr:row>15</xdr:row>
      <xdr:rowOff>207432</xdr:rowOff>
    </xdr:from>
    <xdr:to>
      <xdr:col>8</xdr:col>
      <xdr:colOff>102528</xdr:colOff>
      <xdr:row>15</xdr:row>
      <xdr:rowOff>706965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10302" y="33570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156635</xdr:colOff>
      <xdr:row>18</xdr:row>
      <xdr:rowOff>16933</xdr:rowOff>
    </xdr:from>
    <xdr:to>
      <xdr:col>3</xdr:col>
      <xdr:colOff>1113409</xdr:colOff>
      <xdr:row>19</xdr:row>
      <xdr:rowOff>46472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0835" y="42460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23451</xdr:colOff>
      <xdr:row>15</xdr:row>
      <xdr:rowOff>97366</xdr:rowOff>
    </xdr:from>
    <xdr:to>
      <xdr:col>4</xdr:col>
      <xdr:colOff>18607</xdr:colOff>
      <xdr:row>16</xdr:row>
      <xdr:rowOff>8467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77651" y="32469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169157</xdr:colOff>
      <xdr:row>12</xdr:row>
      <xdr:rowOff>64346</xdr:rowOff>
    </xdr:from>
    <xdr:to>
      <xdr:col>1</xdr:col>
      <xdr:colOff>1030083</xdr:colOff>
      <xdr:row>13</xdr:row>
      <xdr:rowOff>33866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3157" y="21344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12</xdr:row>
      <xdr:rowOff>38099</xdr:rowOff>
    </xdr:from>
    <xdr:to>
      <xdr:col>5</xdr:col>
      <xdr:colOff>876300</xdr:colOff>
      <xdr:row>13</xdr:row>
      <xdr:rowOff>79025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97300" y="21081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155293</xdr:colOff>
      <xdr:row>18</xdr:row>
      <xdr:rowOff>42333</xdr:rowOff>
    </xdr:from>
    <xdr:to>
      <xdr:col>1</xdr:col>
      <xdr:colOff>1060686</xdr:colOff>
      <xdr:row>19</xdr:row>
      <xdr:rowOff>59266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9293" y="42714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122768</xdr:colOff>
      <xdr:row>8</xdr:row>
      <xdr:rowOff>59264</xdr:rowOff>
    </xdr:from>
    <xdr:to>
      <xdr:col>3</xdr:col>
      <xdr:colOff>1071034</xdr:colOff>
      <xdr:row>11</xdr:row>
      <xdr:rowOff>109410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76968" y="8593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119402</xdr:colOff>
      <xdr:row>8</xdr:row>
      <xdr:rowOff>9716</xdr:rowOff>
    </xdr:from>
    <xdr:to>
      <xdr:col>5</xdr:col>
      <xdr:colOff>1113366</xdr:colOff>
      <xdr:row>11</xdr:row>
      <xdr:rowOff>122767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73802" y="8098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99465</xdr:colOff>
      <xdr:row>8</xdr:row>
      <xdr:rowOff>6131</xdr:rowOff>
    </xdr:from>
    <xdr:to>
      <xdr:col>1</xdr:col>
      <xdr:colOff>1096434</xdr:colOff>
      <xdr:row>11</xdr:row>
      <xdr:rowOff>122763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3465" y="8062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130734</xdr:colOff>
      <xdr:row>8</xdr:row>
      <xdr:rowOff>0</xdr:rowOff>
    </xdr:from>
    <xdr:to>
      <xdr:col>7</xdr:col>
      <xdr:colOff>1134534</xdr:colOff>
      <xdr:row>11</xdr:row>
      <xdr:rowOff>122766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85334" y="8001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21</xdr:row>
      <xdr:rowOff>218968</xdr:rowOff>
    </xdr:from>
    <xdr:to>
      <xdr:col>4</xdr:col>
      <xdr:colOff>25400</xdr:colOff>
      <xdr:row>21</xdr:row>
      <xdr:rowOff>658699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79600" y="55275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30554</xdr:colOff>
      <xdr:row>24</xdr:row>
      <xdr:rowOff>53867</xdr:rowOff>
    </xdr:from>
    <xdr:to>
      <xdr:col>2</xdr:col>
      <xdr:colOff>38099</xdr:colOff>
      <xdr:row>24</xdr:row>
      <xdr:rowOff>714290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4554" y="64419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49164</xdr:colOff>
      <xdr:row>24</xdr:row>
      <xdr:rowOff>155468</xdr:rowOff>
    </xdr:from>
    <xdr:to>
      <xdr:col>3</xdr:col>
      <xdr:colOff>1157293</xdr:colOff>
      <xdr:row>24</xdr:row>
      <xdr:rowOff>726968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3364" y="65435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190501</xdr:colOff>
      <xdr:row>24</xdr:row>
      <xdr:rowOff>90380</xdr:rowOff>
    </xdr:from>
    <xdr:to>
      <xdr:col>7</xdr:col>
      <xdr:colOff>1042738</xdr:colOff>
      <xdr:row>25</xdr:row>
      <xdr:rowOff>28468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45101" y="64784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203200</xdr:colOff>
      <xdr:row>30</xdr:row>
      <xdr:rowOff>67504</xdr:rowOff>
    </xdr:from>
    <xdr:to>
      <xdr:col>5</xdr:col>
      <xdr:colOff>1079500</xdr:colOff>
      <xdr:row>31</xdr:row>
      <xdr:rowOff>28468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57600" y="86146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139701</xdr:colOff>
      <xdr:row>30</xdr:row>
      <xdr:rowOff>91968</xdr:rowOff>
    </xdr:from>
    <xdr:to>
      <xdr:col>1</xdr:col>
      <xdr:colOff>1133777</xdr:colOff>
      <xdr:row>31</xdr:row>
      <xdr:rowOff>3068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3701" y="86390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355601</xdr:colOff>
      <xdr:row>27</xdr:row>
      <xdr:rowOff>53868</xdr:rowOff>
    </xdr:from>
    <xdr:to>
      <xdr:col>7</xdr:col>
      <xdr:colOff>889001</xdr:colOff>
      <xdr:row>28</xdr:row>
      <xdr:rowOff>1614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10201" y="75214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27</xdr:row>
      <xdr:rowOff>112149</xdr:rowOff>
    </xdr:from>
    <xdr:to>
      <xdr:col>1</xdr:col>
      <xdr:colOff>1193800</xdr:colOff>
      <xdr:row>28</xdr:row>
      <xdr:rowOff>15768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79400" y="75797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31518</xdr:colOff>
      <xdr:row>24</xdr:row>
      <xdr:rowOff>164029</xdr:rowOff>
    </xdr:from>
    <xdr:to>
      <xdr:col>5</xdr:col>
      <xdr:colOff>1193800</xdr:colOff>
      <xdr:row>24</xdr:row>
      <xdr:rowOff>714269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85918" y="65521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330200</xdr:colOff>
      <xdr:row>27</xdr:row>
      <xdr:rowOff>61780</xdr:rowOff>
    </xdr:from>
    <xdr:to>
      <xdr:col>5</xdr:col>
      <xdr:colOff>853043</xdr:colOff>
      <xdr:row>27</xdr:row>
      <xdr:rowOff>726968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784600" y="75293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27</xdr:row>
      <xdr:rowOff>155468</xdr:rowOff>
    </xdr:from>
    <xdr:to>
      <xdr:col>3</xdr:col>
      <xdr:colOff>1168400</xdr:colOff>
      <xdr:row>27</xdr:row>
      <xdr:rowOff>696677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30400" y="76230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143400</xdr:colOff>
      <xdr:row>30</xdr:row>
      <xdr:rowOff>52326</xdr:rowOff>
    </xdr:from>
    <xdr:to>
      <xdr:col>7</xdr:col>
      <xdr:colOff>952500</xdr:colOff>
      <xdr:row>30</xdr:row>
      <xdr:rowOff>739668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198000" y="85994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149970</xdr:colOff>
      <xdr:row>30</xdr:row>
      <xdr:rowOff>91968</xdr:rowOff>
    </xdr:from>
    <xdr:to>
      <xdr:col>3</xdr:col>
      <xdr:colOff>977900</xdr:colOff>
      <xdr:row>30</xdr:row>
      <xdr:rowOff>714268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04170" y="86390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48332</xdr:colOff>
      <xdr:row>21</xdr:row>
      <xdr:rowOff>257068</xdr:rowOff>
    </xdr:from>
    <xdr:to>
      <xdr:col>1</xdr:col>
      <xdr:colOff>1173456</xdr:colOff>
      <xdr:row>21</xdr:row>
      <xdr:rowOff>650768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02332" y="55656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19</xdr:row>
      <xdr:rowOff>38100</xdr:rowOff>
    </xdr:from>
    <xdr:to>
      <xdr:col>6</xdr:col>
      <xdr:colOff>0</xdr:colOff>
      <xdr:row>24</xdr:row>
      <xdr:rowOff>68103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41700" y="50038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19</xdr:row>
      <xdr:rowOff>25400</xdr:rowOff>
    </xdr:from>
    <xdr:to>
      <xdr:col>8</xdr:col>
      <xdr:colOff>0</xdr:colOff>
      <xdr:row>24</xdr:row>
      <xdr:rowOff>55403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41900" y="4991100"/>
          <a:ext cx="1219200" cy="145240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9</xdr:row>
          <xdr:rowOff>47625</xdr:rowOff>
        </xdr:from>
        <xdr:to>
          <xdr:col>3</xdr:col>
          <xdr:colOff>276225</xdr:colOff>
          <xdr:row>9</xdr:row>
          <xdr:rowOff>647700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114300</xdr:rowOff>
        </xdr:from>
        <xdr:to>
          <xdr:col>5</xdr:col>
          <xdr:colOff>114300</xdr:colOff>
          <xdr:row>9</xdr:row>
          <xdr:rowOff>581025</xdr:rowOff>
        </xdr:to>
        <xdr:sp macro="" textlink="">
          <xdr:nvSpPr>
            <xdr:cNvPr id="45058" name="Check Box 2" hidden="1">
              <a:extLst>
                <a:ext uri="{63B3BB69-23CF-44E3-9099-C40C66FF867C}">
                  <a14:compatExt spid="_x0000_s45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</xdr:row>
          <xdr:rowOff>114300</xdr:rowOff>
        </xdr:from>
        <xdr:to>
          <xdr:col>7</xdr:col>
          <xdr:colOff>114300</xdr:colOff>
          <xdr:row>9</xdr:row>
          <xdr:rowOff>581025</xdr:rowOff>
        </xdr:to>
        <xdr:sp macro="" textlink="">
          <xdr:nvSpPr>
            <xdr:cNvPr id="45059" name="Check Box 3" hidden="1">
              <a:extLst>
                <a:ext uri="{63B3BB69-23CF-44E3-9099-C40C66FF867C}">
                  <a14:compatExt spid="_x0000_s45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</xdr:row>
          <xdr:rowOff>114300</xdr:rowOff>
        </xdr:from>
        <xdr:to>
          <xdr:col>9</xdr:col>
          <xdr:colOff>114300</xdr:colOff>
          <xdr:row>9</xdr:row>
          <xdr:rowOff>581025</xdr:rowOff>
        </xdr:to>
        <xdr:sp macro="" textlink="">
          <xdr:nvSpPr>
            <xdr:cNvPr id="45060" name="Check Box 4" hidden="1">
              <a:extLst>
                <a:ext uri="{63B3BB69-23CF-44E3-9099-C40C66FF867C}">
                  <a14:compatExt spid="_x0000_s45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15</xdr:row>
          <xdr:rowOff>114300</xdr:rowOff>
        </xdr:from>
        <xdr:to>
          <xdr:col>3</xdr:col>
          <xdr:colOff>114300</xdr:colOff>
          <xdr:row>15</xdr:row>
          <xdr:rowOff>581025</xdr:rowOff>
        </xdr:to>
        <xdr:sp macro="" textlink="">
          <xdr:nvSpPr>
            <xdr:cNvPr id="45061" name="Check Box 5" hidden="1">
              <a:extLst>
                <a:ext uri="{63B3BB69-23CF-44E3-9099-C40C66FF867C}">
                  <a14:compatExt spid="_x0000_s45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15</xdr:row>
          <xdr:rowOff>114300</xdr:rowOff>
        </xdr:from>
        <xdr:to>
          <xdr:col>5</xdr:col>
          <xdr:colOff>114300</xdr:colOff>
          <xdr:row>15</xdr:row>
          <xdr:rowOff>581025</xdr:rowOff>
        </xdr:to>
        <xdr:sp macro="" textlink="">
          <xdr:nvSpPr>
            <xdr:cNvPr id="45062" name="Check Box 6" hidden="1">
              <a:extLst>
                <a:ext uri="{63B3BB69-23CF-44E3-9099-C40C66FF867C}">
                  <a14:compatExt spid="_x0000_s45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114300</xdr:rowOff>
        </xdr:from>
        <xdr:to>
          <xdr:col>7</xdr:col>
          <xdr:colOff>114300</xdr:colOff>
          <xdr:row>15</xdr:row>
          <xdr:rowOff>581025</xdr:rowOff>
        </xdr:to>
        <xdr:sp macro="" textlink="">
          <xdr:nvSpPr>
            <xdr:cNvPr id="45063" name="Check Box 7" hidden="1">
              <a:extLst>
                <a:ext uri="{63B3BB69-23CF-44E3-9099-C40C66FF867C}">
                  <a14:compatExt spid="_x0000_s45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15</xdr:row>
          <xdr:rowOff>114300</xdr:rowOff>
        </xdr:from>
        <xdr:to>
          <xdr:col>9</xdr:col>
          <xdr:colOff>114300</xdr:colOff>
          <xdr:row>15</xdr:row>
          <xdr:rowOff>581025</xdr:rowOff>
        </xdr:to>
        <xdr:sp macro="" textlink="">
          <xdr:nvSpPr>
            <xdr:cNvPr id="45064" name="Check Box 8" hidden="1">
              <a:extLst>
                <a:ext uri="{63B3BB69-23CF-44E3-9099-C40C66FF867C}">
                  <a14:compatExt spid="_x0000_s45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18</xdr:row>
          <xdr:rowOff>114300</xdr:rowOff>
        </xdr:from>
        <xdr:to>
          <xdr:col>3</xdr:col>
          <xdr:colOff>114300</xdr:colOff>
          <xdr:row>18</xdr:row>
          <xdr:rowOff>581025</xdr:rowOff>
        </xdr:to>
        <xdr:sp macro="" textlink="">
          <xdr:nvSpPr>
            <xdr:cNvPr id="45065" name="Check Box 9" hidden="1">
              <a:extLst>
                <a:ext uri="{63B3BB69-23CF-44E3-9099-C40C66FF867C}">
                  <a14:compatExt spid="_x0000_s45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114300</xdr:rowOff>
        </xdr:from>
        <xdr:to>
          <xdr:col>5</xdr:col>
          <xdr:colOff>114300</xdr:colOff>
          <xdr:row>18</xdr:row>
          <xdr:rowOff>581025</xdr:rowOff>
        </xdr:to>
        <xdr:sp macro="" textlink="">
          <xdr:nvSpPr>
            <xdr:cNvPr id="45066" name="Check Box 10" hidden="1">
              <a:extLst>
                <a:ext uri="{63B3BB69-23CF-44E3-9099-C40C66FF867C}">
                  <a14:compatExt spid="_x0000_s45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21</xdr:row>
          <xdr:rowOff>114300</xdr:rowOff>
        </xdr:from>
        <xdr:to>
          <xdr:col>5</xdr:col>
          <xdr:colOff>114300</xdr:colOff>
          <xdr:row>21</xdr:row>
          <xdr:rowOff>581025</xdr:rowOff>
        </xdr:to>
        <xdr:sp macro="" textlink="">
          <xdr:nvSpPr>
            <xdr:cNvPr id="45067" name="Check Box 11" hidden="1">
              <a:extLst>
                <a:ext uri="{63B3BB69-23CF-44E3-9099-C40C66FF867C}">
                  <a14:compatExt spid="_x0000_s45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114300</xdr:rowOff>
        </xdr:from>
        <xdr:to>
          <xdr:col>3</xdr:col>
          <xdr:colOff>114300</xdr:colOff>
          <xdr:row>21</xdr:row>
          <xdr:rowOff>581025</xdr:rowOff>
        </xdr:to>
        <xdr:sp macro="" textlink="">
          <xdr:nvSpPr>
            <xdr:cNvPr id="45068" name="Check Box 12" hidden="1">
              <a:extLst>
                <a:ext uri="{63B3BB69-23CF-44E3-9099-C40C66FF867C}">
                  <a14:compatExt spid="_x0000_s45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114300</xdr:rowOff>
        </xdr:from>
        <xdr:to>
          <xdr:col>7</xdr:col>
          <xdr:colOff>114300</xdr:colOff>
          <xdr:row>21</xdr:row>
          <xdr:rowOff>581025</xdr:rowOff>
        </xdr:to>
        <xdr:sp macro="" textlink="">
          <xdr:nvSpPr>
            <xdr:cNvPr id="45069" name="Check Box 13" hidden="1">
              <a:extLst>
                <a:ext uri="{63B3BB69-23CF-44E3-9099-C40C66FF867C}">
                  <a14:compatExt spid="_x0000_s45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21</xdr:row>
          <xdr:rowOff>114300</xdr:rowOff>
        </xdr:from>
        <xdr:to>
          <xdr:col>9</xdr:col>
          <xdr:colOff>114300</xdr:colOff>
          <xdr:row>21</xdr:row>
          <xdr:rowOff>581025</xdr:rowOff>
        </xdr:to>
        <xdr:sp macro="" textlink="">
          <xdr:nvSpPr>
            <xdr:cNvPr id="45070" name="Check Box 14" hidden="1">
              <a:extLst>
                <a:ext uri="{63B3BB69-23CF-44E3-9099-C40C66FF867C}">
                  <a14:compatExt spid="_x0000_s45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24</xdr:row>
          <xdr:rowOff>114300</xdr:rowOff>
        </xdr:from>
        <xdr:to>
          <xdr:col>9</xdr:col>
          <xdr:colOff>114300</xdr:colOff>
          <xdr:row>24</xdr:row>
          <xdr:rowOff>581025</xdr:rowOff>
        </xdr:to>
        <xdr:sp macro="" textlink="">
          <xdr:nvSpPr>
            <xdr:cNvPr id="45071" name="Check Box 15" hidden="1">
              <a:extLst>
                <a:ext uri="{63B3BB69-23CF-44E3-9099-C40C66FF867C}">
                  <a14:compatExt spid="_x0000_s45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24</xdr:row>
          <xdr:rowOff>114300</xdr:rowOff>
        </xdr:from>
        <xdr:to>
          <xdr:col>7</xdr:col>
          <xdr:colOff>114300</xdr:colOff>
          <xdr:row>24</xdr:row>
          <xdr:rowOff>581025</xdr:rowOff>
        </xdr:to>
        <xdr:sp macro="" textlink="">
          <xdr:nvSpPr>
            <xdr:cNvPr id="45072" name="Check Box 16" hidden="1">
              <a:extLst>
                <a:ext uri="{63B3BB69-23CF-44E3-9099-C40C66FF867C}">
                  <a14:compatExt spid="_x0000_s45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24</xdr:row>
          <xdr:rowOff>114300</xdr:rowOff>
        </xdr:from>
        <xdr:to>
          <xdr:col>5</xdr:col>
          <xdr:colOff>114300</xdr:colOff>
          <xdr:row>24</xdr:row>
          <xdr:rowOff>581025</xdr:rowOff>
        </xdr:to>
        <xdr:sp macro="" textlink="">
          <xdr:nvSpPr>
            <xdr:cNvPr id="45073" name="Check Box 17" hidden="1">
              <a:extLst>
                <a:ext uri="{63B3BB69-23CF-44E3-9099-C40C66FF867C}">
                  <a14:compatExt spid="_x0000_s45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114300</xdr:rowOff>
        </xdr:from>
        <xdr:to>
          <xdr:col>3</xdr:col>
          <xdr:colOff>114300</xdr:colOff>
          <xdr:row>24</xdr:row>
          <xdr:rowOff>581025</xdr:rowOff>
        </xdr:to>
        <xdr:sp macro="" textlink="">
          <xdr:nvSpPr>
            <xdr:cNvPr id="45074" name="Check Box 18" hidden="1">
              <a:extLst>
                <a:ext uri="{63B3BB69-23CF-44E3-9099-C40C66FF867C}">
                  <a14:compatExt spid="_x0000_s45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27</xdr:row>
          <xdr:rowOff>114300</xdr:rowOff>
        </xdr:from>
        <xdr:to>
          <xdr:col>3</xdr:col>
          <xdr:colOff>114300</xdr:colOff>
          <xdr:row>27</xdr:row>
          <xdr:rowOff>581025</xdr:rowOff>
        </xdr:to>
        <xdr:sp macro="" textlink="">
          <xdr:nvSpPr>
            <xdr:cNvPr id="45075" name="Check Box 19" hidden="1">
              <a:extLst>
                <a:ext uri="{63B3BB69-23CF-44E3-9099-C40C66FF867C}">
                  <a14:compatExt spid="_x0000_s45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114300</xdr:rowOff>
        </xdr:from>
        <xdr:to>
          <xdr:col>5</xdr:col>
          <xdr:colOff>114300</xdr:colOff>
          <xdr:row>27</xdr:row>
          <xdr:rowOff>581025</xdr:rowOff>
        </xdr:to>
        <xdr:sp macro="" textlink="">
          <xdr:nvSpPr>
            <xdr:cNvPr id="45076" name="Check Box 20" hidden="1">
              <a:extLst>
                <a:ext uri="{63B3BB69-23CF-44E3-9099-C40C66FF867C}">
                  <a14:compatExt spid="_x0000_s45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27</xdr:row>
          <xdr:rowOff>114300</xdr:rowOff>
        </xdr:from>
        <xdr:to>
          <xdr:col>7</xdr:col>
          <xdr:colOff>114300</xdr:colOff>
          <xdr:row>27</xdr:row>
          <xdr:rowOff>581025</xdr:rowOff>
        </xdr:to>
        <xdr:sp macro="" textlink="">
          <xdr:nvSpPr>
            <xdr:cNvPr id="45077" name="Check Box 21" hidden="1">
              <a:extLst>
                <a:ext uri="{63B3BB69-23CF-44E3-9099-C40C66FF867C}">
                  <a14:compatExt spid="_x0000_s45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27</xdr:row>
          <xdr:rowOff>114300</xdr:rowOff>
        </xdr:from>
        <xdr:to>
          <xdr:col>9</xdr:col>
          <xdr:colOff>114300</xdr:colOff>
          <xdr:row>27</xdr:row>
          <xdr:rowOff>581025</xdr:rowOff>
        </xdr:to>
        <xdr:sp macro="" textlink="">
          <xdr:nvSpPr>
            <xdr:cNvPr id="45078" name="Check Box 22" hidden="1">
              <a:extLst>
                <a:ext uri="{63B3BB69-23CF-44E3-9099-C40C66FF867C}">
                  <a14:compatExt spid="_x0000_s45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30</xdr:row>
          <xdr:rowOff>114300</xdr:rowOff>
        </xdr:from>
        <xdr:to>
          <xdr:col>9</xdr:col>
          <xdr:colOff>114300</xdr:colOff>
          <xdr:row>30</xdr:row>
          <xdr:rowOff>581025</xdr:rowOff>
        </xdr:to>
        <xdr:sp macro="" textlink="">
          <xdr:nvSpPr>
            <xdr:cNvPr id="45079" name="Check Box 23" hidden="1">
              <a:extLst>
                <a:ext uri="{63B3BB69-23CF-44E3-9099-C40C66FF867C}">
                  <a14:compatExt spid="_x0000_s45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30</xdr:row>
          <xdr:rowOff>114300</xdr:rowOff>
        </xdr:from>
        <xdr:to>
          <xdr:col>7</xdr:col>
          <xdr:colOff>114300</xdr:colOff>
          <xdr:row>30</xdr:row>
          <xdr:rowOff>581025</xdr:rowOff>
        </xdr:to>
        <xdr:sp macro="" textlink="">
          <xdr:nvSpPr>
            <xdr:cNvPr id="45080" name="Check Box 24" hidden="1">
              <a:extLst>
                <a:ext uri="{63B3BB69-23CF-44E3-9099-C40C66FF867C}">
                  <a14:compatExt spid="_x0000_s45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30</xdr:row>
          <xdr:rowOff>114300</xdr:rowOff>
        </xdr:from>
        <xdr:to>
          <xdr:col>5</xdr:col>
          <xdr:colOff>114300</xdr:colOff>
          <xdr:row>30</xdr:row>
          <xdr:rowOff>581025</xdr:rowOff>
        </xdr:to>
        <xdr:sp macro="" textlink="">
          <xdr:nvSpPr>
            <xdr:cNvPr id="45081" name="Check Box 25" hidden="1">
              <a:extLst>
                <a:ext uri="{63B3BB69-23CF-44E3-9099-C40C66FF867C}">
                  <a14:compatExt spid="_x0000_s45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30</xdr:row>
          <xdr:rowOff>114300</xdr:rowOff>
        </xdr:from>
        <xdr:to>
          <xdr:col>3</xdr:col>
          <xdr:colOff>114300</xdr:colOff>
          <xdr:row>30</xdr:row>
          <xdr:rowOff>581025</xdr:rowOff>
        </xdr:to>
        <xdr:sp macro="" textlink="">
          <xdr:nvSpPr>
            <xdr:cNvPr id="45082" name="Check Box 26" hidden="1">
              <a:extLst>
                <a:ext uri="{63B3BB69-23CF-44E3-9099-C40C66FF867C}">
                  <a14:compatExt spid="_x0000_s45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12</xdr:row>
          <xdr:rowOff>114300</xdr:rowOff>
        </xdr:from>
        <xdr:to>
          <xdr:col>3</xdr:col>
          <xdr:colOff>114300</xdr:colOff>
          <xdr:row>12</xdr:row>
          <xdr:rowOff>581025</xdr:rowOff>
        </xdr:to>
        <xdr:sp macro="" textlink="">
          <xdr:nvSpPr>
            <xdr:cNvPr id="45083" name="Check Box 27" hidden="1">
              <a:extLst>
                <a:ext uri="{63B3BB69-23CF-44E3-9099-C40C66FF867C}">
                  <a14:compatExt spid="_x0000_s45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12</xdr:row>
          <xdr:rowOff>114300</xdr:rowOff>
        </xdr:from>
        <xdr:to>
          <xdr:col>5</xdr:col>
          <xdr:colOff>114300</xdr:colOff>
          <xdr:row>12</xdr:row>
          <xdr:rowOff>581025</xdr:rowOff>
        </xdr:to>
        <xdr:sp macro="" textlink="">
          <xdr:nvSpPr>
            <xdr:cNvPr id="45084" name="Check Box 28" hidden="1">
              <a:extLst>
                <a:ext uri="{63B3BB69-23CF-44E3-9099-C40C66FF867C}">
                  <a14:compatExt spid="_x0000_s45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114300</xdr:rowOff>
        </xdr:from>
        <xdr:to>
          <xdr:col>7</xdr:col>
          <xdr:colOff>114300</xdr:colOff>
          <xdr:row>12</xdr:row>
          <xdr:rowOff>581025</xdr:rowOff>
        </xdr:to>
        <xdr:sp macro="" textlink="">
          <xdr:nvSpPr>
            <xdr:cNvPr id="45085" name="Check Box 29" hidden="1">
              <a:extLst>
                <a:ext uri="{63B3BB69-23CF-44E3-9099-C40C66FF867C}">
                  <a14:compatExt spid="_x0000_s45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12</xdr:row>
          <xdr:rowOff>114300</xdr:rowOff>
        </xdr:from>
        <xdr:to>
          <xdr:col>9</xdr:col>
          <xdr:colOff>114300</xdr:colOff>
          <xdr:row>12</xdr:row>
          <xdr:rowOff>581025</xdr:rowOff>
        </xdr:to>
        <xdr:sp macro="" textlink="">
          <xdr:nvSpPr>
            <xdr:cNvPr id="45086" name="Check Box 30" hidden="1">
              <a:extLst>
                <a:ext uri="{63B3BB69-23CF-44E3-9099-C40C66FF867C}">
                  <a14:compatExt spid="_x0000_s45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166795</xdr:colOff>
      <xdr:row>12</xdr:row>
      <xdr:rowOff>31010</xdr:rowOff>
    </xdr:from>
    <xdr:to>
      <xdr:col>3</xdr:col>
      <xdr:colOff>1038781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342957</xdr:colOff>
      <xdr:row>12</xdr:row>
      <xdr:rowOff>25399</xdr:rowOff>
    </xdr:from>
    <xdr:to>
      <xdr:col>7</xdr:col>
      <xdr:colOff>935566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15</xdr:row>
      <xdr:rowOff>71967</xdr:rowOff>
    </xdr:from>
    <xdr:to>
      <xdr:col>2</xdr:col>
      <xdr:colOff>31356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118701</xdr:colOff>
      <xdr:row>15</xdr:row>
      <xdr:rowOff>25398</xdr:rowOff>
    </xdr:from>
    <xdr:to>
      <xdr:col>5</xdr:col>
      <xdr:colOff>1151626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31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349402</xdr:colOff>
      <xdr:row>15</xdr:row>
      <xdr:rowOff>182032</xdr:rowOff>
    </xdr:from>
    <xdr:to>
      <xdr:col>8</xdr:col>
      <xdr:colOff>102528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103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156635</xdr:colOff>
      <xdr:row>17</xdr:row>
      <xdr:rowOff>182033</xdr:rowOff>
    </xdr:from>
    <xdr:to>
      <xdr:col>3</xdr:col>
      <xdr:colOff>1113409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08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23451</xdr:colOff>
      <xdr:row>15</xdr:row>
      <xdr:rowOff>71966</xdr:rowOff>
    </xdr:from>
    <xdr:to>
      <xdr:col>4</xdr:col>
      <xdr:colOff>18607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776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169157</xdr:colOff>
      <xdr:row>12</xdr:row>
      <xdr:rowOff>38946</xdr:rowOff>
    </xdr:from>
    <xdr:to>
      <xdr:col>1</xdr:col>
      <xdr:colOff>1030083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31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12</xdr:row>
      <xdr:rowOff>12699</xdr:rowOff>
    </xdr:from>
    <xdr:to>
      <xdr:col>5</xdr:col>
      <xdr:colOff>876300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973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155293</xdr:colOff>
      <xdr:row>18</xdr:row>
      <xdr:rowOff>16933</xdr:rowOff>
    </xdr:from>
    <xdr:to>
      <xdr:col>1</xdr:col>
      <xdr:colOff>1060686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92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122768</xdr:colOff>
      <xdr:row>8</xdr:row>
      <xdr:rowOff>33864</xdr:rowOff>
    </xdr:from>
    <xdr:to>
      <xdr:col>3</xdr:col>
      <xdr:colOff>1071034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769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119402</xdr:colOff>
      <xdr:row>7</xdr:row>
      <xdr:rowOff>174816</xdr:rowOff>
    </xdr:from>
    <xdr:to>
      <xdr:col>5</xdr:col>
      <xdr:colOff>1113366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738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99465</xdr:colOff>
      <xdr:row>7</xdr:row>
      <xdr:rowOff>171231</xdr:rowOff>
    </xdr:from>
    <xdr:to>
      <xdr:col>1</xdr:col>
      <xdr:colOff>1096434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34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130734</xdr:colOff>
      <xdr:row>7</xdr:row>
      <xdr:rowOff>165100</xdr:rowOff>
    </xdr:from>
    <xdr:to>
      <xdr:col>7</xdr:col>
      <xdr:colOff>1134534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853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21</xdr:row>
      <xdr:rowOff>218968</xdr:rowOff>
    </xdr:from>
    <xdr:to>
      <xdr:col>4</xdr:col>
      <xdr:colOff>38100</xdr:colOff>
      <xdr:row>21</xdr:row>
      <xdr:rowOff>658699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92300" y="55275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43254</xdr:colOff>
      <xdr:row>24</xdr:row>
      <xdr:rowOff>53867</xdr:rowOff>
    </xdr:from>
    <xdr:to>
      <xdr:col>2</xdr:col>
      <xdr:colOff>50799</xdr:colOff>
      <xdr:row>24</xdr:row>
      <xdr:rowOff>714290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97254" y="64419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61864</xdr:colOff>
      <xdr:row>24</xdr:row>
      <xdr:rowOff>155468</xdr:rowOff>
    </xdr:from>
    <xdr:to>
      <xdr:col>3</xdr:col>
      <xdr:colOff>1169993</xdr:colOff>
      <xdr:row>24</xdr:row>
      <xdr:rowOff>726968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16064" y="65435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203201</xdr:colOff>
      <xdr:row>24</xdr:row>
      <xdr:rowOff>90380</xdr:rowOff>
    </xdr:from>
    <xdr:to>
      <xdr:col>7</xdr:col>
      <xdr:colOff>1055438</xdr:colOff>
      <xdr:row>25</xdr:row>
      <xdr:rowOff>28468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57801" y="64784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215900</xdr:colOff>
      <xdr:row>30</xdr:row>
      <xdr:rowOff>67504</xdr:rowOff>
    </xdr:from>
    <xdr:to>
      <xdr:col>5</xdr:col>
      <xdr:colOff>1092200</xdr:colOff>
      <xdr:row>31</xdr:row>
      <xdr:rowOff>28468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70300" y="86146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30</xdr:row>
      <xdr:rowOff>91968</xdr:rowOff>
    </xdr:from>
    <xdr:to>
      <xdr:col>1</xdr:col>
      <xdr:colOff>1146477</xdr:colOff>
      <xdr:row>31</xdr:row>
      <xdr:rowOff>3068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06401" y="86390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368301</xdr:colOff>
      <xdr:row>27</xdr:row>
      <xdr:rowOff>53868</xdr:rowOff>
    </xdr:from>
    <xdr:to>
      <xdr:col>7</xdr:col>
      <xdr:colOff>901701</xdr:colOff>
      <xdr:row>28</xdr:row>
      <xdr:rowOff>1614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22901" y="75214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27</xdr:row>
      <xdr:rowOff>112149</xdr:rowOff>
    </xdr:from>
    <xdr:to>
      <xdr:col>2</xdr:col>
      <xdr:colOff>0</xdr:colOff>
      <xdr:row>28</xdr:row>
      <xdr:rowOff>15768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92100" y="75797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44218</xdr:colOff>
      <xdr:row>24</xdr:row>
      <xdr:rowOff>164029</xdr:rowOff>
    </xdr:from>
    <xdr:to>
      <xdr:col>6</xdr:col>
      <xdr:colOff>0</xdr:colOff>
      <xdr:row>24</xdr:row>
      <xdr:rowOff>714269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98618" y="65521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27</xdr:row>
      <xdr:rowOff>61780</xdr:rowOff>
    </xdr:from>
    <xdr:to>
      <xdr:col>5</xdr:col>
      <xdr:colOff>865743</xdr:colOff>
      <xdr:row>27</xdr:row>
      <xdr:rowOff>726968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797300" y="75293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27</xdr:row>
      <xdr:rowOff>155468</xdr:rowOff>
    </xdr:from>
    <xdr:to>
      <xdr:col>3</xdr:col>
      <xdr:colOff>1181100</xdr:colOff>
      <xdr:row>27</xdr:row>
      <xdr:rowOff>696677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43100" y="76230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156100</xdr:colOff>
      <xdr:row>30</xdr:row>
      <xdr:rowOff>52326</xdr:rowOff>
    </xdr:from>
    <xdr:to>
      <xdr:col>7</xdr:col>
      <xdr:colOff>965200</xdr:colOff>
      <xdr:row>30</xdr:row>
      <xdr:rowOff>739668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10700" y="85994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162670</xdr:colOff>
      <xdr:row>30</xdr:row>
      <xdr:rowOff>91968</xdr:rowOff>
    </xdr:from>
    <xdr:to>
      <xdr:col>3</xdr:col>
      <xdr:colOff>990600</xdr:colOff>
      <xdr:row>30</xdr:row>
      <xdr:rowOff>714268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16870" y="86390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61032</xdr:colOff>
      <xdr:row>21</xdr:row>
      <xdr:rowOff>257068</xdr:rowOff>
    </xdr:from>
    <xdr:to>
      <xdr:col>1</xdr:col>
      <xdr:colOff>1186156</xdr:colOff>
      <xdr:row>21</xdr:row>
      <xdr:rowOff>650768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15032" y="55656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38100</xdr:rowOff>
    </xdr:from>
    <xdr:to>
      <xdr:col>6</xdr:col>
      <xdr:colOff>12700</xdr:colOff>
      <xdr:row>24</xdr:row>
      <xdr:rowOff>68103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54400" y="50038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25400</xdr:rowOff>
    </xdr:from>
    <xdr:to>
      <xdr:col>8</xdr:col>
      <xdr:colOff>12700</xdr:colOff>
      <xdr:row>24</xdr:row>
      <xdr:rowOff>55403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54600" y="4991100"/>
          <a:ext cx="1219200" cy="145240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46084" name="Check Box 4" hidden="1">
              <a:extLst>
                <a:ext uri="{63B3BB69-23CF-44E3-9099-C40C66FF867C}">
                  <a14:compatExt spid="_x0000_s46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46085" name="Check Box 5" hidden="1">
              <a:extLst>
                <a:ext uri="{63B3BB69-23CF-44E3-9099-C40C66FF867C}">
                  <a14:compatExt spid="_x0000_s46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46086" name="Check Box 6" hidden="1">
              <a:extLst>
                <a:ext uri="{63B3BB69-23CF-44E3-9099-C40C66FF867C}">
                  <a14:compatExt spid="_x0000_s46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46087" name="Check Box 7" hidden="1">
              <a:extLst>
                <a:ext uri="{63B3BB69-23CF-44E3-9099-C40C66FF867C}">
                  <a14:compatExt spid="_x0000_s46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46088" name="Check Box 8" hidden="1">
              <a:extLst>
                <a:ext uri="{63B3BB69-23CF-44E3-9099-C40C66FF867C}">
                  <a14:compatExt spid="_x0000_s46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46089" name="Check Box 9" hidden="1">
              <a:extLst>
                <a:ext uri="{63B3BB69-23CF-44E3-9099-C40C66FF867C}">
                  <a14:compatExt spid="_x0000_s46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46090" name="Check Box 10" hidden="1">
              <a:extLst>
                <a:ext uri="{63B3BB69-23CF-44E3-9099-C40C66FF867C}">
                  <a14:compatExt spid="_x0000_s4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46091" name="Check Box 11" hidden="1">
              <a:extLst>
                <a:ext uri="{63B3BB69-23CF-44E3-9099-C40C66FF867C}">
                  <a14:compatExt spid="_x0000_s46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46092" name="Check Box 12" hidden="1">
              <a:extLst>
                <a:ext uri="{63B3BB69-23CF-44E3-9099-C40C66FF867C}">
                  <a14:compatExt spid="_x0000_s46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46093" name="Check Box 13" hidden="1">
              <a:extLst>
                <a:ext uri="{63B3BB69-23CF-44E3-9099-C40C66FF867C}">
                  <a14:compatExt spid="_x0000_s46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46094" name="Check Box 14" hidden="1">
              <a:extLst>
                <a:ext uri="{63B3BB69-23CF-44E3-9099-C40C66FF867C}">
                  <a14:compatExt spid="_x0000_s46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46095" name="Check Box 15" hidden="1">
              <a:extLst>
                <a:ext uri="{63B3BB69-23CF-44E3-9099-C40C66FF867C}">
                  <a14:compatExt spid="_x0000_s46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46096" name="Check Box 16" hidden="1">
              <a:extLst>
                <a:ext uri="{63B3BB69-23CF-44E3-9099-C40C66FF867C}">
                  <a14:compatExt spid="_x0000_s46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46097" name="Check Box 17" hidden="1">
              <a:extLst>
                <a:ext uri="{63B3BB69-23CF-44E3-9099-C40C66FF867C}">
                  <a14:compatExt spid="_x0000_s4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46098" name="Check Box 18" hidden="1">
              <a:extLst>
                <a:ext uri="{63B3BB69-23CF-44E3-9099-C40C66FF867C}">
                  <a14:compatExt spid="_x0000_s46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46099" name="Check Box 19" hidden="1">
              <a:extLst>
                <a:ext uri="{63B3BB69-23CF-44E3-9099-C40C66FF867C}">
                  <a14:compatExt spid="_x0000_s46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46100" name="Check Box 20" hidden="1">
              <a:extLst>
                <a:ext uri="{63B3BB69-23CF-44E3-9099-C40C66FF867C}">
                  <a14:compatExt spid="_x0000_s46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46101" name="Check Box 21" hidden="1">
              <a:extLst>
                <a:ext uri="{63B3BB69-23CF-44E3-9099-C40C66FF867C}">
                  <a14:compatExt spid="_x0000_s4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46102" name="Check Box 22" hidden="1">
              <a:extLst>
                <a:ext uri="{63B3BB69-23CF-44E3-9099-C40C66FF867C}">
                  <a14:compatExt spid="_x0000_s46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46103" name="Check Box 23" hidden="1">
              <a:extLst>
                <a:ext uri="{63B3BB69-23CF-44E3-9099-C40C66FF867C}">
                  <a14:compatExt spid="_x0000_s46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46104" name="Check Box 24" hidden="1">
              <a:extLst>
                <a:ext uri="{63B3BB69-23CF-44E3-9099-C40C66FF867C}">
                  <a14:compatExt spid="_x0000_s46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46105" name="Check Box 25" hidden="1">
              <a:extLst>
                <a:ext uri="{63B3BB69-23CF-44E3-9099-C40C66FF867C}">
                  <a14:compatExt spid="_x0000_s46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46106" name="Check Box 26" hidden="1">
              <a:extLst>
                <a:ext uri="{63B3BB69-23CF-44E3-9099-C40C66FF867C}">
                  <a14:compatExt spid="_x0000_s46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46107" name="Check Box 27" hidden="1">
              <a:extLst>
                <a:ext uri="{63B3BB69-23CF-44E3-9099-C40C66FF867C}">
                  <a14:compatExt spid="_x0000_s46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46108" name="Check Box 28" hidden="1">
              <a:extLst>
                <a:ext uri="{63B3BB69-23CF-44E3-9099-C40C66FF867C}">
                  <a14:compatExt spid="_x0000_s46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46109" name="Check Box 29" hidden="1">
              <a:extLst>
                <a:ext uri="{63B3BB69-23CF-44E3-9099-C40C66FF867C}">
                  <a14:compatExt spid="_x0000_s46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46110" name="Check Box 30" hidden="1">
              <a:extLst>
                <a:ext uri="{63B3BB69-23CF-44E3-9099-C40C66FF867C}">
                  <a14:compatExt spid="_x0000_s46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154095</xdr:colOff>
      <xdr:row>12</xdr:row>
      <xdr:rowOff>31010</xdr:rowOff>
    </xdr:from>
    <xdr:to>
      <xdr:col>3</xdr:col>
      <xdr:colOff>1026081</xdr:colOff>
      <xdr:row>13</xdr:row>
      <xdr:rowOff>29944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82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330257</xdr:colOff>
      <xdr:row>12</xdr:row>
      <xdr:rowOff>25399</xdr:rowOff>
    </xdr:from>
    <xdr:to>
      <xdr:col>7</xdr:col>
      <xdr:colOff>922866</xdr:colOff>
      <xdr:row>13</xdr:row>
      <xdr:rowOff>32071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48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15</xdr:row>
      <xdr:rowOff>71967</xdr:rowOff>
    </xdr:from>
    <xdr:to>
      <xdr:col>2</xdr:col>
      <xdr:colOff>18656</xdr:colOff>
      <xdr:row>16</xdr:row>
      <xdr:rowOff>12700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2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106001</xdr:colOff>
      <xdr:row>15</xdr:row>
      <xdr:rowOff>25398</xdr:rowOff>
    </xdr:from>
    <xdr:to>
      <xdr:col>5</xdr:col>
      <xdr:colOff>1138926</xdr:colOff>
      <xdr:row>16</xdr:row>
      <xdr:rowOff>29632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604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336702</xdr:colOff>
      <xdr:row>15</xdr:row>
      <xdr:rowOff>182032</xdr:rowOff>
    </xdr:from>
    <xdr:to>
      <xdr:col>8</xdr:col>
      <xdr:colOff>89828</xdr:colOff>
      <xdr:row>15</xdr:row>
      <xdr:rowOff>681565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976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143935</xdr:colOff>
      <xdr:row>17</xdr:row>
      <xdr:rowOff>182033</xdr:rowOff>
    </xdr:from>
    <xdr:to>
      <xdr:col>3</xdr:col>
      <xdr:colOff>1100709</xdr:colOff>
      <xdr:row>19</xdr:row>
      <xdr:rowOff>21072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981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10751</xdr:colOff>
      <xdr:row>15</xdr:row>
      <xdr:rowOff>71966</xdr:rowOff>
    </xdr:from>
    <xdr:to>
      <xdr:col>4</xdr:col>
      <xdr:colOff>5907</xdr:colOff>
      <xdr:row>15</xdr:row>
      <xdr:rowOff>719667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649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156457</xdr:colOff>
      <xdr:row>12</xdr:row>
      <xdr:rowOff>38946</xdr:rowOff>
    </xdr:from>
    <xdr:to>
      <xdr:col>1</xdr:col>
      <xdr:colOff>1017383</xdr:colOff>
      <xdr:row>13</xdr:row>
      <xdr:rowOff>8466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04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330200</xdr:colOff>
      <xdr:row>12</xdr:row>
      <xdr:rowOff>12699</xdr:rowOff>
    </xdr:from>
    <xdr:to>
      <xdr:col>5</xdr:col>
      <xdr:colOff>863600</xdr:colOff>
      <xdr:row>13</xdr:row>
      <xdr:rowOff>53625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846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142593</xdr:colOff>
      <xdr:row>18</xdr:row>
      <xdr:rowOff>16933</xdr:rowOff>
    </xdr:from>
    <xdr:to>
      <xdr:col>1</xdr:col>
      <xdr:colOff>1047986</xdr:colOff>
      <xdr:row>19</xdr:row>
      <xdr:rowOff>33866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965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110068</xdr:colOff>
      <xdr:row>8</xdr:row>
      <xdr:rowOff>33864</xdr:rowOff>
    </xdr:from>
    <xdr:to>
      <xdr:col>3</xdr:col>
      <xdr:colOff>1058334</xdr:colOff>
      <xdr:row>11</xdr:row>
      <xdr:rowOff>84010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42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106702</xdr:colOff>
      <xdr:row>7</xdr:row>
      <xdr:rowOff>174816</xdr:rowOff>
    </xdr:from>
    <xdr:to>
      <xdr:col>5</xdr:col>
      <xdr:colOff>1100666</xdr:colOff>
      <xdr:row>11</xdr:row>
      <xdr:rowOff>97367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611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86765</xdr:colOff>
      <xdr:row>7</xdr:row>
      <xdr:rowOff>171231</xdr:rowOff>
    </xdr:from>
    <xdr:to>
      <xdr:col>1</xdr:col>
      <xdr:colOff>1083734</xdr:colOff>
      <xdr:row>11</xdr:row>
      <xdr:rowOff>97363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407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118034</xdr:colOff>
      <xdr:row>7</xdr:row>
      <xdr:rowOff>165100</xdr:rowOff>
    </xdr:from>
    <xdr:to>
      <xdr:col>7</xdr:col>
      <xdr:colOff>1121834</xdr:colOff>
      <xdr:row>11</xdr:row>
      <xdr:rowOff>97366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726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21</xdr:row>
      <xdr:rowOff>218968</xdr:rowOff>
    </xdr:from>
    <xdr:to>
      <xdr:col>4</xdr:col>
      <xdr:colOff>38100</xdr:colOff>
      <xdr:row>21</xdr:row>
      <xdr:rowOff>658699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92300" y="55275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43254</xdr:colOff>
      <xdr:row>24</xdr:row>
      <xdr:rowOff>53867</xdr:rowOff>
    </xdr:from>
    <xdr:to>
      <xdr:col>2</xdr:col>
      <xdr:colOff>50799</xdr:colOff>
      <xdr:row>24</xdr:row>
      <xdr:rowOff>714290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97254" y="64419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61864</xdr:colOff>
      <xdr:row>24</xdr:row>
      <xdr:rowOff>155468</xdr:rowOff>
    </xdr:from>
    <xdr:to>
      <xdr:col>3</xdr:col>
      <xdr:colOff>1169993</xdr:colOff>
      <xdr:row>24</xdr:row>
      <xdr:rowOff>726968</xdr:rowOff>
    </xdr:to>
    <xdr:pic>
      <xdr:nvPicPr>
        <xdr:cNvPr id="84" name="Bild 8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16064" y="65435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203201</xdr:colOff>
      <xdr:row>24</xdr:row>
      <xdr:rowOff>90380</xdr:rowOff>
    </xdr:from>
    <xdr:to>
      <xdr:col>7</xdr:col>
      <xdr:colOff>1055438</xdr:colOff>
      <xdr:row>25</xdr:row>
      <xdr:rowOff>28468</xdr:rowOff>
    </xdr:to>
    <xdr:pic>
      <xdr:nvPicPr>
        <xdr:cNvPr id="85" name="Bild 8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57801" y="64784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215900</xdr:colOff>
      <xdr:row>30</xdr:row>
      <xdr:rowOff>67504</xdr:rowOff>
    </xdr:from>
    <xdr:to>
      <xdr:col>5</xdr:col>
      <xdr:colOff>1092200</xdr:colOff>
      <xdr:row>31</xdr:row>
      <xdr:rowOff>28468</xdr:rowOff>
    </xdr:to>
    <xdr:pic>
      <xdr:nvPicPr>
        <xdr:cNvPr id="86" name="Bild 8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70300" y="86146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30</xdr:row>
      <xdr:rowOff>91968</xdr:rowOff>
    </xdr:from>
    <xdr:to>
      <xdr:col>1</xdr:col>
      <xdr:colOff>1146477</xdr:colOff>
      <xdr:row>31</xdr:row>
      <xdr:rowOff>3068</xdr:rowOff>
    </xdr:to>
    <xdr:pic>
      <xdr:nvPicPr>
        <xdr:cNvPr id="87" name="Bild 8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06401" y="86390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368301</xdr:colOff>
      <xdr:row>27</xdr:row>
      <xdr:rowOff>53868</xdr:rowOff>
    </xdr:from>
    <xdr:to>
      <xdr:col>7</xdr:col>
      <xdr:colOff>901701</xdr:colOff>
      <xdr:row>27</xdr:row>
      <xdr:rowOff>731864</xdr:rowOff>
    </xdr:to>
    <xdr:pic>
      <xdr:nvPicPr>
        <xdr:cNvPr id="88" name="Bild 8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22901" y="75214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27</xdr:row>
      <xdr:rowOff>112149</xdr:rowOff>
    </xdr:from>
    <xdr:to>
      <xdr:col>2</xdr:col>
      <xdr:colOff>0</xdr:colOff>
      <xdr:row>28</xdr:row>
      <xdr:rowOff>15768</xdr:rowOff>
    </xdr:to>
    <xdr:pic>
      <xdr:nvPicPr>
        <xdr:cNvPr id="89" name="Bild 8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92100" y="75797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44218</xdr:colOff>
      <xdr:row>24</xdr:row>
      <xdr:rowOff>164029</xdr:rowOff>
    </xdr:from>
    <xdr:to>
      <xdr:col>6</xdr:col>
      <xdr:colOff>0</xdr:colOff>
      <xdr:row>24</xdr:row>
      <xdr:rowOff>714269</xdr:rowOff>
    </xdr:to>
    <xdr:pic>
      <xdr:nvPicPr>
        <xdr:cNvPr id="90" name="Bild 8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98618" y="65521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27</xdr:row>
      <xdr:rowOff>61780</xdr:rowOff>
    </xdr:from>
    <xdr:to>
      <xdr:col>5</xdr:col>
      <xdr:colOff>865743</xdr:colOff>
      <xdr:row>27</xdr:row>
      <xdr:rowOff>726968</xdr:rowOff>
    </xdr:to>
    <xdr:pic>
      <xdr:nvPicPr>
        <xdr:cNvPr id="91" name="Bild 9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797300" y="75293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27</xdr:row>
      <xdr:rowOff>155468</xdr:rowOff>
    </xdr:from>
    <xdr:to>
      <xdr:col>3</xdr:col>
      <xdr:colOff>1181100</xdr:colOff>
      <xdr:row>27</xdr:row>
      <xdr:rowOff>696677</xdr:rowOff>
    </xdr:to>
    <xdr:pic>
      <xdr:nvPicPr>
        <xdr:cNvPr id="92" name="Bild 9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43100" y="76230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156100</xdr:colOff>
      <xdr:row>30</xdr:row>
      <xdr:rowOff>52326</xdr:rowOff>
    </xdr:from>
    <xdr:to>
      <xdr:col>7</xdr:col>
      <xdr:colOff>965200</xdr:colOff>
      <xdr:row>30</xdr:row>
      <xdr:rowOff>739668</xdr:rowOff>
    </xdr:to>
    <xdr:pic>
      <xdr:nvPicPr>
        <xdr:cNvPr id="93" name="Bild 9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10700" y="85994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162670</xdr:colOff>
      <xdr:row>30</xdr:row>
      <xdr:rowOff>91968</xdr:rowOff>
    </xdr:from>
    <xdr:to>
      <xdr:col>3</xdr:col>
      <xdr:colOff>990600</xdr:colOff>
      <xdr:row>30</xdr:row>
      <xdr:rowOff>714268</xdr:rowOff>
    </xdr:to>
    <xdr:pic>
      <xdr:nvPicPr>
        <xdr:cNvPr id="94" name="Bild 9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16870" y="86390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61032</xdr:colOff>
      <xdr:row>21</xdr:row>
      <xdr:rowOff>257068</xdr:rowOff>
    </xdr:from>
    <xdr:to>
      <xdr:col>1</xdr:col>
      <xdr:colOff>1186156</xdr:colOff>
      <xdr:row>21</xdr:row>
      <xdr:rowOff>650768</xdr:rowOff>
    </xdr:to>
    <xdr:pic>
      <xdr:nvPicPr>
        <xdr:cNvPr id="95" name="Bild 9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15032" y="55656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38100</xdr:rowOff>
    </xdr:from>
    <xdr:to>
      <xdr:col>6</xdr:col>
      <xdr:colOff>12700</xdr:colOff>
      <xdr:row>24</xdr:row>
      <xdr:rowOff>68103</xdr:rowOff>
    </xdr:to>
    <xdr:pic>
      <xdr:nvPicPr>
        <xdr:cNvPr id="96" name="Bild 9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54400" y="50038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25400</xdr:rowOff>
    </xdr:from>
    <xdr:to>
      <xdr:col>8</xdr:col>
      <xdr:colOff>12700</xdr:colOff>
      <xdr:row>24</xdr:row>
      <xdr:rowOff>55403</xdr:rowOff>
    </xdr:to>
    <xdr:pic>
      <xdr:nvPicPr>
        <xdr:cNvPr id="97" name="Bild 9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54600" y="4991100"/>
          <a:ext cx="1219200" cy="145240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47108" name="Check Box 4" hidden="1">
              <a:extLst>
                <a:ext uri="{63B3BB69-23CF-44E3-9099-C40C66FF867C}">
                  <a14:compatExt spid="_x0000_s47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47109" name="Check Box 5" hidden="1">
              <a:extLst>
                <a:ext uri="{63B3BB69-23CF-44E3-9099-C40C66FF867C}">
                  <a14:compatExt spid="_x0000_s47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47110" name="Check Box 6" hidden="1">
              <a:extLst>
                <a:ext uri="{63B3BB69-23CF-44E3-9099-C40C66FF867C}">
                  <a14:compatExt spid="_x0000_s47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47111" name="Check Box 7" hidden="1">
              <a:extLst>
                <a:ext uri="{63B3BB69-23CF-44E3-9099-C40C66FF867C}">
                  <a14:compatExt spid="_x0000_s47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47112" name="Check Box 8" hidden="1">
              <a:extLst>
                <a:ext uri="{63B3BB69-23CF-44E3-9099-C40C66FF867C}">
                  <a14:compatExt spid="_x0000_s47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47113" name="Check Box 9" hidden="1">
              <a:extLst>
                <a:ext uri="{63B3BB69-23CF-44E3-9099-C40C66FF867C}">
                  <a14:compatExt spid="_x0000_s47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47114" name="Check Box 10" hidden="1">
              <a:extLst>
                <a:ext uri="{63B3BB69-23CF-44E3-9099-C40C66FF867C}">
                  <a14:compatExt spid="_x0000_s47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47115" name="Check Box 11" hidden="1">
              <a:extLst>
                <a:ext uri="{63B3BB69-23CF-44E3-9099-C40C66FF867C}">
                  <a14:compatExt spid="_x0000_s47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47116" name="Check Box 12" hidden="1">
              <a:extLst>
                <a:ext uri="{63B3BB69-23CF-44E3-9099-C40C66FF867C}">
                  <a14:compatExt spid="_x0000_s47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47117" name="Check Box 13" hidden="1">
              <a:extLst>
                <a:ext uri="{63B3BB69-23CF-44E3-9099-C40C66FF867C}">
                  <a14:compatExt spid="_x0000_s47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47118" name="Check Box 14" hidden="1">
              <a:extLst>
                <a:ext uri="{63B3BB69-23CF-44E3-9099-C40C66FF867C}">
                  <a14:compatExt spid="_x0000_s47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47119" name="Check Box 15" hidden="1">
              <a:extLst>
                <a:ext uri="{63B3BB69-23CF-44E3-9099-C40C66FF867C}">
                  <a14:compatExt spid="_x0000_s47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47120" name="Check Box 16" hidden="1">
              <a:extLst>
                <a:ext uri="{63B3BB69-23CF-44E3-9099-C40C66FF867C}">
                  <a14:compatExt spid="_x0000_s47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47121" name="Check Box 17" hidden="1">
              <a:extLst>
                <a:ext uri="{63B3BB69-23CF-44E3-9099-C40C66FF867C}">
                  <a14:compatExt spid="_x0000_s47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47122" name="Check Box 18" hidden="1">
              <a:extLst>
                <a:ext uri="{63B3BB69-23CF-44E3-9099-C40C66FF867C}">
                  <a14:compatExt spid="_x0000_s47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47123" name="Check Box 19" hidden="1">
              <a:extLst>
                <a:ext uri="{63B3BB69-23CF-44E3-9099-C40C66FF867C}">
                  <a14:compatExt spid="_x0000_s47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47124" name="Check Box 20" hidden="1">
              <a:extLst>
                <a:ext uri="{63B3BB69-23CF-44E3-9099-C40C66FF867C}">
                  <a14:compatExt spid="_x0000_s47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47125" name="Check Box 21" hidden="1">
              <a:extLst>
                <a:ext uri="{63B3BB69-23CF-44E3-9099-C40C66FF867C}">
                  <a14:compatExt spid="_x0000_s47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47126" name="Check Box 22" hidden="1">
              <a:extLst>
                <a:ext uri="{63B3BB69-23CF-44E3-9099-C40C66FF867C}">
                  <a14:compatExt spid="_x0000_s47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47127" name="Check Box 23" hidden="1">
              <a:extLst>
                <a:ext uri="{63B3BB69-23CF-44E3-9099-C40C66FF867C}">
                  <a14:compatExt spid="_x0000_s47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47128" name="Check Box 24" hidden="1">
              <a:extLst>
                <a:ext uri="{63B3BB69-23CF-44E3-9099-C40C66FF867C}">
                  <a14:compatExt spid="_x0000_s47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47129" name="Check Box 25" hidden="1">
              <a:extLst>
                <a:ext uri="{63B3BB69-23CF-44E3-9099-C40C66FF867C}">
                  <a14:compatExt spid="_x0000_s47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47130" name="Check Box 26" hidden="1">
              <a:extLst>
                <a:ext uri="{63B3BB69-23CF-44E3-9099-C40C66FF867C}">
                  <a14:compatExt spid="_x0000_s47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47131" name="Check Box 27" hidden="1">
              <a:extLst>
                <a:ext uri="{63B3BB69-23CF-44E3-9099-C40C66FF867C}">
                  <a14:compatExt spid="_x0000_s47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47132" name="Check Box 28" hidden="1">
              <a:extLst>
                <a:ext uri="{63B3BB69-23CF-44E3-9099-C40C66FF867C}">
                  <a14:compatExt spid="_x0000_s47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47133" name="Check Box 29" hidden="1">
              <a:extLst>
                <a:ext uri="{63B3BB69-23CF-44E3-9099-C40C66FF867C}">
                  <a14:compatExt spid="_x0000_s47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47134" name="Check Box 30" hidden="1">
              <a:extLst>
                <a:ext uri="{63B3BB69-23CF-44E3-9099-C40C66FF867C}">
                  <a14:compatExt spid="_x0000_s47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192195</xdr:colOff>
      <xdr:row>12</xdr:row>
      <xdr:rowOff>43710</xdr:rowOff>
    </xdr:from>
    <xdr:to>
      <xdr:col>3</xdr:col>
      <xdr:colOff>1064181</xdr:colOff>
      <xdr:row>13</xdr:row>
      <xdr:rowOff>42644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6395" y="21138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368357</xdr:colOff>
      <xdr:row>12</xdr:row>
      <xdr:rowOff>38099</xdr:rowOff>
    </xdr:from>
    <xdr:to>
      <xdr:col>7</xdr:col>
      <xdr:colOff>960966</xdr:colOff>
      <xdr:row>13</xdr:row>
      <xdr:rowOff>44771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2957" y="21081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15</xdr:row>
      <xdr:rowOff>84667</xdr:rowOff>
    </xdr:from>
    <xdr:to>
      <xdr:col>2</xdr:col>
      <xdr:colOff>56756</xdr:colOff>
      <xdr:row>16</xdr:row>
      <xdr:rowOff>25400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300" y="32342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144101</xdr:colOff>
      <xdr:row>15</xdr:row>
      <xdr:rowOff>38098</xdr:rowOff>
    </xdr:from>
    <xdr:to>
      <xdr:col>5</xdr:col>
      <xdr:colOff>1177026</xdr:colOff>
      <xdr:row>16</xdr:row>
      <xdr:rowOff>42332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8501" y="31876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374802</xdr:colOff>
      <xdr:row>15</xdr:row>
      <xdr:rowOff>194732</xdr:rowOff>
    </xdr:from>
    <xdr:to>
      <xdr:col>8</xdr:col>
      <xdr:colOff>127928</xdr:colOff>
      <xdr:row>15</xdr:row>
      <xdr:rowOff>694265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35702" y="33443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182035</xdr:colOff>
      <xdr:row>18</xdr:row>
      <xdr:rowOff>4233</xdr:rowOff>
    </xdr:from>
    <xdr:to>
      <xdr:col>3</xdr:col>
      <xdr:colOff>1138809</xdr:colOff>
      <xdr:row>19</xdr:row>
      <xdr:rowOff>33772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36235" y="42333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48851</xdr:colOff>
      <xdr:row>15</xdr:row>
      <xdr:rowOff>84666</xdr:rowOff>
    </xdr:from>
    <xdr:to>
      <xdr:col>4</xdr:col>
      <xdr:colOff>44007</xdr:colOff>
      <xdr:row>16</xdr:row>
      <xdr:rowOff>2117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3051" y="32342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194557</xdr:colOff>
      <xdr:row>12</xdr:row>
      <xdr:rowOff>51646</xdr:rowOff>
    </xdr:from>
    <xdr:to>
      <xdr:col>1</xdr:col>
      <xdr:colOff>1055483</xdr:colOff>
      <xdr:row>13</xdr:row>
      <xdr:rowOff>21166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557" y="21217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</xdr:colOff>
      <xdr:row>12</xdr:row>
      <xdr:rowOff>25399</xdr:rowOff>
    </xdr:from>
    <xdr:to>
      <xdr:col>5</xdr:col>
      <xdr:colOff>901700</xdr:colOff>
      <xdr:row>13</xdr:row>
      <xdr:rowOff>66325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22700" y="20954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180693</xdr:colOff>
      <xdr:row>18</xdr:row>
      <xdr:rowOff>29633</xdr:rowOff>
    </xdr:from>
    <xdr:to>
      <xdr:col>1</xdr:col>
      <xdr:colOff>1086086</xdr:colOff>
      <xdr:row>19</xdr:row>
      <xdr:rowOff>46566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4693" y="42587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148168</xdr:colOff>
      <xdr:row>8</xdr:row>
      <xdr:rowOff>46564</xdr:rowOff>
    </xdr:from>
    <xdr:to>
      <xdr:col>3</xdr:col>
      <xdr:colOff>1096434</xdr:colOff>
      <xdr:row>11</xdr:row>
      <xdr:rowOff>96710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02368" y="8466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144802</xdr:colOff>
      <xdr:row>7</xdr:row>
      <xdr:rowOff>187516</xdr:rowOff>
    </xdr:from>
    <xdr:to>
      <xdr:col>5</xdr:col>
      <xdr:colOff>1138766</xdr:colOff>
      <xdr:row>11</xdr:row>
      <xdr:rowOff>110067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99202" y="7971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124865</xdr:colOff>
      <xdr:row>7</xdr:row>
      <xdr:rowOff>183931</xdr:rowOff>
    </xdr:from>
    <xdr:to>
      <xdr:col>1</xdr:col>
      <xdr:colOff>1121834</xdr:colOff>
      <xdr:row>11</xdr:row>
      <xdr:rowOff>110063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78865" y="7935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156134</xdr:colOff>
      <xdr:row>7</xdr:row>
      <xdr:rowOff>177800</xdr:rowOff>
    </xdr:from>
    <xdr:to>
      <xdr:col>7</xdr:col>
      <xdr:colOff>1159934</xdr:colOff>
      <xdr:row>11</xdr:row>
      <xdr:rowOff>110066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210734" y="7874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21</xdr:row>
      <xdr:rowOff>231668</xdr:rowOff>
    </xdr:from>
    <xdr:to>
      <xdr:col>4</xdr:col>
      <xdr:colOff>38100</xdr:colOff>
      <xdr:row>21</xdr:row>
      <xdr:rowOff>671399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92300" y="55402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43254</xdr:colOff>
      <xdr:row>24</xdr:row>
      <xdr:rowOff>66567</xdr:rowOff>
    </xdr:from>
    <xdr:to>
      <xdr:col>2</xdr:col>
      <xdr:colOff>50799</xdr:colOff>
      <xdr:row>24</xdr:row>
      <xdr:rowOff>726990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97254" y="64546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61864</xdr:colOff>
      <xdr:row>24</xdr:row>
      <xdr:rowOff>168168</xdr:rowOff>
    </xdr:from>
    <xdr:to>
      <xdr:col>3</xdr:col>
      <xdr:colOff>1169993</xdr:colOff>
      <xdr:row>25</xdr:row>
      <xdr:rowOff>3068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16064" y="65562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203201</xdr:colOff>
      <xdr:row>24</xdr:row>
      <xdr:rowOff>103080</xdr:rowOff>
    </xdr:from>
    <xdr:to>
      <xdr:col>7</xdr:col>
      <xdr:colOff>1055438</xdr:colOff>
      <xdr:row>25</xdr:row>
      <xdr:rowOff>41168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57801" y="64911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215900</xdr:colOff>
      <xdr:row>30</xdr:row>
      <xdr:rowOff>80204</xdr:rowOff>
    </xdr:from>
    <xdr:to>
      <xdr:col>5</xdr:col>
      <xdr:colOff>1092200</xdr:colOff>
      <xdr:row>31</xdr:row>
      <xdr:rowOff>41168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70300" y="86273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30</xdr:row>
      <xdr:rowOff>104668</xdr:rowOff>
    </xdr:from>
    <xdr:to>
      <xdr:col>1</xdr:col>
      <xdr:colOff>1146477</xdr:colOff>
      <xdr:row>31</xdr:row>
      <xdr:rowOff>15768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06401" y="86517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368301</xdr:colOff>
      <xdr:row>27</xdr:row>
      <xdr:rowOff>66568</xdr:rowOff>
    </xdr:from>
    <xdr:to>
      <xdr:col>7</xdr:col>
      <xdr:colOff>901701</xdr:colOff>
      <xdr:row>28</xdr:row>
      <xdr:rowOff>7964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22901" y="75341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27</xdr:row>
      <xdr:rowOff>124849</xdr:rowOff>
    </xdr:from>
    <xdr:to>
      <xdr:col>2</xdr:col>
      <xdr:colOff>0</xdr:colOff>
      <xdr:row>28</xdr:row>
      <xdr:rowOff>28468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92100" y="75924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44218</xdr:colOff>
      <xdr:row>24</xdr:row>
      <xdr:rowOff>176729</xdr:rowOff>
    </xdr:from>
    <xdr:to>
      <xdr:col>6</xdr:col>
      <xdr:colOff>0</xdr:colOff>
      <xdr:row>24</xdr:row>
      <xdr:rowOff>726969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98618" y="65648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27</xdr:row>
      <xdr:rowOff>74480</xdr:rowOff>
    </xdr:from>
    <xdr:to>
      <xdr:col>5</xdr:col>
      <xdr:colOff>865743</xdr:colOff>
      <xdr:row>28</xdr:row>
      <xdr:rowOff>3068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797300" y="75420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27</xdr:row>
      <xdr:rowOff>168168</xdr:rowOff>
    </xdr:from>
    <xdr:to>
      <xdr:col>3</xdr:col>
      <xdr:colOff>1181100</xdr:colOff>
      <xdr:row>27</xdr:row>
      <xdr:rowOff>709377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43100" y="76357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156100</xdr:colOff>
      <xdr:row>30</xdr:row>
      <xdr:rowOff>65026</xdr:rowOff>
    </xdr:from>
    <xdr:to>
      <xdr:col>7</xdr:col>
      <xdr:colOff>965200</xdr:colOff>
      <xdr:row>31</xdr:row>
      <xdr:rowOff>3068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10700" y="86121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162670</xdr:colOff>
      <xdr:row>30</xdr:row>
      <xdr:rowOff>104668</xdr:rowOff>
    </xdr:from>
    <xdr:to>
      <xdr:col>3</xdr:col>
      <xdr:colOff>990600</xdr:colOff>
      <xdr:row>30</xdr:row>
      <xdr:rowOff>726968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16870" y="86517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61032</xdr:colOff>
      <xdr:row>21</xdr:row>
      <xdr:rowOff>269768</xdr:rowOff>
    </xdr:from>
    <xdr:to>
      <xdr:col>1</xdr:col>
      <xdr:colOff>1186156</xdr:colOff>
      <xdr:row>21</xdr:row>
      <xdr:rowOff>663468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15032" y="55783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50800</xdr:rowOff>
    </xdr:from>
    <xdr:to>
      <xdr:col>6</xdr:col>
      <xdr:colOff>12700</xdr:colOff>
      <xdr:row>24</xdr:row>
      <xdr:rowOff>80803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54400" y="50165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38100</xdr:rowOff>
    </xdr:from>
    <xdr:to>
      <xdr:col>8</xdr:col>
      <xdr:colOff>12700</xdr:colOff>
      <xdr:row>24</xdr:row>
      <xdr:rowOff>68103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54600" y="5003800"/>
          <a:ext cx="1219200" cy="145240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48132" name="Check Box 4" hidden="1">
              <a:extLst>
                <a:ext uri="{63B3BB69-23CF-44E3-9099-C40C66FF867C}">
                  <a14:compatExt spid="_x0000_s48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48133" name="Check Box 5" hidden="1">
              <a:extLst>
                <a:ext uri="{63B3BB69-23CF-44E3-9099-C40C66FF867C}">
                  <a14:compatExt spid="_x0000_s48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48134" name="Check Box 6" hidden="1">
              <a:extLst>
                <a:ext uri="{63B3BB69-23CF-44E3-9099-C40C66FF867C}">
                  <a14:compatExt spid="_x0000_s48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48135" name="Check Box 7" hidden="1">
              <a:extLst>
                <a:ext uri="{63B3BB69-23CF-44E3-9099-C40C66FF867C}">
                  <a14:compatExt spid="_x0000_s48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48136" name="Check Box 8" hidden="1">
              <a:extLst>
                <a:ext uri="{63B3BB69-23CF-44E3-9099-C40C66FF867C}">
                  <a14:compatExt spid="_x0000_s48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48137" name="Check Box 9" hidden="1">
              <a:extLst>
                <a:ext uri="{63B3BB69-23CF-44E3-9099-C40C66FF867C}">
                  <a14:compatExt spid="_x0000_s48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48138" name="Check Box 10" hidden="1">
              <a:extLst>
                <a:ext uri="{63B3BB69-23CF-44E3-9099-C40C66FF867C}">
                  <a14:compatExt spid="_x0000_s48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48139" name="Check Box 11" hidden="1">
              <a:extLst>
                <a:ext uri="{63B3BB69-23CF-44E3-9099-C40C66FF867C}">
                  <a14:compatExt spid="_x0000_s48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48140" name="Check Box 12" hidden="1">
              <a:extLst>
                <a:ext uri="{63B3BB69-23CF-44E3-9099-C40C66FF867C}">
                  <a14:compatExt spid="_x0000_s48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48141" name="Check Box 13" hidden="1">
              <a:extLst>
                <a:ext uri="{63B3BB69-23CF-44E3-9099-C40C66FF867C}">
                  <a14:compatExt spid="_x0000_s48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48142" name="Check Box 14" hidden="1">
              <a:extLst>
                <a:ext uri="{63B3BB69-23CF-44E3-9099-C40C66FF867C}">
                  <a14:compatExt spid="_x0000_s48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48143" name="Check Box 15" hidden="1">
              <a:extLst>
                <a:ext uri="{63B3BB69-23CF-44E3-9099-C40C66FF867C}">
                  <a14:compatExt spid="_x0000_s48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48144" name="Check Box 16" hidden="1">
              <a:extLst>
                <a:ext uri="{63B3BB69-23CF-44E3-9099-C40C66FF867C}">
                  <a14:compatExt spid="_x0000_s48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48145" name="Check Box 17" hidden="1">
              <a:extLst>
                <a:ext uri="{63B3BB69-23CF-44E3-9099-C40C66FF867C}">
                  <a14:compatExt spid="_x0000_s48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48146" name="Check Box 18" hidden="1">
              <a:extLst>
                <a:ext uri="{63B3BB69-23CF-44E3-9099-C40C66FF867C}">
                  <a14:compatExt spid="_x0000_s48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48147" name="Check Box 19" hidden="1">
              <a:extLst>
                <a:ext uri="{63B3BB69-23CF-44E3-9099-C40C66FF867C}">
                  <a14:compatExt spid="_x0000_s48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48148" name="Check Box 20" hidden="1">
              <a:extLst>
                <a:ext uri="{63B3BB69-23CF-44E3-9099-C40C66FF867C}">
                  <a14:compatExt spid="_x0000_s48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48149" name="Check Box 21" hidden="1">
              <a:extLst>
                <a:ext uri="{63B3BB69-23CF-44E3-9099-C40C66FF867C}">
                  <a14:compatExt spid="_x0000_s48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48150" name="Check Box 22" hidden="1">
              <a:extLst>
                <a:ext uri="{63B3BB69-23CF-44E3-9099-C40C66FF867C}">
                  <a14:compatExt spid="_x0000_s48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48151" name="Check Box 23" hidden="1">
              <a:extLst>
                <a:ext uri="{63B3BB69-23CF-44E3-9099-C40C66FF867C}">
                  <a14:compatExt spid="_x0000_s48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48152" name="Check Box 24" hidden="1">
              <a:extLst>
                <a:ext uri="{63B3BB69-23CF-44E3-9099-C40C66FF867C}">
                  <a14:compatExt spid="_x0000_s48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48153" name="Check Box 25" hidden="1">
              <a:extLst>
                <a:ext uri="{63B3BB69-23CF-44E3-9099-C40C66FF867C}">
                  <a14:compatExt spid="_x0000_s48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48154" name="Check Box 26" hidden="1">
              <a:extLst>
                <a:ext uri="{63B3BB69-23CF-44E3-9099-C40C66FF867C}">
                  <a14:compatExt spid="_x0000_s48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48155" name="Check Box 27" hidden="1">
              <a:extLst>
                <a:ext uri="{63B3BB69-23CF-44E3-9099-C40C66FF867C}">
                  <a14:compatExt spid="_x0000_s48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48156" name="Check Box 28" hidden="1">
              <a:extLst>
                <a:ext uri="{63B3BB69-23CF-44E3-9099-C40C66FF867C}">
                  <a14:compatExt spid="_x0000_s48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48157" name="Check Box 29" hidden="1">
              <a:extLst>
                <a:ext uri="{63B3BB69-23CF-44E3-9099-C40C66FF867C}">
                  <a14:compatExt spid="_x0000_s48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48158" name="Check Box 30" hidden="1">
              <a:extLst>
                <a:ext uri="{63B3BB69-23CF-44E3-9099-C40C66FF867C}">
                  <a14:compatExt spid="_x0000_s48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192195</xdr:colOff>
      <xdr:row>12</xdr:row>
      <xdr:rowOff>31010</xdr:rowOff>
    </xdr:from>
    <xdr:to>
      <xdr:col>3</xdr:col>
      <xdr:colOff>1064181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63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368357</xdr:colOff>
      <xdr:row>12</xdr:row>
      <xdr:rowOff>25399</xdr:rowOff>
    </xdr:from>
    <xdr:to>
      <xdr:col>7</xdr:col>
      <xdr:colOff>960966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29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15</xdr:row>
      <xdr:rowOff>71967</xdr:rowOff>
    </xdr:from>
    <xdr:to>
      <xdr:col>2</xdr:col>
      <xdr:colOff>56756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3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144101</xdr:colOff>
      <xdr:row>15</xdr:row>
      <xdr:rowOff>25398</xdr:rowOff>
    </xdr:from>
    <xdr:to>
      <xdr:col>5</xdr:col>
      <xdr:colOff>1177026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85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374802</xdr:colOff>
      <xdr:row>15</xdr:row>
      <xdr:rowOff>182032</xdr:rowOff>
    </xdr:from>
    <xdr:to>
      <xdr:col>8</xdr:col>
      <xdr:colOff>127928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357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182035</xdr:colOff>
      <xdr:row>17</xdr:row>
      <xdr:rowOff>182033</xdr:rowOff>
    </xdr:from>
    <xdr:to>
      <xdr:col>3</xdr:col>
      <xdr:colOff>1138809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362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48851</xdr:colOff>
      <xdr:row>15</xdr:row>
      <xdr:rowOff>71966</xdr:rowOff>
    </xdr:from>
    <xdr:to>
      <xdr:col>4</xdr:col>
      <xdr:colOff>44007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30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194557</xdr:colOff>
      <xdr:row>12</xdr:row>
      <xdr:rowOff>38946</xdr:rowOff>
    </xdr:from>
    <xdr:to>
      <xdr:col>1</xdr:col>
      <xdr:colOff>1055483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5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</xdr:colOff>
      <xdr:row>12</xdr:row>
      <xdr:rowOff>12699</xdr:rowOff>
    </xdr:from>
    <xdr:to>
      <xdr:col>5</xdr:col>
      <xdr:colOff>901700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227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180693</xdr:colOff>
      <xdr:row>18</xdr:row>
      <xdr:rowOff>16933</xdr:rowOff>
    </xdr:from>
    <xdr:to>
      <xdr:col>1</xdr:col>
      <xdr:colOff>1086086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46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148168</xdr:colOff>
      <xdr:row>8</xdr:row>
      <xdr:rowOff>33864</xdr:rowOff>
    </xdr:from>
    <xdr:to>
      <xdr:col>3</xdr:col>
      <xdr:colOff>1096434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023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144802</xdr:colOff>
      <xdr:row>7</xdr:row>
      <xdr:rowOff>174816</xdr:rowOff>
    </xdr:from>
    <xdr:to>
      <xdr:col>5</xdr:col>
      <xdr:colOff>1138766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992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124865</xdr:colOff>
      <xdr:row>7</xdr:row>
      <xdr:rowOff>171231</xdr:rowOff>
    </xdr:from>
    <xdr:to>
      <xdr:col>1</xdr:col>
      <xdr:colOff>1121834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788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156134</xdr:colOff>
      <xdr:row>7</xdr:row>
      <xdr:rowOff>165100</xdr:rowOff>
    </xdr:from>
    <xdr:to>
      <xdr:col>7</xdr:col>
      <xdr:colOff>1159934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2107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21</xdr:row>
      <xdr:rowOff>218968</xdr:rowOff>
    </xdr:from>
    <xdr:to>
      <xdr:col>4</xdr:col>
      <xdr:colOff>63500</xdr:colOff>
      <xdr:row>21</xdr:row>
      <xdr:rowOff>658699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17700" y="55275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68654</xdr:colOff>
      <xdr:row>24</xdr:row>
      <xdr:rowOff>53867</xdr:rowOff>
    </xdr:from>
    <xdr:to>
      <xdr:col>2</xdr:col>
      <xdr:colOff>76199</xdr:colOff>
      <xdr:row>24</xdr:row>
      <xdr:rowOff>714290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22654" y="64419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87264</xdr:colOff>
      <xdr:row>24</xdr:row>
      <xdr:rowOff>155468</xdr:rowOff>
    </xdr:from>
    <xdr:to>
      <xdr:col>3</xdr:col>
      <xdr:colOff>1195393</xdr:colOff>
      <xdr:row>24</xdr:row>
      <xdr:rowOff>726968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41464" y="65435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228601</xdr:colOff>
      <xdr:row>24</xdr:row>
      <xdr:rowOff>90380</xdr:rowOff>
    </xdr:from>
    <xdr:to>
      <xdr:col>7</xdr:col>
      <xdr:colOff>1080838</xdr:colOff>
      <xdr:row>25</xdr:row>
      <xdr:rowOff>28468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83201" y="64784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241300</xdr:colOff>
      <xdr:row>30</xdr:row>
      <xdr:rowOff>67504</xdr:rowOff>
    </xdr:from>
    <xdr:to>
      <xdr:col>5</xdr:col>
      <xdr:colOff>1117600</xdr:colOff>
      <xdr:row>31</xdr:row>
      <xdr:rowOff>28468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86146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177801</xdr:colOff>
      <xdr:row>30</xdr:row>
      <xdr:rowOff>91968</xdr:rowOff>
    </xdr:from>
    <xdr:to>
      <xdr:col>1</xdr:col>
      <xdr:colOff>1171877</xdr:colOff>
      <xdr:row>31</xdr:row>
      <xdr:rowOff>3068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1801" y="86390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393701</xdr:colOff>
      <xdr:row>27</xdr:row>
      <xdr:rowOff>53868</xdr:rowOff>
    </xdr:from>
    <xdr:to>
      <xdr:col>7</xdr:col>
      <xdr:colOff>927101</xdr:colOff>
      <xdr:row>27</xdr:row>
      <xdr:rowOff>731864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48301" y="75214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27</xdr:row>
      <xdr:rowOff>112149</xdr:rowOff>
    </xdr:from>
    <xdr:to>
      <xdr:col>2</xdr:col>
      <xdr:colOff>25400</xdr:colOff>
      <xdr:row>28</xdr:row>
      <xdr:rowOff>15768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17500" y="75797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69618</xdr:colOff>
      <xdr:row>24</xdr:row>
      <xdr:rowOff>164029</xdr:rowOff>
    </xdr:from>
    <xdr:to>
      <xdr:col>6</xdr:col>
      <xdr:colOff>25400</xdr:colOff>
      <xdr:row>24</xdr:row>
      <xdr:rowOff>714269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24018" y="65521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</xdr:colOff>
      <xdr:row>27</xdr:row>
      <xdr:rowOff>61780</xdr:rowOff>
    </xdr:from>
    <xdr:to>
      <xdr:col>5</xdr:col>
      <xdr:colOff>891143</xdr:colOff>
      <xdr:row>27</xdr:row>
      <xdr:rowOff>726968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22700" y="75293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27</xdr:row>
      <xdr:rowOff>155468</xdr:rowOff>
    </xdr:from>
    <xdr:to>
      <xdr:col>4</xdr:col>
      <xdr:colOff>0</xdr:colOff>
      <xdr:row>27</xdr:row>
      <xdr:rowOff>696677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8500" y="76230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181500</xdr:colOff>
      <xdr:row>30</xdr:row>
      <xdr:rowOff>52326</xdr:rowOff>
    </xdr:from>
    <xdr:to>
      <xdr:col>7</xdr:col>
      <xdr:colOff>990600</xdr:colOff>
      <xdr:row>30</xdr:row>
      <xdr:rowOff>739668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36100" y="85994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188070</xdr:colOff>
      <xdr:row>30</xdr:row>
      <xdr:rowOff>91968</xdr:rowOff>
    </xdr:from>
    <xdr:to>
      <xdr:col>3</xdr:col>
      <xdr:colOff>1016000</xdr:colOff>
      <xdr:row>30</xdr:row>
      <xdr:rowOff>714268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42270" y="86390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86432</xdr:colOff>
      <xdr:row>21</xdr:row>
      <xdr:rowOff>257068</xdr:rowOff>
    </xdr:from>
    <xdr:to>
      <xdr:col>2</xdr:col>
      <xdr:colOff>5056</xdr:colOff>
      <xdr:row>21</xdr:row>
      <xdr:rowOff>650768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40432" y="55656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19</xdr:row>
      <xdr:rowOff>38100</xdr:rowOff>
    </xdr:from>
    <xdr:to>
      <xdr:col>6</xdr:col>
      <xdr:colOff>38100</xdr:colOff>
      <xdr:row>24</xdr:row>
      <xdr:rowOff>68103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79800" y="50038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19</xdr:row>
      <xdr:rowOff>25400</xdr:rowOff>
    </xdr:from>
    <xdr:to>
      <xdr:col>8</xdr:col>
      <xdr:colOff>38100</xdr:colOff>
      <xdr:row>24</xdr:row>
      <xdr:rowOff>55403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80000" y="4991100"/>
          <a:ext cx="1219200" cy="145240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49163" name="Check Box 11" hidden="1">
              <a:extLst>
                <a:ext uri="{63B3BB69-23CF-44E3-9099-C40C66FF867C}">
                  <a14:compatExt spid="_x0000_s49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49164" name="Check Box 12" hidden="1">
              <a:extLst>
                <a:ext uri="{63B3BB69-23CF-44E3-9099-C40C66FF867C}">
                  <a14:compatExt spid="_x0000_s49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49165" name="Check Box 13" hidden="1">
              <a:extLst>
                <a:ext uri="{63B3BB69-23CF-44E3-9099-C40C66FF867C}">
                  <a14:compatExt spid="_x0000_s49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49166" name="Check Box 14" hidden="1">
              <a:extLst>
                <a:ext uri="{63B3BB69-23CF-44E3-9099-C40C66FF867C}">
                  <a14:compatExt spid="_x0000_s49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49167" name="Check Box 15" hidden="1">
              <a:extLst>
                <a:ext uri="{63B3BB69-23CF-44E3-9099-C40C66FF867C}">
                  <a14:compatExt spid="_x0000_s49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49168" name="Check Box 16" hidden="1">
              <a:extLst>
                <a:ext uri="{63B3BB69-23CF-44E3-9099-C40C66FF867C}">
                  <a14:compatExt spid="_x0000_s49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49169" name="Check Box 17" hidden="1">
              <a:extLst>
                <a:ext uri="{63B3BB69-23CF-44E3-9099-C40C66FF867C}">
                  <a14:compatExt spid="_x0000_s49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49170" name="Check Box 18" hidden="1">
              <a:extLst>
                <a:ext uri="{63B3BB69-23CF-44E3-9099-C40C66FF867C}">
                  <a14:compatExt spid="_x0000_s49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49171" name="Check Box 19" hidden="1">
              <a:extLst>
                <a:ext uri="{63B3BB69-23CF-44E3-9099-C40C66FF867C}">
                  <a14:compatExt spid="_x0000_s49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49172" name="Check Box 20" hidden="1">
              <a:extLst>
                <a:ext uri="{63B3BB69-23CF-44E3-9099-C40C66FF867C}">
                  <a14:compatExt spid="_x0000_s49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49173" name="Check Box 21" hidden="1">
              <a:extLst>
                <a:ext uri="{63B3BB69-23CF-44E3-9099-C40C66FF867C}">
                  <a14:compatExt spid="_x0000_s49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49174" name="Check Box 22" hidden="1">
              <a:extLst>
                <a:ext uri="{63B3BB69-23CF-44E3-9099-C40C66FF867C}">
                  <a14:compatExt spid="_x0000_s49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49175" name="Check Box 23" hidden="1">
              <a:extLst>
                <a:ext uri="{63B3BB69-23CF-44E3-9099-C40C66FF867C}">
                  <a14:compatExt spid="_x0000_s49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49176" name="Check Box 24" hidden="1">
              <a:extLst>
                <a:ext uri="{63B3BB69-23CF-44E3-9099-C40C66FF867C}">
                  <a14:compatExt spid="_x0000_s49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49177" name="Check Box 25" hidden="1">
              <a:extLst>
                <a:ext uri="{63B3BB69-23CF-44E3-9099-C40C66FF867C}">
                  <a14:compatExt spid="_x0000_s49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49178" name="Check Box 26" hidden="1">
              <a:extLst>
                <a:ext uri="{63B3BB69-23CF-44E3-9099-C40C66FF867C}">
                  <a14:compatExt spid="_x0000_s49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49179" name="Check Box 27" hidden="1">
              <a:extLst>
                <a:ext uri="{63B3BB69-23CF-44E3-9099-C40C66FF867C}">
                  <a14:compatExt spid="_x0000_s49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49180" name="Check Box 28" hidden="1">
              <a:extLst>
                <a:ext uri="{63B3BB69-23CF-44E3-9099-C40C66FF867C}">
                  <a14:compatExt spid="_x0000_s49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49181" name="Check Box 29" hidden="1">
              <a:extLst>
                <a:ext uri="{63B3BB69-23CF-44E3-9099-C40C66FF867C}">
                  <a14:compatExt spid="_x0000_s49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49182" name="Check Box 30" hidden="1">
              <a:extLst>
                <a:ext uri="{63B3BB69-23CF-44E3-9099-C40C66FF867C}">
                  <a14:compatExt spid="_x0000_s49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166795</xdr:colOff>
      <xdr:row>12</xdr:row>
      <xdr:rowOff>31010</xdr:rowOff>
    </xdr:from>
    <xdr:to>
      <xdr:col>3</xdr:col>
      <xdr:colOff>1038781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342957</xdr:colOff>
      <xdr:row>12</xdr:row>
      <xdr:rowOff>25399</xdr:rowOff>
    </xdr:from>
    <xdr:to>
      <xdr:col>7</xdr:col>
      <xdr:colOff>935566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15</xdr:row>
      <xdr:rowOff>71967</xdr:rowOff>
    </xdr:from>
    <xdr:to>
      <xdr:col>2</xdr:col>
      <xdr:colOff>31356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118701</xdr:colOff>
      <xdr:row>15</xdr:row>
      <xdr:rowOff>25398</xdr:rowOff>
    </xdr:from>
    <xdr:to>
      <xdr:col>5</xdr:col>
      <xdr:colOff>1151626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31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349402</xdr:colOff>
      <xdr:row>15</xdr:row>
      <xdr:rowOff>182032</xdr:rowOff>
    </xdr:from>
    <xdr:to>
      <xdr:col>8</xdr:col>
      <xdr:colOff>102528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103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156635</xdr:colOff>
      <xdr:row>17</xdr:row>
      <xdr:rowOff>182033</xdr:rowOff>
    </xdr:from>
    <xdr:to>
      <xdr:col>3</xdr:col>
      <xdr:colOff>1113409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08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23451</xdr:colOff>
      <xdr:row>15</xdr:row>
      <xdr:rowOff>71966</xdr:rowOff>
    </xdr:from>
    <xdr:to>
      <xdr:col>4</xdr:col>
      <xdr:colOff>18607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776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169157</xdr:colOff>
      <xdr:row>12</xdr:row>
      <xdr:rowOff>38946</xdr:rowOff>
    </xdr:from>
    <xdr:to>
      <xdr:col>1</xdr:col>
      <xdr:colOff>1030083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31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12</xdr:row>
      <xdr:rowOff>12699</xdr:rowOff>
    </xdr:from>
    <xdr:to>
      <xdr:col>5</xdr:col>
      <xdr:colOff>876300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973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155293</xdr:colOff>
      <xdr:row>18</xdr:row>
      <xdr:rowOff>16933</xdr:rowOff>
    </xdr:from>
    <xdr:to>
      <xdr:col>1</xdr:col>
      <xdr:colOff>1060686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92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122768</xdr:colOff>
      <xdr:row>8</xdr:row>
      <xdr:rowOff>33864</xdr:rowOff>
    </xdr:from>
    <xdr:to>
      <xdr:col>3</xdr:col>
      <xdr:colOff>1071034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769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119402</xdr:colOff>
      <xdr:row>7</xdr:row>
      <xdr:rowOff>174816</xdr:rowOff>
    </xdr:from>
    <xdr:to>
      <xdr:col>5</xdr:col>
      <xdr:colOff>1113366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738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99465</xdr:colOff>
      <xdr:row>7</xdr:row>
      <xdr:rowOff>171231</xdr:rowOff>
    </xdr:from>
    <xdr:to>
      <xdr:col>1</xdr:col>
      <xdr:colOff>1096434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34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130734</xdr:colOff>
      <xdr:row>7</xdr:row>
      <xdr:rowOff>165100</xdr:rowOff>
    </xdr:from>
    <xdr:to>
      <xdr:col>7</xdr:col>
      <xdr:colOff>1134534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853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21</xdr:row>
      <xdr:rowOff>206268</xdr:rowOff>
    </xdr:from>
    <xdr:to>
      <xdr:col>4</xdr:col>
      <xdr:colOff>38100</xdr:colOff>
      <xdr:row>21</xdr:row>
      <xdr:rowOff>645999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92300" y="55148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43254</xdr:colOff>
      <xdr:row>24</xdr:row>
      <xdr:rowOff>41167</xdr:rowOff>
    </xdr:from>
    <xdr:to>
      <xdr:col>2</xdr:col>
      <xdr:colOff>50799</xdr:colOff>
      <xdr:row>24</xdr:row>
      <xdr:rowOff>701590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97254" y="64292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61864</xdr:colOff>
      <xdr:row>24</xdr:row>
      <xdr:rowOff>142768</xdr:rowOff>
    </xdr:from>
    <xdr:to>
      <xdr:col>3</xdr:col>
      <xdr:colOff>1169993</xdr:colOff>
      <xdr:row>24</xdr:row>
      <xdr:rowOff>714268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16064" y="65308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203201</xdr:colOff>
      <xdr:row>24</xdr:row>
      <xdr:rowOff>77680</xdr:rowOff>
    </xdr:from>
    <xdr:to>
      <xdr:col>7</xdr:col>
      <xdr:colOff>1055438</xdr:colOff>
      <xdr:row>25</xdr:row>
      <xdr:rowOff>15768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57801" y="64657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215900</xdr:colOff>
      <xdr:row>30</xdr:row>
      <xdr:rowOff>54804</xdr:rowOff>
    </xdr:from>
    <xdr:to>
      <xdr:col>5</xdr:col>
      <xdr:colOff>1092200</xdr:colOff>
      <xdr:row>31</xdr:row>
      <xdr:rowOff>15768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70300" y="86019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30</xdr:row>
      <xdr:rowOff>79268</xdr:rowOff>
    </xdr:from>
    <xdr:to>
      <xdr:col>1</xdr:col>
      <xdr:colOff>1146477</xdr:colOff>
      <xdr:row>30</xdr:row>
      <xdr:rowOff>739668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06401" y="86263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368301</xdr:colOff>
      <xdr:row>27</xdr:row>
      <xdr:rowOff>41168</xdr:rowOff>
    </xdr:from>
    <xdr:to>
      <xdr:col>7</xdr:col>
      <xdr:colOff>901701</xdr:colOff>
      <xdr:row>27</xdr:row>
      <xdr:rowOff>719164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22901" y="75087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27</xdr:row>
      <xdr:rowOff>99449</xdr:rowOff>
    </xdr:from>
    <xdr:to>
      <xdr:col>2</xdr:col>
      <xdr:colOff>0</xdr:colOff>
      <xdr:row>28</xdr:row>
      <xdr:rowOff>3068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92100" y="75670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44218</xdr:colOff>
      <xdr:row>24</xdr:row>
      <xdr:rowOff>164029</xdr:rowOff>
    </xdr:from>
    <xdr:to>
      <xdr:col>6</xdr:col>
      <xdr:colOff>0</xdr:colOff>
      <xdr:row>24</xdr:row>
      <xdr:rowOff>714269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98618" y="65521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27</xdr:row>
      <xdr:rowOff>49080</xdr:rowOff>
    </xdr:from>
    <xdr:to>
      <xdr:col>5</xdr:col>
      <xdr:colOff>865743</xdr:colOff>
      <xdr:row>27</xdr:row>
      <xdr:rowOff>714268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797300" y="75166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27</xdr:row>
      <xdr:rowOff>142768</xdr:rowOff>
    </xdr:from>
    <xdr:to>
      <xdr:col>3</xdr:col>
      <xdr:colOff>1181100</xdr:colOff>
      <xdr:row>27</xdr:row>
      <xdr:rowOff>683977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43100" y="76103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156100</xdr:colOff>
      <xdr:row>30</xdr:row>
      <xdr:rowOff>39626</xdr:rowOff>
    </xdr:from>
    <xdr:to>
      <xdr:col>7</xdr:col>
      <xdr:colOff>965200</xdr:colOff>
      <xdr:row>30</xdr:row>
      <xdr:rowOff>726968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10700" y="85867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162670</xdr:colOff>
      <xdr:row>30</xdr:row>
      <xdr:rowOff>79268</xdr:rowOff>
    </xdr:from>
    <xdr:to>
      <xdr:col>3</xdr:col>
      <xdr:colOff>990600</xdr:colOff>
      <xdr:row>30</xdr:row>
      <xdr:rowOff>701568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16870" y="86263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61032</xdr:colOff>
      <xdr:row>21</xdr:row>
      <xdr:rowOff>244368</xdr:rowOff>
    </xdr:from>
    <xdr:to>
      <xdr:col>1</xdr:col>
      <xdr:colOff>1186156</xdr:colOff>
      <xdr:row>21</xdr:row>
      <xdr:rowOff>638068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15032" y="55529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</xdr:row>
      <xdr:rowOff>25400</xdr:rowOff>
    </xdr:from>
    <xdr:to>
      <xdr:col>6</xdr:col>
      <xdr:colOff>12700</xdr:colOff>
      <xdr:row>24</xdr:row>
      <xdr:rowOff>55403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54400" y="49911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12700</xdr:rowOff>
    </xdr:from>
    <xdr:to>
      <xdr:col>8</xdr:col>
      <xdr:colOff>12700</xdr:colOff>
      <xdr:row>24</xdr:row>
      <xdr:rowOff>42703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54600" y="4978400"/>
          <a:ext cx="1219200" cy="145240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50180" name="Check Box 4" hidden="1">
              <a:extLst>
                <a:ext uri="{63B3BB69-23CF-44E3-9099-C40C66FF867C}">
                  <a14:compatExt spid="_x0000_s50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50181" name="Check Box 5" hidden="1">
              <a:extLst>
                <a:ext uri="{63B3BB69-23CF-44E3-9099-C40C66FF867C}">
                  <a14:compatExt spid="_x0000_s50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50182" name="Check Box 6" hidden="1">
              <a:extLst>
                <a:ext uri="{63B3BB69-23CF-44E3-9099-C40C66FF867C}">
                  <a14:compatExt spid="_x0000_s50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50183" name="Check Box 7" hidden="1">
              <a:extLst>
                <a:ext uri="{63B3BB69-23CF-44E3-9099-C40C66FF867C}">
                  <a14:compatExt spid="_x0000_s50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50184" name="Check Box 8" hidden="1">
              <a:extLst>
                <a:ext uri="{63B3BB69-23CF-44E3-9099-C40C66FF867C}">
                  <a14:compatExt spid="_x0000_s50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50185" name="Check Box 9" hidden="1">
              <a:extLst>
                <a:ext uri="{63B3BB69-23CF-44E3-9099-C40C66FF867C}">
                  <a14:compatExt spid="_x0000_s50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50186" name="Check Box 10" hidden="1">
              <a:extLst>
                <a:ext uri="{63B3BB69-23CF-44E3-9099-C40C66FF867C}">
                  <a14:compatExt spid="_x0000_s50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50187" name="Check Box 11" hidden="1">
              <a:extLst>
                <a:ext uri="{63B3BB69-23CF-44E3-9099-C40C66FF867C}">
                  <a14:compatExt spid="_x0000_s50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50188" name="Check Box 12" hidden="1">
              <a:extLst>
                <a:ext uri="{63B3BB69-23CF-44E3-9099-C40C66FF867C}">
                  <a14:compatExt spid="_x0000_s50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50189" name="Check Box 13" hidden="1">
              <a:extLst>
                <a:ext uri="{63B3BB69-23CF-44E3-9099-C40C66FF867C}">
                  <a14:compatExt spid="_x0000_s50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50190" name="Check Box 14" hidden="1">
              <a:extLst>
                <a:ext uri="{63B3BB69-23CF-44E3-9099-C40C66FF867C}">
                  <a14:compatExt spid="_x0000_s50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50191" name="Check Box 15" hidden="1">
              <a:extLst>
                <a:ext uri="{63B3BB69-23CF-44E3-9099-C40C66FF867C}">
                  <a14:compatExt spid="_x0000_s50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50192" name="Check Box 16" hidden="1">
              <a:extLst>
                <a:ext uri="{63B3BB69-23CF-44E3-9099-C40C66FF867C}">
                  <a14:compatExt spid="_x0000_s50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50193" name="Check Box 17" hidden="1">
              <a:extLst>
                <a:ext uri="{63B3BB69-23CF-44E3-9099-C40C66FF867C}">
                  <a14:compatExt spid="_x0000_s50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50194" name="Check Box 18" hidden="1">
              <a:extLst>
                <a:ext uri="{63B3BB69-23CF-44E3-9099-C40C66FF867C}">
                  <a14:compatExt spid="_x0000_s50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50195" name="Check Box 19" hidden="1">
              <a:extLst>
                <a:ext uri="{63B3BB69-23CF-44E3-9099-C40C66FF867C}">
                  <a14:compatExt spid="_x0000_s50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50196" name="Check Box 20" hidden="1">
              <a:extLst>
                <a:ext uri="{63B3BB69-23CF-44E3-9099-C40C66FF867C}">
                  <a14:compatExt spid="_x0000_s50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50197" name="Check Box 21" hidden="1">
              <a:extLst>
                <a:ext uri="{63B3BB69-23CF-44E3-9099-C40C66FF867C}">
                  <a14:compatExt spid="_x0000_s50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50198" name="Check Box 22" hidden="1">
              <a:extLst>
                <a:ext uri="{63B3BB69-23CF-44E3-9099-C40C66FF867C}">
                  <a14:compatExt spid="_x0000_s50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50199" name="Check Box 23" hidden="1">
              <a:extLst>
                <a:ext uri="{63B3BB69-23CF-44E3-9099-C40C66FF867C}">
                  <a14:compatExt spid="_x0000_s50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50200" name="Check Box 24" hidden="1">
              <a:extLst>
                <a:ext uri="{63B3BB69-23CF-44E3-9099-C40C66FF867C}">
                  <a14:compatExt spid="_x0000_s50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50201" name="Check Box 25" hidden="1">
              <a:extLst>
                <a:ext uri="{63B3BB69-23CF-44E3-9099-C40C66FF867C}">
                  <a14:compatExt spid="_x0000_s50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50202" name="Check Box 26" hidden="1">
              <a:extLst>
                <a:ext uri="{63B3BB69-23CF-44E3-9099-C40C66FF867C}">
                  <a14:compatExt spid="_x0000_s50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50203" name="Check Box 27" hidden="1">
              <a:extLst>
                <a:ext uri="{63B3BB69-23CF-44E3-9099-C40C66FF867C}">
                  <a14:compatExt spid="_x0000_s50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50204" name="Check Box 28" hidden="1">
              <a:extLst>
                <a:ext uri="{63B3BB69-23CF-44E3-9099-C40C66FF867C}">
                  <a14:compatExt spid="_x0000_s50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50205" name="Check Box 29" hidden="1">
              <a:extLst>
                <a:ext uri="{63B3BB69-23CF-44E3-9099-C40C66FF867C}">
                  <a14:compatExt spid="_x0000_s50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50206" name="Check Box 30" hidden="1">
              <a:extLst>
                <a:ext uri="{63B3BB69-23CF-44E3-9099-C40C66FF867C}">
                  <a14:compatExt spid="_x0000_s50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179495</xdr:colOff>
      <xdr:row>12</xdr:row>
      <xdr:rowOff>31010</xdr:rowOff>
    </xdr:from>
    <xdr:to>
      <xdr:col>3</xdr:col>
      <xdr:colOff>1051481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36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355657</xdr:colOff>
      <xdr:row>12</xdr:row>
      <xdr:rowOff>25399</xdr:rowOff>
    </xdr:from>
    <xdr:to>
      <xdr:col>7</xdr:col>
      <xdr:colOff>948266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15</xdr:row>
      <xdr:rowOff>71967</xdr:rowOff>
    </xdr:from>
    <xdr:to>
      <xdr:col>2</xdr:col>
      <xdr:colOff>44056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131401</xdr:colOff>
      <xdr:row>15</xdr:row>
      <xdr:rowOff>25398</xdr:rowOff>
    </xdr:from>
    <xdr:to>
      <xdr:col>5</xdr:col>
      <xdr:colOff>1164326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58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362102</xdr:colOff>
      <xdr:row>15</xdr:row>
      <xdr:rowOff>182032</xdr:rowOff>
    </xdr:from>
    <xdr:to>
      <xdr:col>8</xdr:col>
      <xdr:colOff>115228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230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169335</xdr:colOff>
      <xdr:row>17</xdr:row>
      <xdr:rowOff>182033</xdr:rowOff>
    </xdr:from>
    <xdr:to>
      <xdr:col>3</xdr:col>
      <xdr:colOff>1126109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235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36151</xdr:colOff>
      <xdr:row>15</xdr:row>
      <xdr:rowOff>71966</xdr:rowOff>
    </xdr:from>
    <xdr:to>
      <xdr:col>4</xdr:col>
      <xdr:colOff>31307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903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181857</xdr:colOff>
      <xdr:row>12</xdr:row>
      <xdr:rowOff>38946</xdr:rowOff>
    </xdr:from>
    <xdr:to>
      <xdr:col>1</xdr:col>
      <xdr:colOff>1042783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58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12</xdr:row>
      <xdr:rowOff>12699</xdr:rowOff>
    </xdr:from>
    <xdr:to>
      <xdr:col>5</xdr:col>
      <xdr:colOff>889000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167993</xdr:colOff>
      <xdr:row>18</xdr:row>
      <xdr:rowOff>16933</xdr:rowOff>
    </xdr:from>
    <xdr:to>
      <xdr:col>1</xdr:col>
      <xdr:colOff>1073386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19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135468</xdr:colOff>
      <xdr:row>8</xdr:row>
      <xdr:rowOff>33864</xdr:rowOff>
    </xdr:from>
    <xdr:to>
      <xdr:col>3</xdr:col>
      <xdr:colOff>1083734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896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132102</xdr:colOff>
      <xdr:row>7</xdr:row>
      <xdr:rowOff>174816</xdr:rowOff>
    </xdr:from>
    <xdr:to>
      <xdr:col>5</xdr:col>
      <xdr:colOff>1126066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865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112165</xdr:colOff>
      <xdr:row>7</xdr:row>
      <xdr:rowOff>171231</xdr:rowOff>
    </xdr:from>
    <xdr:to>
      <xdr:col>1</xdr:col>
      <xdr:colOff>1109134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61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143434</xdr:colOff>
      <xdr:row>7</xdr:row>
      <xdr:rowOff>165100</xdr:rowOff>
    </xdr:from>
    <xdr:to>
      <xdr:col>7</xdr:col>
      <xdr:colOff>1147234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80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21</xdr:row>
      <xdr:rowOff>193568</xdr:rowOff>
    </xdr:from>
    <xdr:to>
      <xdr:col>4</xdr:col>
      <xdr:colOff>50800</xdr:colOff>
      <xdr:row>21</xdr:row>
      <xdr:rowOff>633299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0" y="55021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55954</xdr:colOff>
      <xdr:row>24</xdr:row>
      <xdr:rowOff>28467</xdr:rowOff>
    </xdr:from>
    <xdr:to>
      <xdr:col>2</xdr:col>
      <xdr:colOff>63499</xdr:colOff>
      <xdr:row>24</xdr:row>
      <xdr:rowOff>688890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09954" y="64165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74564</xdr:colOff>
      <xdr:row>24</xdr:row>
      <xdr:rowOff>130068</xdr:rowOff>
    </xdr:from>
    <xdr:to>
      <xdr:col>3</xdr:col>
      <xdr:colOff>1182693</xdr:colOff>
      <xdr:row>24</xdr:row>
      <xdr:rowOff>701568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28764" y="65181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215901</xdr:colOff>
      <xdr:row>24</xdr:row>
      <xdr:rowOff>64980</xdr:rowOff>
    </xdr:from>
    <xdr:to>
      <xdr:col>7</xdr:col>
      <xdr:colOff>1068138</xdr:colOff>
      <xdr:row>25</xdr:row>
      <xdr:rowOff>3068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70501" y="64530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30</xdr:row>
      <xdr:rowOff>42104</xdr:rowOff>
    </xdr:from>
    <xdr:to>
      <xdr:col>5</xdr:col>
      <xdr:colOff>1104900</xdr:colOff>
      <xdr:row>31</xdr:row>
      <xdr:rowOff>3068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83000" y="85892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165101</xdr:colOff>
      <xdr:row>30</xdr:row>
      <xdr:rowOff>66568</xdr:rowOff>
    </xdr:from>
    <xdr:to>
      <xdr:col>1</xdr:col>
      <xdr:colOff>1159177</xdr:colOff>
      <xdr:row>30</xdr:row>
      <xdr:rowOff>726968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9101" y="86136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381001</xdr:colOff>
      <xdr:row>27</xdr:row>
      <xdr:rowOff>28468</xdr:rowOff>
    </xdr:from>
    <xdr:to>
      <xdr:col>7</xdr:col>
      <xdr:colOff>914401</xdr:colOff>
      <xdr:row>27</xdr:row>
      <xdr:rowOff>706464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35601" y="74960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27</xdr:row>
      <xdr:rowOff>86749</xdr:rowOff>
    </xdr:from>
    <xdr:to>
      <xdr:col>2</xdr:col>
      <xdr:colOff>12700</xdr:colOff>
      <xdr:row>27</xdr:row>
      <xdr:rowOff>726968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04800" y="75543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56918</xdr:colOff>
      <xdr:row>24</xdr:row>
      <xdr:rowOff>138629</xdr:rowOff>
    </xdr:from>
    <xdr:to>
      <xdr:col>6</xdr:col>
      <xdr:colOff>12700</xdr:colOff>
      <xdr:row>24</xdr:row>
      <xdr:rowOff>688869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11318" y="65267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27</xdr:row>
      <xdr:rowOff>36380</xdr:rowOff>
    </xdr:from>
    <xdr:to>
      <xdr:col>5</xdr:col>
      <xdr:colOff>878443</xdr:colOff>
      <xdr:row>27</xdr:row>
      <xdr:rowOff>701568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10000" y="75039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</xdr:colOff>
      <xdr:row>27</xdr:row>
      <xdr:rowOff>130068</xdr:rowOff>
    </xdr:from>
    <xdr:to>
      <xdr:col>3</xdr:col>
      <xdr:colOff>1193800</xdr:colOff>
      <xdr:row>27</xdr:row>
      <xdr:rowOff>671277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55800" y="75976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168800</xdr:colOff>
      <xdr:row>30</xdr:row>
      <xdr:rowOff>26926</xdr:rowOff>
    </xdr:from>
    <xdr:to>
      <xdr:col>7</xdr:col>
      <xdr:colOff>977900</xdr:colOff>
      <xdr:row>30</xdr:row>
      <xdr:rowOff>714268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23400" y="85740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175370</xdr:colOff>
      <xdr:row>30</xdr:row>
      <xdr:rowOff>66568</xdr:rowOff>
    </xdr:from>
    <xdr:to>
      <xdr:col>3</xdr:col>
      <xdr:colOff>1003300</xdr:colOff>
      <xdr:row>30</xdr:row>
      <xdr:rowOff>688868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29570" y="86136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73732</xdr:colOff>
      <xdr:row>21</xdr:row>
      <xdr:rowOff>231668</xdr:rowOff>
    </xdr:from>
    <xdr:to>
      <xdr:col>1</xdr:col>
      <xdr:colOff>1198856</xdr:colOff>
      <xdr:row>21</xdr:row>
      <xdr:rowOff>625368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7732" y="55402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</xdr:colOff>
      <xdr:row>19</xdr:row>
      <xdr:rowOff>12700</xdr:rowOff>
    </xdr:from>
    <xdr:to>
      <xdr:col>6</xdr:col>
      <xdr:colOff>25400</xdr:colOff>
      <xdr:row>24</xdr:row>
      <xdr:rowOff>42703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67100" y="49784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</xdr:colOff>
      <xdr:row>19</xdr:row>
      <xdr:rowOff>0</xdr:rowOff>
    </xdr:from>
    <xdr:to>
      <xdr:col>8</xdr:col>
      <xdr:colOff>25400</xdr:colOff>
      <xdr:row>24</xdr:row>
      <xdr:rowOff>30003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67300" y="4965700"/>
          <a:ext cx="1219200" cy="145240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51202" name="Check Box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51203" name="Check Box 3" hidden="1">
              <a:extLst>
                <a:ext uri="{63B3BB69-23CF-44E3-9099-C40C66FF867C}">
                  <a14:compatExt spid="_x0000_s5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51204" name="Check Box 4" hidden="1">
              <a:extLst>
                <a:ext uri="{63B3BB69-23CF-44E3-9099-C40C66FF867C}">
                  <a14:compatExt spid="_x0000_s5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51205" name="Check Box 5" hidden="1">
              <a:extLst>
                <a:ext uri="{63B3BB69-23CF-44E3-9099-C40C66FF867C}">
                  <a14:compatExt spid="_x0000_s5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51206" name="Check Box 6" hidden="1">
              <a:extLst>
                <a:ext uri="{63B3BB69-23CF-44E3-9099-C40C66FF867C}">
                  <a14:compatExt spid="_x0000_s5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51207" name="Check Box 7" hidden="1">
              <a:extLst>
                <a:ext uri="{63B3BB69-23CF-44E3-9099-C40C66FF867C}">
                  <a14:compatExt spid="_x0000_s5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51208" name="Check Box 8" hidden="1">
              <a:extLst>
                <a:ext uri="{63B3BB69-23CF-44E3-9099-C40C66FF867C}">
                  <a14:compatExt spid="_x0000_s5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51209" name="Check Box 9" hidden="1">
              <a:extLst>
                <a:ext uri="{63B3BB69-23CF-44E3-9099-C40C66FF867C}">
                  <a14:compatExt spid="_x0000_s5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51210" name="Check Box 10" hidden="1">
              <a:extLst>
                <a:ext uri="{63B3BB69-23CF-44E3-9099-C40C66FF867C}">
                  <a14:compatExt spid="_x0000_s5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51211" name="Check Box 11" hidden="1">
              <a:extLst>
                <a:ext uri="{63B3BB69-23CF-44E3-9099-C40C66FF867C}">
                  <a14:compatExt spid="_x0000_s5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51212" name="Check Box 12" hidden="1">
              <a:extLst>
                <a:ext uri="{63B3BB69-23CF-44E3-9099-C40C66FF867C}">
                  <a14:compatExt spid="_x0000_s5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51213" name="Check Box 13" hidden="1">
              <a:extLst>
                <a:ext uri="{63B3BB69-23CF-44E3-9099-C40C66FF867C}">
                  <a14:compatExt spid="_x0000_s5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51214" name="Check Box 14" hidden="1">
              <a:extLst>
                <a:ext uri="{63B3BB69-23CF-44E3-9099-C40C66FF867C}">
                  <a14:compatExt spid="_x0000_s5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51215" name="Check Box 15" hidden="1">
              <a:extLst>
                <a:ext uri="{63B3BB69-23CF-44E3-9099-C40C66FF867C}">
                  <a14:compatExt spid="_x0000_s5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51216" name="Check Box 16" hidden="1">
              <a:extLst>
                <a:ext uri="{63B3BB69-23CF-44E3-9099-C40C66FF867C}">
                  <a14:compatExt spid="_x0000_s5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51217" name="Check Box 17" hidden="1">
              <a:extLst>
                <a:ext uri="{63B3BB69-23CF-44E3-9099-C40C66FF867C}">
                  <a14:compatExt spid="_x0000_s5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51218" name="Check Box 18" hidden="1">
              <a:extLst>
                <a:ext uri="{63B3BB69-23CF-44E3-9099-C40C66FF867C}">
                  <a14:compatExt spid="_x0000_s5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51219" name="Check Box 19" hidden="1">
              <a:extLst>
                <a:ext uri="{63B3BB69-23CF-44E3-9099-C40C66FF867C}">
                  <a14:compatExt spid="_x0000_s5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51220" name="Check Box 20" hidden="1">
              <a:extLst>
                <a:ext uri="{63B3BB69-23CF-44E3-9099-C40C66FF867C}">
                  <a14:compatExt spid="_x0000_s5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51221" name="Check Box 21" hidden="1">
              <a:extLst>
                <a:ext uri="{63B3BB69-23CF-44E3-9099-C40C66FF867C}">
                  <a14:compatExt spid="_x0000_s5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51222" name="Check Box 22" hidden="1">
              <a:extLst>
                <a:ext uri="{63B3BB69-23CF-44E3-9099-C40C66FF867C}">
                  <a14:compatExt spid="_x0000_s5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51223" name="Check Box 23" hidden="1">
              <a:extLst>
                <a:ext uri="{63B3BB69-23CF-44E3-9099-C40C66FF867C}">
                  <a14:compatExt spid="_x0000_s5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51224" name="Check Box 24" hidden="1">
              <a:extLst>
                <a:ext uri="{63B3BB69-23CF-44E3-9099-C40C66FF867C}">
                  <a14:compatExt spid="_x0000_s5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51225" name="Check Box 25" hidden="1">
              <a:extLst>
                <a:ext uri="{63B3BB69-23CF-44E3-9099-C40C66FF867C}">
                  <a14:compatExt spid="_x0000_s5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51226" name="Check Box 26" hidden="1">
              <a:extLst>
                <a:ext uri="{63B3BB69-23CF-44E3-9099-C40C66FF867C}">
                  <a14:compatExt spid="_x0000_s5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51227" name="Check Box 27" hidden="1">
              <a:extLst>
                <a:ext uri="{63B3BB69-23CF-44E3-9099-C40C66FF867C}">
                  <a14:compatExt spid="_x0000_s5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51228" name="Check Box 28" hidden="1">
              <a:extLst>
                <a:ext uri="{63B3BB69-23CF-44E3-9099-C40C66FF867C}">
                  <a14:compatExt spid="_x0000_s5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51229" name="Check Box 29" hidden="1">
              <a:extLst>
                <a:ext uri="{63B3BB69-23CF-44E3-9099-C40C66FF867C}">
                  <a14:compatExt spid="_x0000_s5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51230" name="Check Box 30" hidden="1">
              <a:extLst>
                <a:ext uri="{63B3BB69-23CF-44E3-9099-C40C66FF867C}">
                  <a14:compatExt spid="_x0000_s5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179495</xdr:colOff>
      <xdr:row>12</xdr:row>
      <xdr:rowOff>31010</xdr:rowOff>
    </xdr:from>
    <xdr:to>
      <xdr:col>3</xdr:col>
      <xdr:colOff>1051481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36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355657</xdr:colOff>
      <xdr:row>12</xdr:row>
      <xdr:rowOff>25399</xdr:rowOff>
    </xdr:from>
    <xdr:to>
      <xdr:col>7</xdr:col>
      <xdr:colOff>948266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15</xdr:row>
      <xdr:rowOff>71967</xdr:rowOff>
    </xdr:from>
    <xdr:to>
      <xdr:col>2</xdr:col>
      <xdr:colOff>44056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131401</xdr:colOff>
      <xdr:row>15</xdr:row>
      <xdr:rowOff>25398</xdr:rowOff>
    </xdr:from>
    <xdr:to>
      <xdr:col>5</xdr:col>
      <xdr:colOff>1164326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58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362102</xdr:colOff>
      <xdr:row>15</xdr:row>
      <xdr:rowOff>182032</xdr:rowOff>
    </xdr:from>
    <xdr:to>
      <xdr:col>8</xdr:col>
      <xdr:colOff>115228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230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169335</xdr:colOff>
      <xdr:row>17</xdr:row>
      <xdr:rowOff>182033</xdr:rowOff>
    </xdr:from>
    <xdr:to>
      <xdr:col>3</xdr:col>
      <xdr:colOff>1126109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235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36151</xdr:colOff>
      <xdr:row>15</xdr:row>
      <xdr:rowOff>71966</xdr:rowOff>
    </xdr:from>
    <xdr:to>
      <xdr:col>4</xdr:col>
      <xdr:colOff>31307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903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181857</xdr:colOff>
      <xdr:row>12</xdr:row>
      <xdr:rowOff>38946</xdr:rowOff>
    </xdr:from>
    <xdr:to>
      <xdr:col>1</xdr:col>
      <xdr:colOff>1042783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58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12</xdr:row>
      <xdr:rowOff>12699</xdr:rowOff>
    </xdr:from>
    <xdr:to>
      <xdr:col>5</xdr:col>
      <xdr:colOff>889000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167993</xdr:colOff>
      <xdr:row>18</xdr:row>
      <xdr:rowOff>16933</xdr:rowOff>
    </xdr:from>
    <xdr:to>
      <xdr:col>1</xdr:col>
      <xdr:colOff>1073386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19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135468</xdr:colOff>
      <xdr:row>8</xdr:row>
      <xdr:rowOff>33864</xdr:rowOff>
    </xdr:from>
    <xdr:to>
      <xdr:col>3</xdr:col>
      <xdr:colOff>1083734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896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132102</xdr:colOff>
      <xdr:row>7</xdr:row>
      <xdr:rowOff>174816</xdr:rowOff>
    </xdr:from>
    <xdr:to>
      <xdr:col>5</xdr:col>
      <xdr:colOff>1126066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865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112165</xdr:colOff>
      <xdr:row>7</xdr:row>
      <xdr:rowOff>171231</xdr:rowOff>
    </xdr:from>
    <xdr:to>
      <xdr:col>1</xdr:col>
      <xdr:colOff>1109134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61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143434</xdr:colOff>
      <xdr:row>7</xdr:row>
      <xdr:rowOff>165100</xdr:rowOff>
    </xdr:from>
    <xdr:to>
      <xdr:col>7</xdr:col>
      <xdr:colOff>1147234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980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21</xdr:row>
      <xdr:rowOff>193568</xdr:rowOff>
    </xdr:from>
    <xdr:to>
      <xdr:col>4</xdr:col>
      <xdr:colOff>63500</xdr:colOff>
      <xdr:row>21</xdr:row>
      <xdr:rowOff>633299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17700" y="55021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68654</xdr:colOff>
      <xdr:row>24</xdr:row>
      <xdr:rowOff>28467</xdr:rowOff>
    </xdr:from>
    <xdr:to>
      <xdr:col>2</xdr:col>
      <xdr:colOff>76199</xdr:colOff>
      <xdr:row>24</xdr:row>
      <xdr:rowOff>688890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22654" y="64165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87264</xdr:colOff>
      <xdr:row>24</xdr:row>
      <xdr:rowOff>130068</xdr:rowOff>
    </xdr:from>
    <xdr:to>
      <xdr:col>3</xdr:col>
      <xdr:colOff>1195393</xdr:colOff>
      <xdr:row>24</xdr:row>
      <xdr:rowOff>701568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41464" y="65181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228601</xdr:colOff>
      <xdr:row>24</xdr:row>
      <xdr:rowOff>64980</xdr:rowOff>
    </xdr:from>
    <xdr:to>
      <xdr:col>7</xdr:col>
      <xdr:colOff>1080838</xdr:colOff>
      <xdr:row>25</xdr:row>
      <xdr:rowOff>3068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83201" y="64530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241300</xdr:colOff>
      <xdr:row>30</xdr:row>
      <xdr:rowOff>42104</xdr:rowOff>
    </xdr:from>
    <xdr:to>
      <xdr:col>5</xdr:col>
      <xdr:colOff>1117600</xdr:colOff>
      <xdr:row>31</xdr:row>
      <xdr:rowOff>3068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85892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177801</xdr:colOff>
      <xdr:row>30</xdr:row>
      <xdr:rowOff>66568</xdr:rowOff>
    </xdr:from>
    <xdr:to>
      <xdr:col>1</xdr:col>
      <xdr:colOff>1171877</xdr:colOff>
      <xdr:row>30</xdr:row>
      <xdr:rowOff>726968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1801" y="86136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393701</xdr:colOff>
      <xdr:row>27</xdr:row>
      <xdr:rowOff>28468</xdr:rowOff>
    </xdr:from>
    <xdr:to>
      <xdr:col>7</xdr:col>
      <xdr:colOff>927101</xdr:colOff>
      <xdr:row>27</xdr:row>
      <xdr:rowOff>706464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48301" y="74960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27</xdr:row>
      <xdr:rowOff>86749</xdr:rowOff>
    </xdr:from>
    <xdr:to>
      <xdr:col>2</xdr:col>
      <xdr:colOff>25400</xdr:colOff>
      <xdr:row>27</xdr:row>
      <xdr:rowOff>726968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17500" y="75543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69618</xdr:colOff>
      <xdr:row>24</xdr:row>
      <xdr:rowOff>138629</xdr:rowOff>
    </xdr:from>
    <xdr:to>
      <xdr:col>6</xdr:col>
      <xdr:colOff>25400</xdr:colOff>
      <xdr:row>24</xdr:row>
      <xdr:rowOff>688869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24018" y="65267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</xdr:colOff>
      <xdr:row>27</xdr:row>
      <xdr:rowOff>36380</xdr:rowOff>
    </xdr:from>
    <xdr:to>
      <xdr:col>5</xdr:col>
      <xdr:colOff>891143</xdr:colOff>
      <xdr:row>27</xdr:row>
      <xdr:rowOff>701568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22700" y="75039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27</xdr:row>
      <xdr:rowOff>130068</xdr:rowOff>
    </xdr:from>
    <xdr:to>
      <xdr:col>4</xdr:col>
      <xdr:colOff>0</xdr:colOff>
      <xdr:row>27</xdr:row>
      <xdr:rowOff>671277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8500" y="75976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181500</xdr:colOff>
      <xdr:row>30</xdr:row>
      <xdr:rowOff>26926</xdr:rowOff>
    </xdr:from>
    <xdr:to>
      <xdr:col>7</xdr:col>
      <xdr:colOff>990600</xdr:colOff>
      <xdr:row>30</xdr:row>
      <xdr:rowOff>714268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36100" y="85740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188070</xdr:colOff>
      <xdr:row>30</xdr:row>
      <xdr:rowOff>66568</xdr:rowOff>
    </xdr:from>
    <xdr:to>
      <xdr:col>3</xdr:col>
      <xdr:colOff>1016000</xdr:colOff>
      <xdr:row>30</xdr:row>
      <xdr:rowOff>688868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42270" y="86136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86432</xdr:colOff>
      <xdr:row>21</xdr:row>
      <xdr:rowOff>231668</xdr:rowOff>
    </xdr:from>
    <xdr:to>
      <xdr:col>2</xdr:col>
      <xdr:colOff>5056</xdr:colOff>
      <xdr:row>21</xdr:row>
      <xdr:rowOff>625368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40432" y="55402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19</xdr:row>
      <xdr:rowOff>12700</xdr:rowOff>
    </xdr:from>
    <xdr:to>
      <xdr:col>6</xdr:col>
      <xdr:colOff>38100</xdr:colOff>
      <xdr:row>24</xdr:row>
      <xdr:rowOff>42703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79800" y="49784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19</xdr:row>
      <xdr:rowOff>0</xdr:rowOff>
    </xdr:from>
    <xdr:to>
      <xdr:col>8</xdr:col>
      <xdr:colOff>38100</xdr:colOff>
      <xdr:row>24</xdr:row>
      <xdr:rowOff>30003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80000" y="4965700"/>
          <a:ext cx="1219200" cy="145240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52226" name="Check Box 2" hidden="1">
              <a:extLst>
                <a:ext uri="{63B3BB69-23CF-44E3-9099-C40C66FF867C}">
                  <a14:compatExt spid="_x0000_s52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52227" name="Check Box 3" hidden="1">
              <a:extLst>
                <a:ext uri="{63B3BB69-23CF-44E3-9099-C40C66FF867C}">
                  <a14:compatExt spid="_x0000_s52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52228" name="Check Box 4" hidden="1">
              <a:extLst>
                <a:ext uri="{63B3BB69-23CF-44E3-9099-C40C66FF867C}">
                  <a14:compatExt spid="_x0000_s5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52229" name="Check Box 5" hidden="1">
              <a:extLst>
                <a:ext uri="{63B3BB69-23CF-44E3-9099-C40C66FF867C}">
                  <a14:compatExt spid="_x0000_s52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52230" name="Check Box 6" hidden="1">
              <a:extLst>
                <a:ext uri="{63B3BB69-23CF-44E3-9099-C40C66FF867C}">
                  <a14:compatExt spid="_x0000_s52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52231" name="Check Box 7" hidden="1">
              <a:extLst>
                <a:ext uri="{63B3BB69-23CF-44E3-9099-C40C66FF867C}">
                  <a14:compatExt spid="_x0000_s52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52232" name="Check Box 8" hidden="1">
              <a:extLst>
                <a:ext uri="{63B3BB69-23CF-44E3-9099-C40C66FF867C}">
                  <a14:compatExt spid="_x0000_s52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52233" name="Check Box 9" hidden="1">
              <a:extLst>
                <a:ext uri="{63B3BB69-23CF-44E3-9099-C40C66FF867C}">
                  <a14:compatExt spid="_x0000_s52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52234" name="Check Box 10" hidden="1">
              <a:extLst>
                <a:ext uri="{63B3BB69-23CF-44E3-9099-C40C66FF867C}">
                  <a14:compatExt spid="_x0000_s52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52235" name="Check Box 11" hidden="1">
              <a:extLst>
                <a:ext uri="{63B3BB69-23CF-44E3-9099-C40C66FF867C}">
                  <a14:compatExt spid="_x0000_s52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52236" name="Check Box 12" hidden="1">
              <a:extLst>
                <a:ext uri="{63B3BB69-23CF-44E3-9099-C40C66FF867C}">
                  <a14:compatExt spid="_x0000_s52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52237" name="Check Box 13" hidden="1">
              <a:extLst>
                <a:ext uri="{63B3BB69-23CF-44E3-9099-C40C66FF867C}">
                  <a14:compatExt spid="_x0000_s52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52238" name="Check Box 14" hidden="1">
              <a:extLst>
                <a:ext uri="{63B3BB69-23CF-44E3-9099-C40C66FF867C}">
                  <a14:compatExt spid="_x0000_s52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52239" name="Check Box 15" hidden="1">
              <a:extLst>
                <a:ext uri="{63B3BB69-23CF-44E3-9099-C40C66FF867C}">
                  <a14:compatExt spid="_x0000_s52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52240" name="Check Box 16" hidden="1">
              <a:extLst>
                <a:ext uri="{63B3BB69-23CF-44E3-9099-C40C66FF867C}">
                  <a14:compatExt spid="_x0000_s52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52241" name="Check Box 17" hidden="1">
              <a:extLst>
                <a:ext uri="{63B3BB69-23CF-44E3-9099-C40C66FF867C}">
                  <a14:compatExt spid="_x0000_s52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52242" name="Check Box 18" hidden="1">
              <a:extLst>
                <a:ext uri="{63B3BB69-23CF-44E3-9099-C40C66FF867C}">
                  <a14:compatExt spid="_x0000_s52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52243" name="Check Box 19" hidden="1">
              <a:extLst>
                <a:ext uri="{63B3BB69-23CF-44E3-9099-C40C66FF867C}">
                  <a14:compatExt spid="_x0000_s52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52244" name="Check Box 20" hidden="1">
              <a:extLst>
                <a:ext uri="{63B3BB69-23CF-44E3-9099-C40C66FF867C}">
                  <a14:compatExt spid="_x0000_s52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52245" name="Check Box 21" hidden="1">
              <a:extLst>
                <a:ext uri="{63B3BB69-23CF-44E3-9099-C40C66FF867C}">
                  <a14:compatExt spid="_x0000_s52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52246" name="Check Box 22" hidden="1">
              <a:extLst>
                <a:ext uri="{63B3BB69-23CF-44E3-9099-C40C66FF867C}">
                  <a14:compatExt spid="_x0000_s52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52247" name="Check Box 23" hidden="1">
              <a:extLst>
                <a:ext uri="{63B3BB69-23CF-44E3-9099-C40C66FF867C}">
                  <a14:compatExt spid="_x0000_s52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52248" name="Check Box 24" hidden="1">
              <a:extLst>
                <a:ext uri="{63B3BB69-23CF-44E3-9099-C40C66FF867C}">
                  <a14:compatExt spid="_x0000_s52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52249" name="Check Box 25" hidden="1">
              <a:extLst>
                <a:ext uri="{63B3BB69-23CF-44E3-9099-C40C66FF867C}">
                  <a14:compatExt spid="_x0000_s52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52250" name="Check Box 26" hidden="1">
              <a:extLst>
                <a:ext uri="{63B3BB69-23CF-44E3-9099-C40C66FF867C}">
                  <a14:compatExt spid="_x0000_s52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52251" name="Check Box 27" hidden="1">
              <a:extLst>
                <a:ext uri="{63B3BB69-23CF-44E3-9099-C40C66FF867C}">
                  <a14:compatExt spid="_x0000_s52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52252" name="Check Box 28" hidden="1">
              <a:extLst>
                <a:ext uri="{63B3BB69-23CF-44E3-9099-C40C66FF867C}">
                  <a14:compatExt spid="_x0000_s52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52253" name="Check Box 29" hidden="1">
              <a:extLst>
                <a:ext uri="{63B3BB69-23CF-44E3-9099-C40C66FF867C}">
                  <a14:compatExt spid="_x0000_s52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52254" name="Check Box 30" hidden="1">
              <a:extLst>
                <a:ext uri="{63B3BB69-23CF-44E3-9099-C40C66FF867C}">
                  <a14:compatExt spid="_x0000_s52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166795</xdr:colOff>
      <xdr:row>12</xdr:row>
      <xdr:rowOff>31010</xdr:rowOff>
    </xdr:from>
    <xdr:to>
      <xdr:col>3</xdr:col>
      <xdr:colOff>1038781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342957</xdr:colOff>
      <xdr:row>12</xdr:row>
      <xdr:rowOff>25399</xdr:rowOff>
    </xdr:from>
    <xdr:to>
      <xdr:col>7</xdr:col>
      <xdr:colOff>935566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15</xdr:row>
      <xdr:rowOff>71967</xdr:rowOff>
    </xdr:from>
    <xdr:to>
      <xdr:col>2</xdr:col>
      <xdr:colOff>31356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118701</xdr:colOff>
      <xdr:row>15</xdr:row>
      <xdr:rowOff>25398</xdr:rowOff>
    </xdr:from>
    <xdr:to>
      <xdr:col>5</xdr:col>
      <xdr:colOff>1151626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31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349402</xdr:colOff>
      <xdr:row>15</xdr:row>
      <xdr:rowOff>182032</xdr:rowOff>
    </xdr:from>
    <xdr:to>
      <xdr:col>8</xdr:col>
      <xdr:colOff>102528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103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156635</xdr:colOff>
      <xdr:row>17</xdr:row>
      <xdr:rowOff>182033</xdr:rowOff>
    </xdr:from>
    <xdr:to>
      <xdr:col>3</xdr:col>
      <xdr:colOff>1113409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08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23451</xdr:colOff>
      <xdr:row>15</xdr:row>
      <xdr:rowOff>71966</xdr:rowOff>
    </xdr:from>
    <xdr:to>
      <xdr:col>4</xdr:col>
      <xdr:colOff>18607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776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169157</xdr:colOff>
      <xdr:row>12</xdr:row>
      <xdr:rowOff>38946</xdr:rowOff>
    </xdr:from>
    <xdr:to>
      <xdr:col>1</xdr:col>
      <xdr:colOff>1030083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31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12</xdr:row>
      <xdr:rowOff>12699</xdr:rowOff>
    </xdr:from>
    <xdr:to>
      <xdr:col>5</xdr:col>
      <xdr:colOff>876300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973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155293</xdr:colOff>
      <xdr:row>18</xdr:row>
      <xdr:rowOff>16933</xdr:rowOff>
    </xdr:from>
    <xdr:to>
      <xdr:col>1</xdr:col>
      <xdr:colOff>1060686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92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122768</xdr:colOff>
      <xdr:row>8</xdr:row>
      <xdr:rowOff>33864</xdr:rowOff>
    </xdr:from>
    <xdr:to>
      <xdr:col>3</xdr:col>
      <xdr:colOff>1071034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769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119402</xdr:colOff>
      <xdr:row>7</xdr:row>
      <xdr:rowOff>174816</xdr:rowOff>
    </xdr:from>
    <xdr:to>
      <xdr:col>5</xdr:col>
      <xdr:colOff>1113366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738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99465</xdr:colOff>
      <xdr:row>7</xdr:row>
      <xdr:rowOff>171231</xdr:rowOff>
    </xdr:from>
    <xdr:to>
      <xdr:col>1</xdr:col>
      <xdr:colOff>1096434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34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130734</xdr:colOff>
      <xdr:row>7</xdr:row>
      <xdr:rowOff>165100</xdr:rowOff>
    </xdr:from>
    <xdr:to>
      <xdr:col>7</xdr:col>
      <xdr:colOff>1134534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853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21</xdr:row>
      <xdr:rowOff>206268</xdr:rowOff>
    </xdr:from>
    <xdr:to>
      <xdr:col>4</xdr:col>
      <xdr:colOff>63500</xdr:colOff>
      <xdr:row>21</xdr:row>
      <xdr:rowOff>645999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17700" y="55148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68654</xdr:colOff>
      <xdr:row>24</xdr:row>
      <xdr:rowOff>41167</xdr:rowOff>
    </xdr:from>
    <xdr:to>
      <xdr:col>2</xdr:col>
      <xdr:colOff>76199</xdr:colOff>
      <xdr:row>24</xdr:row>
      <xdr:rowOff>701590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22654" y="64292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87264</xdr:colOff>
      <xdr:row>24</xdr:row>
      <xdr:rowOff>142768</xdr:rowOff>
    </xdr:from>
    <xdr:to>
      <xdr:col>3</xdr:col>
      <xdr:colOff>1195393</xdr:colOff>
      <xdr:row>24</xdr:row>
      <xdr:rowOff>714268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41464" y="65308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228601</xdr:colOff>
      <xdr:row>24</xdr:row>
      <xdr:rowOff>77680</xdr:rowOff>
    </xdr:from>
    <xdr:to>
      <xdr:col>7</xdr:col>
      <xdr:colOff>1080838</xdr:colOff>
      <xdr:row>25</xdr:row>
      <xdr:rowOff>15768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83201" y="64657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241300</xdr:colOff>
      <xdr:row>30</xdr:row>
      <xdr:rowOff>42104</xdr:rowOff>
    </xdr:from>
    <xdr:to>
      <xdr:col>5</xdr:col>
      <xdr:colOff>1117600</xdr:colOff>
      <xdr:row>31</xdr:row>
      <xdr:rowOff>3068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85892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177801</xdr:colOff>
      <xdr:row>30</xdr:row>
      <xdr:rowOff>79268</xdr:rowOff>
    </xdr:from>
    <xdr:to>
      <xdr:col>1</xdr:col>
      <xdr:colOff>1171877</xdr:colOff>
      <xdr:row>30</xdr:row>
      <xdr:rowOff>739668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1801" y="86263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393701</xdr:colOff>
      <xdr:row>27</xdr:row>
      <xdr:rowOff>41168</xdr:rowOff>
    </xdr:from>
    <xdr:to>
      <xdr:col>7</xdr:col>
      <xdr:colOff>927101</xdr:colOff>
      <xdr:row>27</xdr:row>
      <xdr:rowOff>719164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48301" y="75087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27</xdr:row>
      <xdr:rowOff>99449</xdr:rowOff>
    </xdr:from>
    <xdr:to>
      <xdr:col>2</xdr:col>
      <xdr:colOff>25400</xdr:colOff>
      <xdr:row>28</xdr:row>
      <xdr:rowOff>3068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17500" y="75670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69618</xdr:colOff>
      <xdr:row>24</xdr:row>
      <xdr:rowOff>151329</xdr:rowOff>
    </xdr:from>
    <xdr:to>
      <xdr:col>6</xdr:col>
      <xdr:colOff>25400</xdr:colOff>
      <xdr:row>24</xdr:row>
      <xdr:rowOff>701569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24018" y="65394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</xdr:colOff>
      <xdr:row>27</xdr:row>
      <xdr:rowOff>49080</xdr:rowOff>
    </xdr:from>
    <xdr:to>
      <xdr:col>5</xdr:col>
      <xdr:colOff>891143</xdr:colOff>
      <xdr:row>27</xdr:row>
      <xdr:rowOff>714268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22700" y="75166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27</xdr:row>
      <xdr:rowOff>142768</xdr:rowOff>
    </xdr:from>
    <xdr:to>
      <xdr:col>4</xdr:col>
      <xdr:colOff>0</xdr:colOff>
      <xdr:row>27</xdr:row>
      <xdr:rowOff>683977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8500" y="76103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181500</xdr:colOff>
      <xdr:row>30</xdr:row>
      <xdr:rowOff>39626</xdr:rowOff>
    </xdr:from>
    <xdr:to>
      <xdr:col>7</xdr:col>
      <xdr:colOff>990600</xdr:colOff>
      <xdr:row>30</xdr:row>
      <xdr:rowOff>726968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36100" y="85867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188070</xdr:colOff>
      <xdr:row>30</xdr:row>
      <xdr:rowOff>79268</xdr:rowOff>
    </xdr:from>
    <xdr:to>
      <xdr:col>3</xdr:col>
      <xdr:colOff>1016000</xdr:colOff>
      <xdr:row>30</xdr:row>
      <xdr:rowOff>701568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42270" y="86263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86432</xdr:colOff>
      <xdr:row>21</xdr:row>
      <xdr:rowOff>244368</xdr:rowOff>
    </xdr:from>
    <xdr:to>
      <xdr:col>2</xdr:col>
      <xdr:colOff>5056</xdr:colOff>
      <xdr:row>21</xdr:row>
      <xdr:rowOff>638068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40432" y="55529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19</xdr:row>
      <xdr:rowOff>25400</xdr:rowOff>
    </xdr:from>
    <xdr:to>
      <xdr:col>6</xdr:col>
      <xdr:colOff>38100</xdr:colOff>
      <xdr:row>24</xdr:row>
      <xdr:rowOff>55403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79800" y="49911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19</xdr:row>
      <xdr:rowOff>12700</xdr:rowOff>
    </xdr:from>
    <xdr:to>
      <xdr:col>8</xdr:col>
      <xdr:colOff>38100</xdr:colOff>
      <xdr:row>24</xdr:row>
      <xdr:rowOff>42703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80000" y="4978400"/>
          <a:ext cx="1219200" cy="145240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53254" name="Check Box 6" hidden="1">
              <a:extLst>
                <a:ext uri="{63B3BB69-23CF-44E3-9099-C40C66FF867C}">
                  <a14:compatExt spid="_x0000_s5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53255" name="Check Box 7" hidden="1">
              <a:extLst>
                <a:ext uri="{63B3BB69-23CF-44E3-9099-C40C66FF867C}">
                  <a14:compatExt spid="_x0000_s5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53256" name="Check Box 8" hidden="1">
              <a:extLst>
                <a:ext uri="{63B3BB69-23CF-44E3-9099-C40C66FF867C}">
                  <a14:compatExt spid="_x0000_s53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53257" name="Check Box 9" hidden="1">
              <a:extLst>
                <a:ext uri="{63B3BB69-23CF-44E3-9099-C40C66FF867C}">
                  <a14:compatExt spid="_x0000_s5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53258" name="Check Box 10" hidden="1">
              <a:extLst>
                <a:ext uri="{63B3BB69-23CF-44E3-9099-C40C66FF867C}">
                  <a14:compatExt spid="_x0000_s5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53259" name="Check Box 11" hidden="1">
              <a:extLst>
                <a:ext uri="{63B3BB69-23CF-44E3-9099-C40C66FF867C}">
                  <a14:compatExt spid="_x0000_s5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53260" name="Check Box 12" hidden="1">
              <a:extLst>
                <a:ext uri="{63B3BB69-23CF-44E3-9099-C40C66FF867C}">
                  <a14:compatExt spid="_x0000_s5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53261" name="Check Box 13" hidden="1">
              <a:extLst>
                <a:ext uri="{63B3BB69-23CF-44E3-9099-C40C66FF867C}">
                  <a14:compatExt spid="_x0000_s5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53262" name="Check Box 14" hidden="1">
              <a:extLst>
                <a:ext uri="{63B3BB69-23CF-44E3-9099-C40C66FF867C}">
                  <a14:compatExt spid="_x0000_s53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53263" name="Check Box 15" hidden="1">
              <a:extLst>
                <a:ext uri="{63B3BB69-23CF-44E3-9099-C40C66FF867C}">
                  <a14:compatExt spid="_x0000_s53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53264" name="Check Box 16" hidden="1">
              <a:extLst>
                <a:ext uri="{63B3BB69-23CF-44E3-9099-C40C66FF867C}">
                  <a14:compatExt spid="_x0000_s53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53265" name="Check Box 17" hidden="1">
              <a:extLst>
                <a:ext uri="{63B3BB69-23CF-44E3-9099-C40C66FF867C}">
                  <a14:compatExt spid="_x0000_s53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53266" name="Check Box 18" hidden="1">
              <a:extLst>
                <a:ext uri="{63B3BB69-23CF-44E3-9099-C40C66FF867C}">
                  <a14:compatExt spid="_x0000_s53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53267" name="Check Box 19" hidden="1">
              <a:extLst>
                <a:ext uri="{63B3BB69-23CF-44E3-9099-C40C66FF867C}">
                  <a14:compatExt spid="_x0000_s53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53268" name="Check Box 20" hidden="1">
              <a:extLst>
                <a:ext uri="{63B3BB69-23CF-44E3-9099-C40C66FF867C}">
                  <a14:compatExt spid="_x0000_s53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53269" name="Check Box 21" hidden="1">
              <a:extLst>
                <a:ext uri="{63B3BB69-23CF-44E3-9099-C40C66FF867C}">
                  <a14:compatExt spid="_x0000_s53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53270" name="Check Box 22" hidden="1">
              <a:extLst>
                <a:ext uri="{63B3BB69-23CF-44E3-9099-C40C66FF867C}">
                  <a14:compatExt spid="_x0000_s53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53271" name="Check Box 23" hidden="1">
              <a:extLst>
                <a:ext uri="{63B3BB69-23CF-44E3-9099-C40C66FF867C}">
                  <a14:compatExt spid="_x0000_s53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53272" name="Check Box 24" hidden="1">
              <a:extLst>
                <a:ext uri="{63B3BB69-23CF-44E3-9099-C40C66FF867C}">
                  <a14:compatExt spid="_x0000_s53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53273" name="Check Box 25" hidden="1">
              <a:extLst>
                <a:ext uri="{63B3BB69-23CF-44E3-9099-C40C66FF867C}">
                  <a14:compatExt spid="_x0000_s53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53274" name="Check Box 26" hidden="1">
              <a:extLst>
                <a:ext uri="{63B3BB69-23CF-44E3-9099-C40C66FF867C}">
                  <a14:compatExt spid="_x0000_s53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53275" name="Check Box 27" hidden="1">
              <a:extLst>
                <a:ext uri="{63B3BB69-23CF-44E3-9099-C40C66FF867C}">
                  <a14:compatExt spid="_x0000_s53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53276" name="Check Box 28" hidden="1">
              <a:extLst>
                <a:ext uri="{63B3BB69-23CF-44E3-9099-C40C66FF867C}">
                  <a14:compatExt spid="_x0000_s53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53277" name="Check Box 29" hidden="1">
              <a:extLst>
                <a:ext uri="{63B3BB69-23CF-44E3-9099-C40C66FF867C}">
                  <a14:compatExt spid="_x0000_s53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53278" name="Check Box 30" hidden="1">
              <a:extLst>
                <a:ext uri="{63B3BB69-23CF-44E3-9099-C40C66FF867C}">
                  <a14:compatExt spid="_x0000_s53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192195</xdr:colOff>
      <xdr:row>12</xdr:row>
      <xdr:rowOff>31010</xdr:rowOff>
    </xdr:from>
    <xdr:to>
      <xdr:col>3</xdr:col>
      <xdr:colOff>1064181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63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368357</xdr:colOff>
      <xdr:row>12</xdr:row>
      <xdr:rowOff>25399</xdr:rowOff>
    </xdr:from>
    <xdr:to>
      <xdr:col>7</xdr:col>
      <xdr:colOff>960966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29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15</xdr:row>
      <xdr:rowOff>71967</xdr:rowOff>
    </xdr:from>
    <xdr:to>
      <xdr:col>2</xdr:col>
      <xdr:colOff>56756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3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144101</xdr:colOff>
      <xdr:row>15</xdr:row>
      <xdr:rowOff>25398</xdr:rowOff>
    </xdr:from>
    <xdr:to>
      <xdr:col>5</xdr:col>
      <xdr:colOff>1177026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85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374802</xdr:colOff>
      <xdr:row>15</xdr:row>
      <xdr:rowOff>182032</xdr:rowOff>
    </xdr:from>
    <xdr:to>
      <xdr:col>8</xdr:col>
      <xdr:colOff>127928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357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182035</xdr:colOff>
      <xdr:row>17</xdr:row>
      <xdr:rowOff>182033</xdr:rowOff>
    </xdr:from>
    <xdr:to>
      <xdr:col>3</xdr:col>
      <xdr:colOff>1138809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362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48851</xdr:colOff>
      <xdr:row>15</xdr:row>
      <xdr:rowOff>71966</xdr:rowOff>
    </xdr:from>
    <xdr:to>
      <xdr:col>4</xdr:col>
      <xdr:colOff>44007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30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194557</xdr:colOff>
      <xdr:row>12</xdr:row>
      <xdr:rowOff>38946</xdr:rowOff>
    </xdr:from>
    <xdr:to>
      <xdr:col>1</xdr:col>
      <xdr:colOff>1055483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5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</xdr:colOff>
      <xdr:row>12</xdr:row>
      <xdr:rowOff>12699</xdr:rowOff>
    </xdr:from>
    <xdr:to>
      <xdr:col>5</xdr:col>
      <xdr:colOff>901700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227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180693</xdr:colOff>
      <xdr:row>18</xdr:row>
      <xdr:rowOff>16933</xdr:rowOff>
    </xdr:from>
    <xdr:to>
      <xdr:col>1</xdr:col>
      <xdr:colOff>1086086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46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148168</xdr:colOff>
      <xdr:row>8</xdr:row>
      <xdr:rowOff>33864</xdr:rowOff>
    </xdr:from>
    <xdr:to>
      <xdr:col>3</xdr:col>
      <xdr:colOff>1096434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023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144802</xdr:colOff>
      <xdr:row>7</xdr:row>
      <xdr:rowOff>174816</xdr:rowOff>
    </xdr:from>
    <xdr:to>
      <xdr:col>5</xdr:col>
      <xdr:colOff>1138766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992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124865</xdr:colOff>
      <xdr:row>7</xdr:row>
      <xdr:rowOff>171231</xdr:rowOff>
    </xdr:from>
    <xdr:to>
      <xdr:col>1</xdr:col>
      <xdr:colOff>1121834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788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156134</xdr:colOff>
      <xdr:row>7</xdr:row>
      <xdr:rowOff>165100</xdr:rowOff>
    </xdr:from>
    <xdr:to>
      <xdr:col>7</xdr:col>
      <xdr:colOff>1159934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2107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21</xdr:row>
      <xdr:rowOff>206268</xdr:rowOff>
    </xdr:from>
    <xdr:to>
      <xdr:col>4</xdr:col>
      <xdr:colOff>63500</xdr:colOff>
      <xdr:row>21</xdr:row>
      <xdr:rowOff>645999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17700" y="55148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68654</xdr:colOff>
      <xdr:row>24</xdr:row>
      <xdr:rowOff>41167</xdr:rowOff>
    </xdr:from>
    <xdr:to>
      <xdr:col>2</xdr:col>
      <xdr:colOff>76199</xdr:colOff>
      <xdr:row>24</xdr:row>
      <xdr:rowOff>701590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22654" y="64292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87264</xdr:colOff>
      <xdr:row>24</xdr:row>
      <xdr:rowOff>142768</xdr:rowOff>
    </xdr:from>
    <xdr:to>
      <xdr:col>3</xdr:col>
      <xdr:colOff>1195393</xdr:colOff>
      <xdr:row>24</xdr:row>
      <xdr:rowOff>714268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41464" y="65308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228601</xdr:colOff>
      <xdr:row>24</xdr:row>
      <xdr:rowOff>77680</xdr:rowOff>
    </xdr:from>
    <xdr:to>
      <xdr:col>7</xdr:col>
      <xdr:colOff>1080838</xdr:colOff>
      <xdr:row>25</xdr:row>
      <xdr:rowOff>15768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83201" y="64657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241300</xdr:colOff>
      <xdr:row>30</xdr:row>
      <xdr:rowOff>54804</xdr:rowOff>
    </xdr:from>
    <xdr:to>
      <xdr:col>5</xdr:col>
      <xdr:colOff>1117600</xdr:colOff>
      <xdr:row>31</xdr:row>
      <xdr:rowOff>15768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95700" y="86019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177801</xdr:colOff>
      <xdr:row>30</xdr:row>
      <xdr:rowOff>79268</xdr:rowOff>
    </xdr:from>
    <xdr:to>
      <xdr:col>1</xdr:col>
      <xdr:colOff>1171877</xdr:colOff>
      <xdr:row>30</xdr:row>
      <xdr:rowOff>739668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1801" y="86263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393701</xdr:colOff>
      <xdr:row>27</xdr:row>
      <xdr:rowOff>41168</xdr:rowOff>
    </xdr:from>
    <xdr:to>
      <xdr:col>7</xdr:col>
      <xdr:colOff>927101</xdr:colOff>
      <xdr:row>27</xdr:row>
      <xdr:rowOff>719164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48301" y="75087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27</xdr:row>
      <xdr:rowOff>99449</xdr:rowOff>
    </xdr:from>
    <xdr:to>
      <xdr:col>2</xdr:col>
      <xdr:colOff>25400</xdr:colOff>
      <xdr:row>28</xdr:row>
      <xdr:rowOff>3068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17500" y="75670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69618</xdr:colOff>
      <xdr:row>24</xdr:row>
      <xdr:rowOff>151329</xdr:rowOff>
    </xdr:from>
    <xdr:to>
      <xdr:col>6</xdr:col>
      <xdr:colOff>25400</xdr:colOff>
      <xdr:row>24</xdr:row>
      <xdr:rowOff>701569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24018" y="65394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368300</xdr:colOff>
      <xdr:row>27</xdr:row>
      <xdr:rowOff>49080</xdr:rowOff>
    </xdr:from>
    <xdr:to>
      <xdr:col>5</xdr:col>
      <xdr:colOff>891143</xdr:colOff>
      <xdr:row>27</xdr:row>
      <xdr:rowOff>714268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22700" y="75166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27</xdr:row>
      <xdr:rowOff>142768</xdr:rowOff>
    </xdr:from>
    <xdr:to>
      <xdr:col>4</xdr:col>
      <xdr:colOff>0</xdr:colOff>
      <xdr:row>27</xdr:row>
      <xdr:rowOff>683977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68500" y="76103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181500</xdr:colOff>
      <xdr:row>30</xdr:row>
      <xdr:rowOff>39626</xdr:rowOff>
    </xdr:from>
    <xdr:to>
      <xdr:col>7</xdr:col>
      <xdr:colOff>990600</xdr:colOff>
      <xdr:row>30</xdr:row>
      <xdr:rowOff>726968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36100" y="85867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188070</xdr:colOff>
      <xdr:row>30</xdr:row>
      <xdr:rowOff>79268</xdr:rowOff>
    </xdr:from>
    <xdr:to>
      <xdr:col>3</xdr:col>
      <xdr:colOff>1016000</xdr:colOff>
      <xdr:row>30</xdr:row>
      <xdr:rowOff>701568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42270" y="86263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86432</xdr:colOff>
      <xdr:row>21</xdr:row>
      <xdr:rowOff>244368</xdr:rowOff>
    </xdr:from>
    <xdr:to>
      <xdr:col>2</xdr:col>
      <xdr:colOff>5056</xdr:colOff>
      <xdr:row>21</xdr:row>
      <xdr:rowOff>638068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40432" y="55529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19</xdr:row>
      <xdr:rowOff>25400</xdr:rowOff>
    </xdr:from>
    <xdr:to>
      <xdr:col>6</xdr:col>
      <xdr:colOff>38100</xdr:colOff>
      <xdr:row>24</xdr:row>
      <xdr:rowOff>55403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79800" y="49911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19</xdr:row>
      <xdr:rowOff>12700</xdr:rowOff>
    </xdr:from>
    <xdr:to>
      <xdr:col>8</xdr:col>
      <xdr:colOff>38100</xdr:colOff>
      <xdr:row>24</xdr:row>
      <xdr:rowOff>42703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80000" y="4978400"/>
          <a:ext cx="1219200" cy="145240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9</xdr:row>
          <xdr:rowOff>104775</xdr:rowOff>
        </xdr:from>
        <xdr:to>
          <xdr:col>3</xdr:col>
          <xdr:colOff>266700</xdr:colOff>
          <xdr:row>9</xdr:row>
          <xdr:rowOff>647700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9</xdr:row>
          <xdr:rowOff>161925</xdr:rowOff>
        </xdr:from>
        <xdr:to>
          <xdr:col>5</xdr:col>
          <xdr:colOff>104775</xdr:colOff>
          <xdr:row>9</xdr:row>
          <xdr:rowOff>581025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161925</xdr:rowOff>
        </xdr:from>
        <xdr:to>
          <xdr:col>7</xdr:col>
          <xdr:colOff>104775</xdr:colOff>
          <xdr:row>9</xdr:row>
          <xdr:rowOff>581025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9</xdr:row>
          <xdr:rowOff>161925</xdr:rowOff>
        </xdr:from>
        <xdr:to>
          <xdr:col>9</xdr:col>
          <xdr:colOff>104775</xdr:colOff>
          <xdr:row>9</xdr:row>
          <xdr:rowOff>581025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161925</xdr:rowOff>
        </xdr:from>
        <xdr:to>
          <xdr:col>3</xdr:col>
          <xdr:colOff>104775</xdr:colOff>
          <xdr:row>15</xdr:row>
          <xdr:rowOff>581025</xdr:rowOff>
        </xdr:to>
        <xdr:sp macro="" textlink="">
          <xdr:nvSpPr>
            <xdr:cNvPr id="54277" name="Check Box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161925</xdr:rowOff>
        </xdr:from>
        <xdr:to>
          <xdr:col>5</xdr:col>
          <xdr:colOff>104775</xdr:colOff>
          <xdr:row>15</xdr:row>
          <xdr:rowOff>581025</xdr:rowOff>
        </xdr:to>
        <xdr:sp macro="" textlink="">
          <xdr:nvSpPr>
            <xdr:cNvPr id="54278" name="Check Box 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161925</xdr:rowOff>
        </xdr:from>
        <xdr:to>
          <xdr:col>7</xdr:col>
          <xdr:colOff>104775</xdr:colOff>
          <xdr:row>15</xdr:row>
          <xdr:rowOff>581025</xdr:rowOff>
        </xdr:to>
        <xdr:sp macro="" textlink="">
          <xdr:nvSpPr>
            <xdr:cNvPr id="54279" name="Check Box 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161925</xdr:rowOff>
        </xdr:from>
        <xdr:to>
          <xdr:col>9</xdr:col>
          <xdr:colOff>104775</xdr:colOff>
          <xdr:row>15</xdr:row>
          <xdr:rowOff>581025</xdr:rowOff>
        </xdr:to>
        <xdr:sp macro="" textlink="">
          <xdr:nvSpPr>
            <xdr:cNvPr id="54280" name="Check Box 8" hidden="1">
              <a:extLst>
                <a:ext uri="{63B3BB69-23CF-44E3-9099-C40C66FF867C}">
                  <a14:compatExt spid="_x0000_s54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18</xdr:row>
          <xdr:rowOff>161925</xdr:rowOff>
        </xdr:from>
        <xdr:to>
          <xdr:col>3</xdr:col>
          <xdr:colOff>104775</xdr:colOff>
          <xdr:row>18</xdr:row>
          <xdr:rowOff>581025</xdr:rowOff>
        </xdr:to>
        <xdr:sp macro="" textlink="">
          <xdr:nvSpPr>
            <xdr:cNvPr id="54281" name="Check Box 9" hidden="1">
              <a:extLst>
                <a:ext uri="{63B3BB69-23CF-44E3-9099-C40C66FF867C}">
                  <a14:compatExt spid="_x0000_s54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161925</xdr:rowOff>
        </xdr:from>
        <xdr:to>
          <xdr:col>5</xdr:col>
          <xdr:colOff>104775</xdr:colOff>
          <xdr:row>18</xdr:row>
          <xdr:rowOff>581025</xdr:rowOff>
        </xdr:to>
        <xdr:sp macro="" textlink="">
          <xdr:nvSpPr>
            <xdr:cNvPr id="54282" name="Check Box 10" hidden="1">
              <a:extLst>
                <a:ext uri="{63B3BB69-23CF-44E3-9099-C40C66FF867C}">
                  <a14:compatExt spid="_x0000_s5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161925</xdr:rowOff>
        </xdr:from>
        <xdr:to>
          <xdr:col>5</xdr:col>
          <xdr:colOff>104775</xdr:colOff>
          <xdr:row>21</xdr:row>
          <xdr:rowOff>581025</xdr:rowOff>
        </xdr:to>
        <xdr:sp macro="" textlink="">
          <xdr:nvSpPr>
            <xdr:cNvPr id="54283" name="Check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161925</xdr:rowOff>
        </xdr:from>
        <xdr:to>
          <xdr:col>3</xdr:col>
          <xdr:colOff>104775</xdr:colOff>
          <xdr:row>21</xdr:row>
          <xdr:rowOff>581025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161925</xdr:rowOff>
        </xdr:from>
        <xdr:to>
          <xdr:col>7</xdr:col>
          <xdr:colOff>104775</xdr:colOff>
          <xdr:row>21</xdr:row>
          <xdr:rowOff>581025</xdr:rowOff>
        </xdr:to>
        <xdr:sp macro="" textlink="">
          <xdr:nvSpPr>
            <xdr:cNvPr id="54285" name="Check Box 13" hidden="1">
              <a:extLst>
                <a:ext uri="{63B3BB69-23CF-44E3-9099-C40C66FF867C}">
                  <a14:compatExt spid="_x0000_s54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161925</xdr:rowOff>
        </xdr:from>
        <xdr:to>
          <xdr:col>9</xdr:col>
          <xdr:colOff>104775</xdr:colOff>
          <xdr:row>21</xdr:row>
          <xdr:rowOff>581025</xdr:rowOff>
        </xdr:to>
        <xdr:sp macro="" textlink="">
          <xdr:nvSpPr>
            <xdr:cNvPr id="54286" name="Check Box 14" hidden="1">
              <a:extLst>
                <a:ext uri="{63B3BB69-23CF-44E3-9099-C40C66FF867C}">
                  <a14:compatExt spid="_x0000_s54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24</xdr:row>
          <xdr:rowOff>161925</xdr:rowOff>
        </xdr:from>
        <xdr:to>
          <xdr:col>9</xdr:col>
          <xdr:colOff>104775</xdr:colOff>
          <xdr:row>24</xdr:row>
          <xdr:rowOff>581025</xdr:rowOff>
        </xdr:to>
        <xdr:sp macro="" textlink="">
          <xdr:nvSpPr>
            <xdr:cNvPr id="54287" name="Check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161925</xdr:rowOff>
        </xdr:from>
        <xdr:to>
          <xdr:col>7</xdr:col>
          <xdr:colOff>104775</xdr:colOff>
          <xdr:row>24</xdr:row>
          <xdr:rowOff>581025</xdr:rowOff>
        </xdr:to>
        <xdr:sp macro="" textlink="">
          <xdr:nvSpPr>
            <xdr:cNvPr id="54288" name="Check Box 16" hidden="1">
              <a:extLst>
                <a:ext uri="{63B3BB69-23CF-44E3-9099-C40C66FF867C}">
                  <a14:compatExt spid="_x0000_s54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161925</xdr:rowOff>
        </xdr:from>
        <xdr:to>
          <xdr:col>5</xdr:col>
          <xdr:colOff>104775</xdr:colOff>
          <xdr:row>24</xdr:row>
          <xdr:rowOff>581025</xdr:rowOff>
        </xdr:to>
        <xdr:sp macro="" textlink="">
          <xdr:nvSpPr>
            <xdr:cNvPr id="54289" name="Check Box 17" hidden="1">
              <a:extLst>
                <a:ext uri="{63B3BB69-23CF-44E3-9099-C40C66FF867C}">
                  <a14:compatExt spid="_x0000_s54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24</xdr:row>
          <xdr:rowOff>161925</xdr:rowOff>
        </xdr:from>
        <xdr:to>
          <xdr:col>3</xdr:col>
          <xdr:colOff>104775</xdr:colOff>
          <xdr:row>24</xdr:row>
          <xdr:rowOff>581025</xdr:rowOff>
        </xdr:to>
        <xdr:sp macro="" textlink="">
          <xdr:nvSpPr>
            <xdr:cNvPr id="54290" name="Check Box 18" hidden="1">
              <a:extLst>
                <a:ext uri="{63B3BB69-23CF-44E3-9099-C40C66FF867C}">
                  <a14:compatExt spid="_x0000_s54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161925</xdr:rowOff>
        </xdr:from>
        <xdr:to>
          <xdr:col>3</xdr:col>
          <xdr:colOff>104775</xdr:colOff>
          <xdr:row>27</xdr:row>
          <xdr:rowOff>581025</xdr:rowOff>
        </xdr:to>
        <xdr:sp macro="" textlink="">
          <xdr:nvSpPr>
            <xdr:cNvPr id="54291" name="Check Box 19" hidden="1">
              <a:extLst>
                <a:ext uri="{63B3BB69-23CF-44E3-9099-C40C66FF867C}">
                  <a14:compatExt spid="_x0000_s54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161925</xdr:rowOff>
        </xdr:from>
        <xdr:to>
          <xdr:col>5</xdr:col>
          <xdr:colOff>104775</xdr:colOff>
          <xdr:row>27</xdr:row>
          <xdr:rowOff>581025</xdr:rowOff>
        </xdr:to>
        <xdr:sp macro="" textlink="">
          <xdr:nvSpPr>
            <xdr:cNvPr id="54292" name="Check Box 20" hidden="1">
              <a:extLst>
                <a:ext uri="{63B3BB69-23CF-44E3-9099-C40C66FF867C}">
                  <a14:compatExt spid="_x0000_s54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27</xdr:row>
          <xdr:rowOff>161925</xdr:rowOff>
        </xdr:from>
        <xdr:to>
          <xdr:col>7</xdr:col>
          <xdr:colOff>104775</xdr:colOff>
          <xdr:row>27</xdr:row>
          <xdr:rowOff>581025</xdr:rowOff>
        </xdr:to>
        <xdr:sp macro="" textlink="">
          <xdr:nvSpPr>
            <xdr:cNvPr id="54293" name="Check Box 21" hidden="1">
              <a:extLst>
                <a:ext uri="{63B3BB69-23CF-44E3-9099-C40C66FF867C}">
                  <a14:compatExt spid="_x0000_s54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161925</xdr:rowOff>
        </xdr:from>
        <xdr:to>
          <xdr:col>9</xdr:col>
          <xdr:colOff>104775</xdr:colOff>
          <xdr:row>27</xdr:row>
          <xdr:rowOff>581025</xdr:rowOff>
        </xdr:to>
        <xdr:sp macro="" textlink="">
          <xdr:nvSpPr>
            <xdr:cNvPr id="54294" name="Check Box 22" hidden="1">
              <a:extLst>
                <a:ext uri="{63B3BB69-23CF-44E3-9099-C40C66FF867C}">
                  <a14:compatExt spid="_x0000_s54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30</xdr:row>
          <xdr:rowOff>161925</xdr:rowOff>
        </xdr:from>
        <xdr:to>
          <xdr:col>9</xdr:col>
          <xdr:colOff>104775</xdr:colOff>
          <xdr:row>30</xdr:row>
          <xdr:rowOff>581025</xdr:rowOff>
        </xdr:to>
        <xdr:sp macro="" textlink="">
          <xdr:nvSpPr>
            <xdr:cNvPr id="54295" name="Check Box 23" hidden="1">
              <a:extLst>
                <a:ext uri="{63B3BB69-23CF-44E3-9099-C40C66FF867C}">
                  <a14:compatExt spid="_x0000_s54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30</xdr:row>
          <xdr:rowOff>161925</xdr:rowOff>
        </xdr:from>
        <xdr:to>
          <xdr:col>7</xdr:col>
          <xdr:colOff>104775</xdr:colOff>
          <xdr:row>30</xdr:row>
          <xdr:rowOff>581025</xdr:rowOff>
        </xdr:to>
        <xdr:sp macro="" textlink="">
          <xdr:nvSpPr>
            <xdr:cNvPr id="54296" name="Check Box 24" hidden="1">
              <a:extLst>
                <a:ext uri="{63B3BB69-23CF-44E3-9099-C40C66FF867C}">
                  <a14:compatExt spid="_x0000_s54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30</xdr:row>
          <xdr:rowOff>161925</xdr:rowOff>
        </xdr:from>
        <xdr:to>
          <xdr:col>5</xdr:col>
          <xdr:colOff>104775</xdr:colOff>
          <xdr:row>30</xdr:row>
          <xdr:rowOff>581025</xdr:rowOff>
        </xdr:to>
        <xdr:sp macro="" textlink="">
          <xdr:nvSpPr>
            <xdr:cNvPr id="54297" name="Check Box 25" hidden="1">
              <a:extLst>
                <a:ext uri="{63B3BB69-23CF-44E3-9099-C40C66FF867C}">
                  <a14:compatExt spid="_x0000_s54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161925</xdr:rowOff>
        </xdr:from>
        <xdr:to>
          <xdr:col>3</xdr:col>
          <xdr:colOff>104775</xdr:colOff>
          <xdr:row>30</xdr:row>
          <xdr:rowOff>581025</xdr:rowOff>
        </xdr:to>
        <xdr:sp macro="" textlink="">
          <xdr:nvSpPr>
            <xdr:cNvPr id="54298" name="Check Box 26" hidden="1">
              <a:extLst>
                <a:ext uri="{63B3BB69-23CF-44E3-9099-C40C66FF867C}">
                  <a14:compatExt spid="_x0000_s54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12</xdr:row>
          <xdr:rowOff>161925</xdr:rowOff>
        </xdr:from>
        <xdr:to>
          <xdr:col>3</xdr:col>
          <xdr:colOff>104775</xdr:colOff>
          <xdr:row>12</xdr:row>
          <xdr:rowOff>581025</xdr:rowOff>
        </xdr:to>
        <xdr:sp macro="" textlink="">
          <xdr:nvSpPr>
            <xdr:cNvPr id="54299" name="Check Box 27" hidden="1">
              <a:extLst>
                <a:ext uri="{63B3BB69-23CF-44E3-9099-C40C66FF867C}">
                  <a14:compatExt spid="_x0000_s54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161925</xdr:rowOff>
        </xdr:from>
        <xdr:to>
          <xdr:col>5</xdr:col>
          <xdr:colOff>104775</xdr:colOff>
          <xdr:row>12</xdr:row>
          <xdr:rowOff>581025</xdr:rowOff>
        </xdr:to>
        <xdr:sp macro="" textlink="">
          <xdr:nvSpPr>
            <xdr:cNvPr id="54300" name="Check Box 28" hidden="1">
              <a:extLst>
                <a:ext uri="{63B3BB69-23CF-44E3-9099-C40C66FF867C}">
                  <a14:compatExt spid="_x0000_s54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161925</xdr:rowOff>
        </xdr:from>
        <xdr:to>
          <xdr:col>7</xdr:col>
          <xdr:colOff>104775</xdr:colOff>
          <xdr:row>12</xdr:row>
          <xdr:rowOff>581025</xdr:rowOff>
        </xdr:to>
        <xdr:sp macro="" textlink="">
          <xdr:nvSpPr>
            <xdr:cNvPr id="54301" name="Check Box 29" hidden="1">
              <a:extLst>
                <a:ext uri="{63B3BB69-23CF-44E3-9099-C40C66FF867C}">
                  <a14:compatExt spid="_x0000_s54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161925</xdr:rowOff>
        </xdr:from>
        <xdr:to>
          <xdr:col>9</xdr:col>
          <xdr:colOff>104775</xdr:colOff>
          <xdr:row>12</xdr:row>
          <xdr:rowOff>581025</xdr:rowOff>
        </xdr:to>
        <xdr:sp macro="" textlink="">
          <xdr:nvSpPr>
            <xdr:cNvPr id="54302" name="Check Box 30" hidden="1">
              <a:extLst>
                <a:ext uri="{63B3BB69-23CF-44E3-9099-C40C66FF867C}">
                  <a14:compatExt spid="_x0000_s54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166795</xdr:colOff>
      <xdr:row>12</xdr:row>
      <xdr:rowOff>31010</xdr:rowOff>
    </xdr:from>
    <xdr:to>
      <xdr:col>3</xdr:col>
      <xdr:colOff>1038781</xdr:colOff>
      <xdr:row>13</xdr:row>
      <xdr:rowOff>29944</xdr:rowOff>
    </xdr:to>
    <xdr:pic>
      <xdr:nvPicPr>
        <xdr:cNvPr id="54" name="Bild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95" y="2101110"/>
          <a:ext cx="871986" cy="735534"/>
        </a:xfrm>
        <a:prstGeom prst="rect">
          <a:avLst/>
        </a:prstGeom>
      </xdr:spPr>
    </xdr:pic>
    <xdr:clientData/>
  </xdr:twoCellAnchor>
  <xdr:twoCellAnchor editAs="oneCell">
    <xdr:from>
      <xdr:col>7</xdr:col>
      <xdr:colOff>342957</xdr:colOff>
      <xdr:row>12</xdr:row>
      <xdr:rowOff>25399</xdr:rowOff>
    </xdr:from>
    <xdr:to>
      <xdr:col>7</xdr:col>
      <xdr:colOff>935566</xdr:colOff>
      <xdr:row>13</xdr:row>
      <xdr:rowOff>32071</xdr:rowOff>
    </xdr:to>
    <xdr:pic>
      <xdr:nvPicPr>
        <xdr:cNvPr id="55" name="Bild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57" y="2095499"/>
          <a:ext cx="592609" cy="74327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15</xdr:row>
      <xdr:rowOff>71967</xdr:rowOff>
    </xdr:from>
    <xdr:to>
      <xdr:col>2</xdr:col>
      <xdr:colOff>31356</xdr:colOff>
      <xdr:row>16</xdr:row>
      <xdr:rowOff>12700</xdr:rowOff>
    </xdr:to>
    <xdr:pic>
      <xdr:nvPicPr>
        <xdr:cNvPr id="56" name="Bild 5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900" y="3221567"/>
          <a:ext cx="1275956" cy="677333"/>
        </a:xfrm>
        <a:prstGeom prst="rect">
          <a:avLst/>
        </a:prstGeom>
      </xdr:spPr>
    </xdr:pic>
    <xdr:clientData/>
  </xdr:twoCellAnchor>
  <xdr:twoCellAnchor editAs="oneCell">
    <xdr:from>
      <xdr:col>5</xdr:col>
      <xdr:colOff>118701</xdr:colOff>
      <xdr:row>15</xdr:row>
      <xdr:rowOff>25398</xdr:rowOff>
    </xdr:from>
    <xdr:to>
      <xdr:col>5</xdr:col>
      <xdr:colOff>1151626</xdr:colOff>
      <xdr:row>16</xdr:row>
      <xdr:rowOff>29632</xdr:rowOff>
    </xdr:to>
    <xdr:pic>
      <xdr:nvPicPr>
        <xdr:cNvPr id="57" name="Bild 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3101" y="3174998"/>
          <a:ext cx="1032925" cy="740834"/>
        </a:xfrm>
        <a:prstGeom prst="rect">
          <a:avLst/>
        </a:prstGeom>
      </xdr:spPr>
    </xdr:pic>
    <xdr:clientData/>
  </xdr:twoCellAnchor>
  <xdr:twoCellAnchor editAs="oneCell">
    <xdr:from>
      <xdr:col>6</xdr:col>
      <xdr:colOff>349402</xdr:colOff>
      <xdr:row>15</xdr:row>
      <xdr:rowOff>182032</xdr:rowOff>
    </xdr:from>
    <xdr:to>
      <xdr:col>8</xdr:col>
      <xdr:colOff>102528</xdr:colOff>
      <xdr:row>15</xdr:row>
      <xdr:rowOff>681565</xdr:rowOff>
    </xdr:to>
    <xdr:pic>
      <xdr:nvPicPr>
        <xdr:cNvPr id="58" name="Bild 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10302" y="3331632"/>
          <a:ext cx="1353326" cy="499533"/>
        </a:xfrm>
        <a:prstGeom prst="rect">
          <a:avLst/>
        </a:prstGeom>
      </xdr:spPr>
    </xdr:pic>
    <xdr:clientData/>
  </xdr:twoCellAnchor>
  <xdr:twoCellAnchor editAs="oneCell">
    <xdr:from>
      <xdr:col>3</xdr:col>
      <xdr:colOff>156635</xdr:colOff>
      <xdr:row>17</xdr:row>
      <xdr:rowOff>182033</xdr:rowOff>
    </xdr:from>
    <xdr:to>
      <xdr:col>3</xdr:col>
      <xdr:colOff>1113409</xdr:colOff>
      <xdr:row>19</xdr:row>
      <xdr:rowOff>21072</xdr:rowOff>
    </xdr:to>
    <xdr:pic>
      <xdr:nvPicPr>
        <xdr:cNvPr id="59" name="Bild 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0835" y="4220633"/>
          <a:ext cx="956774" cy="766139"/>
        </a:xfrm>
        <a:prstGeom prst="rect">
          <a:avLst/>
        </a:prstGeom>
      </xdr:spPr>
    </xdr:pic>
    <xdr:clientData/>
  </xdr:twoCellAnchor>
  <xdr:twoCellAnchor editAs="oneCell">
    <xdr:from>
      <xdr:col>3</xdr:col>
      <xdr:colOff>23451</xdr:colOff>
      <xdr:row>15</xdr:row>
      <xdr:rowOff>71966</xdr:rowOff>
    </xdr:from>
    <xdr:to>
      <xdr:col>4</xdr:col>
      <xdr:colOff>18607</xdr:colOff>
      <xdr:row>15</xdr:row>
      <xdr:rowOff>719667</xdr:rowOff>
    </xdr:to>
    <xdr:pic>
      <xdr:nvPicPr>
        <xdr:cNvPr id="60" name="Bild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77651" y="3221566"/>
          <a:ext cx="1201656" cy="64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169157</xdr:colOff>
      <xdr:row>12</xdr:row>
      <xdr:rowOff>38946</xdr:rowOff>
    </xdr:from>
    <xdr:to>
      <xdr:col>1</xdr:col>
      <xdr:colOff>1030083</xdr:colOff>
      <xdr:row>13</xdr:row>
      <xdr:rowOff>8466</xdr:rowOff>
    </xdr:to>
    <xdr:pic>
      <xdr:nvPicPr>
        <xdr:cNvPr id="61" name="Bild 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3157" y="2109046"/>
          <a:ext cx="860926" cy="70612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12</xdr:row>
      <xdr:rowOff>12699</xdr:rowOff>
    </xdr:from>
    <xdr:to>
      <xdr:col>5</xdr:col>
      <xdr:colOff>876300</xdr:colOff>
      <xdr:row>13</xdr:row>
      <xdr:rowOff>53625</xdr:rowOff>
    </xdr:to>
    <xdr:pic>
      <xdr:nvPicPr>
        <xdr:cNvPr id="62" name="Bild 6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97300" y="2082799"/>
          <a:ext cx="533400" cy="777526"/>
        </a:xfrm>
        <a:prstGeom prst="rect">
          <a:avLst/>
        </a:prstGeom>
      </xdr:spPr>
    </xdr:pic>
    <xdr:clientData/>
  </xdr:twoCellAnchor>
  <xdr:twoCellAnchor editAs="oneCell">
    <xdr:from>
      <xdr:col>1</xdr:col>
      <xdr:colOff>155293</xdr:colOff>
      <xdr:row>18</xdr:row>
      <xdr:rowOff>16933</xdr:rowOff>
    </xdr:from>
    <xdr:to>
      <xdr:col>1</xdr:col>
      <xdr:colOff>1060686</xdr:colOff>
      <xdr:row>19</xdr:row>
      <xdr:rowOff>33866</xdr:rowOff>
    </xdr:to>
    <xdr:pic>
      <xdr:nvPicPr>
        <xdr:cNvPr id="63" name="Bild 6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9293" y="4246033"/>
          <a:ext cx="905393" cy="753533"/>
        </a:xfrm>
        <a:prstGeom prst="rect">
          <a:avLst/>
        </a:prstGeom>
      </xdr:spPr>
    </xdr:pic>
    <xdr:clientData/>
  </xdr:twoCellAnchor>
  <xdr:twoCellAnchor editAs="oneCell">
    <xdr:from>
      <xdr:col>3</xdr:col>
      <xdr:colOff>122768</xdr:colOff>
      <xdr:row>8</xdr:row>
      <xdr:rowOff>33864</xdr:rowOff>
    </xdr:from>
    <xdr:to>
      <xdr:col>3</xdr:col>
      <xdr:colOff>1071034</xdr:colOff>
      <xdr:row>11</xdr:row>
      <xdr:rowOff>84010</xdr:rowOff>
    </xdr:to>
    <xdr:pic>
      <xdr:nvPicPr>
        <xdr:cNvPr id="64" name="Bild 6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76968" y="833964"/>
          <a:ext cx="948266" cy="1129646"/>
        </a:xfrm>
        <a:prstGeom prst="rect">
          <a:avLst/>
        </a:prstGeom>
      </xdr:spPr>
    </xdr:pic>
    <xdr:clientData/>
  </xdr:twoCellAnchor>
  <xdr:twoCellAnchor editAs="oneCell">
    <xdr:from>
      <xdr:col>5</xdr:col>
      <xdr:colOff>119402</xdr:colOff>
      <xdr:row>7</xdr:row>
      <xdr:rowOff>174816</xdr:rowOff>
    </xdr:from>
    <xdr:to>
      <xdr:col>5</xdr:col>
      <xdr:colOff>1113366</xdr:colOff>
      <xdr:row>11</xdr:row>
      <xdr:rowOff>97367</xdr:rowOff>
    </xdr:to>
    <xdr:pic>
      <xdr:nvPicPr>
        <xdr:cNvPr id="65" name="Bild 6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73802" y="784416"/>
          <a:ext cx="993964" cy="1192551"/>
        </a:xfrm>
        <a:prstGeom prst="rect">
          <a:avLst/>
        </a:prstGeom>
      </xdr:spPr>
    </xdr:pic>
    <xdr:clientData/>
  </xdr:twoCellAnchor>
  <xdr:twoCellAnchor editAs="oneCell">
    <xdr:from>
      <xdr:col>1</xdr:col>
      <xdr:colOff>99465</xdr:colOff>
      <xdr:row>7</xdr:row>
      <xdr:rowOff>171231</xdr:rowOff>
    </xdr:from>
    <xdr:to>
      <xdr:col>1</xdr:col>
      <xdr:colOff>1096434</xdr:colOff>
      <xdr:row>11</xdr:row>
      <xdr:rowOff>97363</xdr:rowOff>
    </xdr:to>
    <xdr:pic>
      <xdr:nvPicPr>
        <xdr:cNvPr id="66" name="Bild 6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3465" y="780831"/>
          <a:ext cx="996969" cy="1196132"/>
        </a:xfrm>
        <a:prstGeom prst="rect">
          <a:avLst/>
        </a:prstGeom>
      </xdr:spPr>
    </xdr:pic>
    <xdr:clientData/>
  </xdr:twoCellAnchor>
  <xdr:twoCellAnchor editAs="oneCell">
    <xdr:from>
      <xdr:col>7</xdr:col>
      <xdr:colOff>130734</xdr:colOff>
      <xdr:row>7</xdr:row>
      <xdr:rowOff>165100</xdr:rowOff>
    </xdr:from>
    <xdr:to>
      <xdr:col>7</xdr:col>
      <xdr:colOff>1134534</xdr:colOff>
      <xdr:row>11</xdr:row>
      <xdr:rowOff>97366</xdr:rowOff>
    </xdr:to>
    <xdr:pic>
      <xdr:nvPicPr>
        <xdr:cNvPr id="67" name="Bild 6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85334" y="774700"/>
          <a:ext cx="1003800" cy="1202266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21</xdr:row>
      <xdr:rowOff>206268</xdr:rowOff>
    </xdr:from>
    <xdr:to>
      <xdr:col>4</xdr:col>
      <xdr:colOff>50800</xdr:colOff>
      <xdr:row>21</xdr:row>
      <xdr:rowOff>645999</xdr:rowOff>
    </xdr:to>
    <xdr:pic>
      <xdr:nvPicPr>
        <xdr:cNvPr id="68" name="Bild 6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0" y="5514868"/>
          <a:ext cx="1206500" cy="439731"/>
        </a:xfrm>
        <a:prstGeom prst="rect">
          <a:avLst/>
        </a:prstGeom>
      </xdr:spPr>
    </xdr:pic>
    <xdr:clientData/>
  </xdr:twoCellAnchor>
  <xdr:twoCellAnchor editAs="oneCell">
    <xdr:from>
      <xdr:col>1</xdr:col>
      <xdr:colOff>55954</xdr:colOff>
      <xdr:row>24</xdr:row>
      <xdr:rowOff>41167</xdr:rowOff>
    </xdr:from>
    <xdr:to>
      <xdr:col>2</xdr:col>
      <xdr:colOff>63499</xdr:colOff>
      <xdr:row>24</xdr:row>
      <xdr:rowOff>701590</xdr:rowOff>
    </xdr:to>
    <xdr:pic>
      <xdr:nvPicPr>
        <xdr:cNvPr id="69" name="Bild 6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09954" y="6429267"/>
          <a:ext cx="1214045" cy="660423"/>
        </a:xfrm>
        <a:prstGeom prst="rect">
          <a:avLst/>
        </a:prstGeom>
      </xdr:spPr>
    </xdr:pic>
    <xdr:clientData/>
  </xdr:twoCellAnchor>
  <xdr:twoCellAnchor editAs="oneCell">
    <xdr:from>
      <xdr:col>3</xdr:col>
      <xdr:colOff>74564</xdr:colOff>
      <xdr:row>24</xdr:row>
      <xdr:rowOff>142768</xdr:rowOff>
    </xdr:from>
    <xdr:to>
      <xdr:col>3</xdr:col>
      <xdr:colOff>1182693</xdr:colOff>
      <xdr:row>24</xdr:row>
      <xdr:rowOff>714268</xdr:rowOff>
    </xdr:to>
    <xdr:pic>
      <xdr:nvPicPr>
        <xdr:cNvPr id="70" name="Bild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28764" y="6530868"/>
          <a:ext cx="1108129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215901</xdr:colOff>
      <xdr:row>24</xdr:row>
      <xdr:rowOff>77680</xdr:rowOff>
    </xdr:from>
    <xdr:to>
      <xdr:col>7</xdr:col>
      <xdr:colOff>1068138</xdr:colOff>
      <xdr:row>25</xdr:row>
      <xdr:rowOff>15768</xdr:rowOff>
    </xdr:to>
    <xdr:pic>
      <xdr:nvPicPr>
        <xdr:cNvPr id="71" name="Bild 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70501" y="6465780"/>
          <a:ext cx="852237" cy="674688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30</xdr:row>
      <xdr:rowOff>42104</xdr:rowOff>
    </xdr:from>
    <xdr:to>
      <xdr:col>5</xdr:col>
      <xdr:colOff>1104900</xdr:colOff>
      <xdr:row>31</xdr:row>
      <xdr:rowOff>3068</xdr:rowOff>
    </xdr:to>
    <xdr:pic>
      <xdr:nvPicPr>
        <xdr:cNvPr id="72" name="Bild 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683000" y="8589204"/>
          <a:ext cx="876300" cy="71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165101</xdr:colOff>
      <xdr:row>30</xdr:row>
      <xdr:rowOff>79268</xdr:rowOff>
    </xdr:from>
    <xdr:to>
      <xdr:col>1</xdr:col>
      <xdr:colOff>1159177</xdr:colOff>
      <xdr:row>30</xdr:row>
      <xdr:rowOff>739668</xdr:rowOff>
    </xdr:to>
    <xdr:pic>
      <xdr:nvPicPr>
        <xdr:cNvPr id="73" name="Bild 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19101" y="8626368"/>
          <a:ext cx="994076" cy="6604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381001</xdr:colOff>
      <xdr:row>27</xdr:row>
      <xdr:rowOff>41168</xdr:rowOff>
    </xdr:from>
    <xdr:to>
      <xdr:col>7</xdr:col>
      <xdr:colOff>914401</xdr:colOff>
      <xdr:row>27</xdr:row>
      <xdr:rowOff>719164</xdr:rowOff>
    </xdr:to>
    <xdr:pic>
      <xdr:nvPicPr>
        <xdr:cNvPr id="74" name="Bild 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435601" y="7508768"/>
          <a:ext cx="533400" cy="677996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27</xdr:row>
      <xdr:rowOff>99449</xdr:rowOff>
    </xdr:from>
    <xdr:to>
      <xdr:col>2</xdr:col>
      <xdr:colOff>12700</xdr:colOff>
      <xdr:row>28</xdr:row>
      <xdr:rowOff>3068</xdr:rowOff>
    </xdr:to>
    <xdr:pic>
      <xdr:nvPicPr>
        <xdr:cNvPr id="75" name="Bild 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04800" y="7567049"/>
          <a:ext cx="1168400" cy="640219"/>
        </a:xfrm>
        <a:prstGeom prst="rect">
          <a:avLst/>
        </a:prstGeom>
      </xdr:spPr>
    </xdr:pic>
    <xdr:clientData/>
  </xdr:twoCellAnchor>
  <xdr:twoCellAnchor editAs="oneCell">
    <xdr:from>
      <xdr:col>5</xdr:col>
      <xdr:colOff>56918</xdr:colOff>
      <xdr:row>24</xdr:row>
      <xdr:rowOff>151329</xdr:rowOff>
    </xdr:from>
    <xdr:to>
      <xdr:col>6</xdr:col>
      <xdr:colOff>12700</xdr:colOff>
      <xdr:row>24</xdr:row>
      <xdr:rowOff>701569</xdr:rowOff>
    </xdr:to>
    <xdr:pic>
      <xdr:nvPicPr>
        <xdr:cNvPr id="76" name="Bild 7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511318" y="6539429"/>
          <a:ext cx="1162282" cy="550240"/>
        </a:xfrm>
        <a:prstGeom prst="rect">
          <a:avLst/>
        </a:prstGeom>
      </xdr:spPr>
    </xdr:pic>
    <xdr:clientData/>
  </xdr:twoCellAnchor>
  <xdr:twoCellAnchor editAs="oneCell">
    <xdr:from>
      <xdr:col>5</xdr:col>
      <xdr:colOff>355600</xdr:colOff>
      <xdr:row>27</xdr:row>
      <xdr:rowOff>49080</xdr:rowOff>
    </xdr:from>
    <xdr:to>
      <xdr:col>5</xdr:col>
      <xdr:colOff>878443</xdr:colOff>
      <xdr:row>27</xdr:row>
      <xdr:rowOff>714268</xdr:rowOff>
    </xdr:to>
    <xdr:pic>
      <xdr:nvPicPr>
        <xdr:cNvPr id="77" name="Bild 7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810000" y="7516680"/>
          <a:ext cx="522843" cy="665188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</xdr:colOff>
      <xdr:row>27</xdr:row>
      <xdr:rowOff>142768</xdr:rowOff>
    </xdr:from>
    <xdr:to>
      <xdr:col>3</xdr:col>
      <xdr:colOff>1193800</xdr:colOff>
      <xdr:row>27</xdr:row>
      <xdr:rowOff>683977</xdr:rowOff>
    </xdr:to>
    <xdr:pic>
      <xdr:nvPicPr>
        <xdr:cNvPr id="78" name="Bild 7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55800" y="7610368"/>
          <a:ext cx="1092200" cy="541209"/>
        </a:xfrm>
        <a:prstGeom prst="rect">
          <a:avLst/>
        </a:prstGeom>
      </xdr:spPr>
    </xdr:pic>
    <xdr:clientData/>
  </xdr:twoCellAnchor>
  <xdr:twoCellAnchor editAs="oneCell">
    <xdr:from>
      <xdr:col>7</xdr:col>
      <xdr:colOff>168800</xdr:colOff>
      <xdr:row>30</xdr:row>
      <xdr:rowOff>39626</xdr:rowOff>
    </xdr:from>
    <xdr:to>
      <xdr:col>7</xdr:col>
      <xdr:colOff>977900</xdr:colOff>
      <xdr:row>30</xdr:row>
      <xdr:rowOff>726968</xdr:rowOff>
    </xdr:to>
    <xdr:pic>
      <xdr:nvPicPr>
        <xdr:cNvPr id="79" name="Bild 7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23400" y="8586726"/>
          <a:ext cx="809100" cy="687342"/>
        </a:xfrm>
        <a:prstGeom prst="rect">
          <a:avLst/>
        </a:prstGeom>
      </xdr:spPr>
    </xdr:pic>
    <xdr:clientData/>
  </xdr:twoCellAnchor>
  <xdr:twoCellAnchor editAs="oneCell">
    <xdr:from>
      <xdr:col>3</xdr:col>
      <xdr:colOff>175370</xdr:colOff>
      <xdr:row>30</xdr:row>
      <xdr:rowOff>79268</xdr:rowOff>
    </xdr:from>
    <xdr:to>
      <xdr:col>3</xdr:col>
      <xdr:colOff>1003300</xdr:colOff>
      <xdr:row>30</xdr:row>
      <xdr:rowOff>701568</xdr:rowOff>
    </xdr:to>
    <xdr:pic>
      <xdr:nvPicPr>
        <xdr:cNvPr id="80" name="Bild 7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29570" y="8626368"/>
          <a:ext cx="827930" cy="622300"/>
        </a:xfrm>
        <a:prstGeom prst="rect">
          <a:avLst/>
        </a:prstGeom>
      </xdr:spPr>
    </xdr:pic>
    <xdr:clientData/>
  </xdr:twoCellAnchor>
  <xdr:twoCellAnchor editAs="oneCell">
    <xdr:from>
      <xdr:col>1</xdr:col>
      <xdr:colOff>73732</xdr:colOff>
      <xdr:row>21</xdr:row>
      <xdr:rowOff>244368</xdr:rowOff>
    </xdr:from>
    <xdr:to>
      <xdr:col>1</xdr:col>
      <xdr:colOff>1198856</xdr:colOff>
      <xdr:row>21</xdr:row>
      <xdr:rowOff>638068</xdr:rowOff>
    </xdr:to>
    <xdr:pic>
      <xdr:nvPicPr>
        <xdr:cNvPr id="81" name="Bild 8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7732" y="5552968"/>
          <a:ext cx="1125124" cy="393700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</xdr:colOff>
      <xdr:row>19</xdr:row>
      <xdr:rowOff>25400</xdr:rowOff>
    </xdr:from>
    <xdr:to>
      <xdr:col>6</xdr:col>
      <xdr:colOff>25400</xdr:colOff>
      <xdr:row>24</xdr:row>
      <xdr:rowOff>55403</xdr:rowOff>
    </xdr:to>
    <xdr:pic>
      <xdr:nvPicPr>
        <xdr:cNvPr id="82" name="Bild 8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67100" y="4991100"/>
          <a:ext cx="1219200" cy="1452403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</xdr:colOff>
      <xdr:row>19</xdr:row>
      <xdr:rowOff>12700</xdr:rowOff>
    </xdr:from>
    <xdr:to>
      <xdr:col>8</xdr:col>
      <xdr:colOff>25400</xdr:colOff>
      <xdr:row>24</xdr:row>
      <xdr:rowOff>42703</xdr:rowOff>
    </xdr:to>
    <xdr:pic>
      <xdr:nvPicPr>
        <xdr:cNvPr id="83" name="Bild 8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flipH="1">
          <a:off x="5067300" y="4978400"/>
          <a:ext cx="1219200" cy="145240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127000</xdr:colOff>
      <xdr:row>7</xdr:row>
      <xdr:rowOff>38101</xdr:rowOff>
    </xdr:from>
    <xdr:to>
      <xdr:col>3</xdr:col>
      <xdr:colOff>1701800</xdr:colOff>
      <xdr:row>7</xdr:row>
      <xdr:rowOff>909064</xdr:rowOff>
    </xdr:to>
    <xdr:pic>
      <xdr:nvPicPr>
        <xdr:cNvPr id="4" name="Bild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0" y="2438401"/>
          <a:ext cx="1574800" cy="870963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520700</xdr:colOff>
      <xdr:row>8</xdr:row>
      <xdr:rowOff>63500</xdr:rowOff>
    </xdr:from>
    <xdr:to>
      <xdr:col>3</xdr:col>
      <xdr:colOff>1423190</xdr:colOff>
      <xdr:row>8</xdr:row>
      <xdr:rowOff>889000</xdr:rowOff>
    </xdr:to>
    <xdr:pic>
      <xdr:nvPicPr>
        <xdr:cNvPr id="5" name="Bild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3700" y="3378200"/>
          <a:ext cx="902490" cy="825500"/>
        </a:xfrm>
        <a:prstGeom prst="rect">
          <a:avLst/>
        </a:prstGeom>
      </xdr:spPr>
    </xdr:pic>
    <xdr:clientData/>
  </xdr:twoCellAnchor>
  <xdr:twoCellAnchor editAs="oneCell">
    <xdr:from>
      <xdr:col>3</xdr:col>
      <xdr:colOff>43752</xdr:colOff>
      <xdr:row>9</xdr:row>
      <xdr:rowOff>63500</xdr:rowOff>
    </xdr:from>
    <xdr:to>
      <xdr:col>3</xdr:col>
      <xdr:colOff>1676400</xdr:colOff>
      <xdr:row>9</xdr:row>
      <xdr:rowOff>874186</xdr:rowOff>
    </xdr:to>
    <xdr:pic>
      <xdr:nvPicPr>
        <xdr:cNvPr id="6" name="Bild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56752" y="4292600"/>
          <a:ext cx="1632648" cy="810686"/>
        </a:xfrm>
        <a:prstGeom prst="rect">
          <a:avLst/>
        </a:prstGeom>
      </xdr:spPr>
    </xdr:pic>
    <xdr:clientData/>
  </xdr:twoCellAnchor>
  <xdr:twoCellAnchor editAs="oneCell">
    <xdr:from>
      <xdr:col>3</xdr:col>
      <xdr:colOff>393700</xdr:colOff>
      <xdr:row>10</xdr:row>
      <xdr:rowOff>38100</xdr:rowOff>
    </xdr:from>
    <xdr:to>
      <xdr:col>3</xdr:col>
      <xdr:colOff>1524000</xdr:colOff>
      <xdr:row>10</xdr:row>
      <xdr:rowOff>892949</xdr:rowOff>
    </xdr:to>
    <xdr:pic>
      <xdr:nvPicPr>
        <xdr:cNvPr id="7" name="Bild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06700" y="5181600"/>
          <a:ext cx="1130300" cy="854849"/>
        </a:xfrm>
        <a:prstGeom prst="rect">
          <a:avLst/>
        </a:prstGeom>
      </xdr:spPr>
    </xdr:pic>
    <xdr:clientData/>
  </xdr:twoCellAnchor>
  <xdr:twoCellAnchor editAs="oneCell">
    <xdr:from>
      <xdr:col>3</xdr:col>
      <xdr:colOff>393700</xdr:colOff>
      <xdr:row>11</xdr:row>
      <xdr:rowOff>35386</xdr:rowOff>
    </xdr:from>
    <xdr:to>
      <xdr:col>3</xdr:col>
      <xdr:colOff>1536700</xdr:colOff>
      <xdr:row>11</xdr:row>
      <xdr:rowOff>895078</xdr:rowOff>
    </xdr:to>
    <xdr:pic>
      <xdr:nvPicPr>
        <xdr:cNvPr id="8" name="Bild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06700" y="6093286"/>
          <a:ext cx="1143000" cy="859692"/>
        </a:xfrm>
        <a:prstGeom prst="rect">
          <a:avLst/>
        </a:prstGeom>
      </xdr:spPr>
    </xdr:pic>
    <xdr:clientData/>
  </xdr:twoCellAnchor>
  <xdr:twoCellAnchor editAs="oneCell">
    <xdr:from>
      <xdr:col>3</xdr:col>
      <xdr:colOff>43619</xdr:colOff>
      <xdr:row>12</xdr:row>
      <xdr:rowOff>63500</xdr:rowOff>
    </xdr:from>
    <xdr:to>
      <xdr:col>3</xdr:col>
      <xdr:colOff>1689100</xdr:colOff>
      <xdr:row>12</xdr:row>
      <xdr:rowOff>863600</xdr:rowOff>
    </xdr:to>
    <xdr:pic>
      <xdr:nvPicPr>
        <xdr:cNvPr id="10" name="Bild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56619" y="7035800"/>
          <a:ext cx="1645481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13</xdr:row>
      <xdr:rowOff>45290</xdr:rowOff>
    </xdr:from>
    <xdr:to>
      <xdr:col>3</xdr:col>
      <xdr:colOff>1625600</xdr:colOff>
      <xdr:row>13</xdr:row>
      <xdr:rowOff>895540</xdr:rowOff>
    </xdr:to>
    <xdr:pic>
      <xdr:nvPicPr>
        <xdr:cNvPr id="11" name="Bild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000" y="7931990"/>
          <a:ext cx="1498600" cy="85025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25401</xdr:colOff>
      <xdr:row>14</xdr:row>
      <xdr:rowOff>49974</xdr:rowOff>
    </xdr:from>
    <xdr:to>
      <xdr:col>3</xdr:col>
      <xdr:colOff>1701801</xdr:colOff>
      <xdr:row>14</xdr:row>
      <xdr:rowOff>876300</xdr:rowOff>
    </xdr:to>
    <xdr:pic>
      <xdr:nvPicPr>
        <xdr:cNvPr id="12" name="Bild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38401" y="8851074"/>
          <a:ext cx="1676400" cy="826326"/>
        </a:xfrm>
        <a:prstGeom prst="rect">
          <a:avLst/>
        </a:prstGeom>
      </xdr:spPr>
    </xdr:pic>
    <xdr:clientData/>
  </xdr:twoCellAnchor>
  <xdr:twoCellAnchor editAs="oneCell">
    <xdr:from>
      <xdr:col>3</xdr:col>
      <xdr:colOff>50799</xdr:colOff>
      <xdr:row>18</xdr:row>
      <xdr:rowOff>21550</xdr:rowOff>
    </xdr:from>
    <xdr:to>
      <xdr:col>3</xdr:col>
      <xdr:colOff>1663700</xdr:colOff>
      <xdr:row>18</xdr:row>
      <xdr:rowOff>878689</xdr:rowOff>
    </xdr:to>
    <xdr:pic>
      <xdr:nvPicPr>
        <xdr:cNvPr id="13" name="Bild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63799" y="12480250"/>
          <a:ext cx="1612901" cy="857139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19</xdr:row>
      <xdr:rowOff>38101</xdr:rowOff>
    </xdr:from>
    <xdr:to>
      <xdr:col>3</xdr:col>
      <xdr:colOff>1663700</xdr:colOff>
      <xdr:row>19</xdr:row>
      <xdr:rowOff>909065</xdr:rowOff>
    </xdr:to>
    <xdr:pic>
      <xdr:nvPicPr>
        <xdr:cNvPr id="14" name="Bild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5400" y="13411201"/>
          <a:ext cx="1511300" cy="870964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635001</xdr:colOff>
      <xdr:row>20</xdr:row>
      <xdr:rowOff>50800</xdr:rowOff>
    </xdr:from>
    <xdr:to>
      <xdr:col>3</xdr:col>
      <xdr:colOff>1320801</xdr:colOff>
      <xdr:row>20</xdr:row>
      <xdr:rowOff>900112</xdr:rowOff>
    </xdr:to>
    <xdr:pic>
      <xdr:nvPicPr>
        <xdr:cNvPr id="16" name="Bild 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48001" y="14338300"/>
          <a:ext cx="685800" cy="849312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26</xdr:row>
      <xdr:rowOff>43194</xdr:rowOff>
    </xdr:from>
    <xdr:to>
      <xdr:col>3</xdr:col>
      <xdr:colOff>1727200</xdr:colOff>
      <xdr:row>26</xdr:row>
      <xdr:rowOff>876587</xdr:rowOff>
    </xdr:to>
    <xdr:pic>
      <xdr:nvPicPr>
        <xdr:cNvPr id="17" name="Bild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79700" y="19817094"/>
          <a:ext cx="1460500" cy="833393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317500</xdr:colOff>
      <xdr:row>21</xdr:row>
      <xdr:rowOff>24874</xdr:rowOff>
    </xdr:from>
    <xdr:to>
      <xdr:col>3</xdr:col>
      <xdr:colOff>1620586</xdr:colOff>
      <xdr:row>22</xdr:row>
      <xdr:rowOff>0</xdr:rowOff>
    </xdr:to>
    <xdr:pic>
      <xdr:nvPicPr>
        <xdr:cNvPr id="18" name="Bild 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30500" y="15226774"/>
          <a:ext cx="1303086" cy="889526"/>
        </a:xfrm>
        <a:prstGeom prst="rect">
          <a:avLst/>
        </a:prstGeom>
      </xdr:spPr>
    </xdr:pic>
    <xdr:clientData/>
  </xdr:twoCellAnchor>
  <xdr:twoCellAnchor editAs="oneCell">
    <xdr:from>
      <xdr:col>3</xdr:col>
      <xdr:colOff>59900</xdr:colOff>
      <xdr:row>25</xdr:row>
      <xdr:rowOff>63500</xdr:rowOff>
    </xdr:from>
    <xdr:to>
      <xdr:col>3</xdr:col>
      <xdr:colOff>1727200</xdr:colOff>
      <xdr:row>25</xdr:row>
      <xdr:rowOff>858073</xdr:rowOff>
    </xdr:to>
    <xdr:pic>
      <xdr:nvPicPr>
        <xdr:cNvPr id="19" name="Bild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472900" y="18923000"/>
          <a:ext cx="1667300" cy="794573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27</xdr:row>
      <xdr:rowOff>15461</xdr:rowOff>
    </xdr:from>
    <xdr:to>
      <xdr:col>3</xdr:col>
      <xdr:colOff>1358900</xdr:colOff>
      <xdr:row>27</xdr:row>
      <xdr:rowOff>890744</xdr:rowOff>
    </xdr:to>
    <xdr:pic>
      <xdr:nvPicPr>
        <xdr:cNvPr id="20" name="Bild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32100" y="20703761"/>
          <a:ext cx="939800" cy="875283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28</xdr:row>
      <xdr:rowOff>228600</xdr:rowOff>
    </xdr:from>
    <xdr:to>
      <xdr:col>3</xdr:col>
      <xdr:colOff>1689100</xdr:colOff>
      <xdr:row>28</xdr:row>
      <xdr:rowOff>742285</xdr:rowOff>
    </xdr:to>
    <xdr:pic>
      <xdr:nvPicPr>
        <xdr:cNvPr id="21" name="Bild 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463800" y="21831300"/>
          <a:ext cx="1638300" cy="51368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29</xdr:row>
      <xdr:rowOff>127000</xdr:rowOff>
    </xdr:from>
    <xdr:to>
      <xdr:col>3</xdr:col>
      <xdr:colOff>1727200</xdr:colOff>
      <xdr:row>29</xdr:row>
      <xdr:rowOff>825500</xdr:rowOff>
    </xdr:to>
    <xdr:pic>
      <xdr:nvPicPr>
        <xdr:cNvPr id="23" name="Bild 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476500" y="22644100"/>
          <a:ext cx="1663700" cy="698500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30</xdr:row>
      <xdr:rowOff>25400</xdr:rowOff>
    </xdr:from>
    <xdr:to>
      <xdr:col>3</xdr:col>
      <xdr:colOff>1650861</xdr:colOff>
      <xdr:row>30</xdr:row>
      <xdr:rowOff>901700</xdr:rowOff>
    </xdr:to>
    <xdr:pic>
      <xdr:nvPicPr>
        <xdr:cNvPr id="24" name="Bild 2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616200" y="23456900"/>
          <a:ext cx="1447661" cy="876300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609601</xdr:colOff>
      <xdr:row>31</xdr:row>
      <xdr:rowOff>50800</xdr:rowOff>
    </xdr:from>
    <xdr:to>
      <xdr:col>3</xdr:col>
      <xdr:colOff>1282700</xdr:colOff>
      <xdr:row>31</xdr:row>
      <xdr:rowOff>856687</xdr:rowOff>
    </xdr:to>
    <xdr:pic>
      <xdr:nvPicPr>
        <xdr:cNvPr id="25" name="Bild 2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022601" y="24396700"/>
          <a:ext cx="673099" cy="805887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23</xdr:row>
      <xdr:rowOff>25400</xdr:rowOff>
    </xdr:from>
    <xdr:to>
      <xdr:col>3</xdr:col>
      <xdr:colOff>1689100</xdr:colOff>
      <xdr:row>23</xdr:row>
      <xdr:rowOff>911480</xdr:rowOff>
    </xdr:to>
    <xdr:pic>
      <xdr:nvPicPr>
        <xdr:cNvPr id="26" name="Bild 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501900" y="17056100"/>
          <a:ext cx="1600200" cy="88608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22</xdr:row>
      <xdr:rowOff>50800</xdr:rowOff>
    </xdr:from>
    <xdr:to>
      <xdr:col>3</xdr:col>
      <xdr:colOff>1727200</xdr:colOff>
      <xdr:row>22</xdr:row>
      <xdr:rowOff>914399</xdr:rowOff>
    </xdr:to>
    <xdr:pic>
      <xdr:nvPicPr>
        <xdr:cNvPr id="27" name="Bild 2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63800" y="16167100"/>
          <a:ext cx="1676400" cy="863599"/>
        </a:xfrm>
        <a:prstGeom prst="rect">
          <a:avLst/>
        </a:prstGeom>
      </xdr:spPr>
    </xdr:pic>
    <xdr:clientData/>
  </xdr:twoCellAnchor>
  <xdr:twoCellAnchor editAs="oneCell">
    <xdr:from>
      <xdr:col>3</xdr:col>
      <xdr:colOff>25401</xdr:colOff>
      <xdr:row>35</xdr:row>
      <xdr:rowOff>114300</xdr:rowOff>
    </xdr:from>
    <xdr:to>
      <xdr:col>3</xdr:col>
      <xdr:colOff>1701800</xdr:colOff>
      <xdr:row>35</xdr:row>
      <xdr:rowOff>825500</xdr:rowOff>
    </xdr:to>
    <xdr:pic>
      <xdr:nvPicPr>
        <xdr:cNvPr id="29" name="Bild 2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38401" y="28117800"/>
          <a:ext cx="1676399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546101</xdr:colOff>
      <xdr:row>37</xdr:row>
      <xdr:rowOff>45714</xdr:rowOff>
    </xdr:from>
    <xdr:to>
      <xdr:col>3</xdr:col>
      <xdr:colOff>1397000</xdr:colOff>
      <xdr:row>37</xdr:row>
      <xdr:rowOff>838199</xdr:rowOff>
    </xdr:to>
    <xdr:pic>
      <xdr:nvPicPr>
        <xdr:cNvPr id="30" name="Bild 2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959101" y="29878014"/>
          <a:ext cx="850899" cy="792485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38</xdr:row>
      <xdr:rowOff>82224</xdr:rowOff>
    </xdr:from>
    <xdr:to>
      <xdr:col>3</xdr:col>
      <xdr:colOff>1714500</xdr:colOff>
      <xdr:row>38</xdr:row>
      <xdr:rowOff>808774</xdr:rowOff>
    </xdr:to>
    <xdr:pic>
      <xdr:nvPicPr>
        <xdr:cNvPr id="32" name="Bild 3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63800" y="30828924"/>
          <a:ext cx="1663700" cy="726550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39</xdr:row>
      <xdr:rowOff>89053</xdr:rowOff>
    </xdr:from>
    <xdr:to>
      <xdr:col>3</xdr:col>
      <xdr:colOff>1676400</xdr:colOff>
      <xdr:row>39</xdr:row>
      <xdr:rowOff>859941</xdr:rowOff>
    </xdr:to>
    <xdr:pic>
      <xdr:nvPicPr>
        <xdr:cNvPr id="33" name="Bild 3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476500" y="31750153"/>
          <a:ext cx="1612900" cy="770888"/>
        </a:xfrm>
        <a:prstGeom prst="rect">
          <a:avLst/>
        </a:prstGeom>
      </xdr:spPr>
    </xdr:pic>
    <xdr:clientData/>
  </xdr:twoCellAnchor>
  <xdr:twoCellAnchor editAs="oneCell">
    <xdr:from>
      <xdr:col>3</xdr:col>
      <xdr:colOff>61957</xdr:colOff>
      <xdr:row>41</xdr:row>
      <xdr:rowOff>63500</xdr:rowOff>
    </xdr:from>
    <xdr:to>
      <xdr:col>3</xdr:col>
      <xdr:colOff>1689101</xdr:colOff>
      <xdr:row>41</xdr:row>
      <xdr:rowOff>888588</xdr:rowOff>
    </xdr:to>
    <xdr:pic>
      <xdr:nvPicPr>
        <xdr:cNvPr id="34" name="Bild 3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474957" y="33553400"/>
          <a:ext cx="1627144" cy="825088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190501</xdr:colOff>
      <xdr:row>40</xdr:row>
      <xdr:rowOff>49553</xdr:rowOff>
    </xdr:from>
    <xdr:to>
      <xdr:col>3</xdr:col>
      <xdr:colOff>1676401</xdr:colOff>
      <xdr:row>40</xdr:row>
      <xdr:rowOff>901701</xdr:rowOff>
    </xdr:to>
    <xdr:pic>
      <xdr:nvPicPr>
        <xdr:cNvPr id="35" name="Bild 3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603501" y="32625053"/>
          <a:ext cx="1485900" cy="852148"/>
        </a:xfrm>
        <a:prstGeom prst="rect">
          <a:avLst/>
        </a:prstGeom>
      </xdr:spPr>
    </xdr:pic>
    <xdr:clientData/>
  </xdr:twoCellAnchor>
  <xdr:twoCellAnchor editAs="oneCell">
    <xdr:from>
      <xdr:col>3</xdr:col>
      <xdr:colOff>393700</xdr:colOff>
      <xdr:row>34</xdr:row>
      <xdr:rowOff>35036</xdr:rowOff>
    </xdr:from>
    <xdr:to>
      <xdr:col>3</xdr:col>
      <xdr:colOff>1511300</xdr:colOff>
      <xdr:row>34</xdr:row>
      <xdr:rowOff>901699</xdr:rowOff>
    </xdr:to>
    <xdr:pic>
      <xdr:nvPicPr>
        <xdr:cNvPr id="36" name="Bild 3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06700" y="27124136"/>
          <a:ext cx="1117600" cy="866663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45</xdr:row>
      <xdr:rowOff>35138</xdr:rowOff>
    </xdr:from>
    <xdr:to>
      <xdr:col>3</xdr:col>
      <xdr:colOff>1600200</xdr:colOff>
      <xdr:row>45</xdr:row>
      <xdr:rowOff>896509</xdr:rowOff>
    </xdr:to>
    <xdr:pic>
      <xdr:nvPicPr>
        <xdr:cNvPr id="37" name="Bild 3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755900" y="37182638"/>
          <a:ext cx="1257300" cy="861371"/>
        </a:xfrm>
        <a:prstGeom prst="rect">
          <a:avLst/>
        </a:prstGeom>
      </xdr:spPr>
    </xdr:pic>
    <xdr:clientData/>
  </xdr:twoCellAnchor>
  <xdr:twoCellAnchor editAs="oneCell">
    <xdr:from>
      <xdr:col>3</xdr:col>
      <xdr:colOff>45453</xdr:colOff>
      <xdr:row>33</xdr:row>
      <xdr:rowOff>76200</xdr:rowOff>
    </xdr:from>
    <xdr:to>
      <xdr:col>3</xdr:col>
      <xdr:colOff>1727200</xdr:colOff>
      <xdr:row>33</xdr:row>
      <xdr:rowOff>901700</xdr:rowOff>
    </xdr:to>
    <xdr:pic>
      <xdr:nvPicPr>
        <xdr:cNvPr id="38" name="Bild 3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458453" y="26250900"/>
          <a:ext cx="1681747" cy="8255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104468</xdr:colOff>
      <xdr:row>32</xdr:row>
      <xdr:rowOff>42954</xdr:rowOff>
    </xdr:from>
    <xdr:to>
      <xdr:col>3</xdr:col>
      <xdr:colOff>1727200</xdr:colOff>
      <xdr:row>32</xdr:row>
      <xdr:rowOff>884377</xdr:rowOff>
    </xdr:to>
    <xdr:pic>
      <xdr:nvPicPr>
        <xdr:cNvPr id="39" name="Bild 3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517468" y="25303254"/>
          <a:ext cx="1622732" cy="841423"/>
        </a:xfrm>
        <a:prstGeom prst="rect">
          <a:avLst/>
        </a:prstGeom>
      </xdr:spPr>
    </xdr:pic>
    <xdr:clientData/>
  </xdr:twoCellAnchor>
  <xdr:twoCellAnchor editAs="oneCell">
    <xdr:from>
      <xdr:col>3</xdr:col>
      <xdr:colOff>622300</xdr:colOff>
      <xdr:row>36</xdr:row>
      <xdr:rowOff>38101</xdr:rowOff>
    </xdr:from>
    <xdr:to>
      <xdr:col>3</xdr:col>
      <xdr:colOff>1435100</xdr:colOff>
      <xdr:row>36</xdr:row>
      <xdr:rowOff>910937</xdr:rowOff>
    </xdr:to>
    <xdr:pic>
      <xdr:nvPicPr>
        <xdr:cNvPr id="40" name="Bild 3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035300" y="28956001"/>
          <a:ext cx="812800" cy="872836"/>
        </a:xfrm>
        <a:prstGeom prst="rect">
          <a:avLst/>
        </a:prstGeom>
      </xdr:spPr>
    </xdr:pic>
    <xdr:clientData/>
  </xdr:twoCellAnchor>
  <xdr:twoCellAnchor editAs="oneCell">
    <xdr:from>
      <xdr:col>3</xdr:col>
      <xdr:colOff>50801</xdr:colOff>
      <xdr:row>42</xdr:row>
      <xdr:rowOff>50800</xdr:rowOff>
    </xdr:from>
    <xdr:to>
      <xdr:col>3</xdr:col>
      <xdr:colOff>1701800</xdr:colOff>
      <xdr:row>42</xdr:row>
      <xdr:rowOff>889000</xdr:rowOff>
    </xdr:to>
    <xdr:pic>
      <xdr:nvPicPr>
        <xdr:cNvPr id="41" name="Bild 4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463801" y="34455100"/>
          <a:ext cx="1650999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44</xdr:row>
      <xdr:rowOff>25400</xdr:rowOff>
    </xdr:from>
    <xdr:to>
      <xdr:col>3</xdr:col>
      <xdr:colOff>1727200</xdr:colOff>
      <xdr:row>44</xdr:row>
      <xdr:rowOff>914399</xdr:rowOff>
    </xdr:to>
    <xdr:pic>
      <xdr:nvPicPr>
        <xdr:cNvPr id="42" name="Bild 4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489200" y="36258500"/>
          <a:ext cx="1651000" cy="888999"/>
        </a:xfrm>
        <a:prstGeom prst="rect">
          <a:avLst/>
        </a:prstGeom>
      </xdr:spPr>
    </xdr:pic>
    <xdr:clientData/>
  </xdr:twoCellAnchor>
  <xdr:twoCellAnchor editAs="oneCell">
    <xdr:from>
      <xdr:col>3</xdr:col>
      <xdr:colOff>660400</xdr:colOff>
      <xdr:row>43</xdr:row>
      <xdr:rowOff>41556</xdr:rowOff>
    </xdr:from>
    <xdr:to>
      <xdr:col>3</xdr:col>
      <xdr:colOff>1378816</xdr:colOff>
      <xdr:row>43</xdr:row>
      <xdr:rowOff>901700</xdr:rowOff>
    </xdr:to>
    <xdr:pic>
      <xdr:nvPicPr>
        <xdr:cNvPr id="43" name="Bild 4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073400" y="35360256"/>
          <a:ext cx="718416" cy="860144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6</xdr:row>
      <xdr:rowOff>25400</xdr:rowOff>
    </xdr:from>
    <xdr:to>
      <xdr:col>3</xdr:col>
      <xdr:colOff>1206500</xdr:colOff>
      <xdr:row>7</xdr:row>
      <xdr:rowOff>0</xdr:rowOff>
    </xdr:to>
    <xdr:pic>
      <xdr:nvPicPr>
        <xdr:cNvPr id="3" name="Bild 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060700" y="1511300"/>
          <a:ext cx="558800" cy="889000"/>
        </a:xfrm>
        <a:prstGeom prst="rect">
          <a:avLst/>
        </a:prstGeom>
      </xdr:spPr>
    </xdr:pic>
    <xdr:clientData/>
  </xdr:twoCellAnchor>
  <xdr:twoCellAnchor editAs="oneCell">
    <xdr:from>
      <xdr:col>3</xdr:col>
      <xdr:colOff>355600</xdr:colOff>
      <xdr:row>46</xdr:row>
      <xdr:rowOff>38101</xdr:rowOff>
    </xdr:from>
    <xdr:to>
      <xdr:col>3</xdr:col>
      <xdr:colOff>1409700</xdr:colOff>
      <xdr:row>46</xdr:row>
      <xdr:rowOff>814621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356100" y="39928801"/>
          <a:ext cx="1054100" cy="776520"/>
        </a:xfrm>
        <a:prstGeom prst="rect">
          <a:avLst/>
        </a:prstGeom>
      </xdr:spPr>
    </xdr:pic>
    <xdr:clientData/>
  </xdr:twoCellAnchor>
  <xdr:twoCellAnchor editAs="oneCell">
    <xdr:from>
      <xdr:col>3</xdr:col>
      <xdr:colOff>368301</xdr:colOff>
      <xdr:row>24</xdr:row>
      <xdr:rowOff>38100</xdr:rowOff>
    </xdr:from>
    <xdr:to>
      <xdr:col>3</xdr:col>
      <xdr:colOff>1422400</xdr:colOff>
      <xdr:row>25</xdr:row>
      <xdr:rowOff>10193</xdr:rowOff>
    </xdr:to>
    <xdr:pic>
      <xdr:nvPicPr>
        <xdr:cNvPr id="9" name="Bild 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368801" y="19812000"/>
          <a:ext cx="1054099" cy="886493"/>
        </a:xfrm>
        <a:prstGeom prst="rect">
          <a:avLst/>
        </a:prstGeom>
      </xdr:spPr>
    </xdr:pic>
    <xdr:clientData/>
  </xdr:twoCellAnchor>
  <xdr:twoCellAnchor editAs="oneCell">
    <xdr:from>
      <xdr:col>3</xdr:col>
      <xdr:colOff>482601</xdr:colOff>
      <xdr:row>15</xdr:row>
      <xdr:rowOff>101600</xdr:rowOff>
    </xdr:from>
    <xdr:to>
      <xdr:col>3</xdr:col>
      <xdr:colOff>1152530</xdr:colOff>
      <xdr:row>15</xdr:row>
      <xdr:rowOff>825499</xdr:rowOff>
    </xdr:to>
    <xdr:pic>
      <xdr:nvPicPr>
        <xdr:cNvPr id="15" name="Bild 1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483101" y="11645900"/>
          <a:ext cx="669929" cy="723899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3</xdr:row>
      <xdr:rowOff>57325</xdr:rowOff>
    </xdr:from>
    <xdr:to>
      <xdr:col>3</xdr:col>
      <xdr:colOff>1346200</xdr:colOff>
      <xdr:row>4</xdr:row>
      <xdr:rowOff>1054</xdr:rowOff>
    </xdr:to>
    <xdr:pic>
      <xdr:nvPicPr>
        <xdr:cNvPr id="28" name="Bild 2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419600" y="628825"/>
          <a:ext cx="927100" cy="858129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17</xdr:row>
      <xdr:rowOff>79527</xdr:rowOff>
    </xdr:from>
    <xdr:to>
      <xdr:col>3</xdr:col>
      <xdr:colOff>1597973</xdr:colOff>
      <xdr:row>17</xdr:row>
      <xdr:rowOff>850900</xdr:rowOff>
    </xdr:to>
    <xdr:pic>
      <xdr:nvPicPr>
        <xdr:cNvPr id="31" name="Bild 3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191000" y="13452627"/>
          <a:ext cx="1407473" cy="771373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647701</xdr:colOff>
      <xdr:row>5</xdr:row>
      <xdr:rowOff>58430</xdr:rowOff>
    </xdr:from>
    <xdr:to>
      <xdr:col>3</xdr:col>
      <xdr:colOff>1231901</xdr:colOff>
      <xdr:row>5</xdr:row>
      <xdr:rowOff>838199</xdr:rowOff>
    </xdr:to>
    <xdr:pic>
      <xdr:nvPicPr>
        <xdr:cNvPr id="44" name="Bild 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648201" y="2458730"/>
          <a:ext cx="584200" cy="779769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457201</xdr:colOff>
      <xdr:row>16</xdr:row>
      <xdr:rowOff>51650</xdr:rowOff>
    </xdr:from>
    <xdr:to>
      <xdr:col>3</xdr:col>
      <xdr:colOff>952501</xdr:colOff>
      <xdr:row>16</xdr:row>
      <xdr:rowOff>876299</xdr:rowOff>
    </xdr:to>
    <xdr:pic>
      <xdr:nvPicPr>
        <xdr:cNvPr id="45" name="Bild 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457701" y="12510350"/>
          <a:ext cx="495300" cy="824649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</xdr:row>
      <xdr:rowOff>152400</xdr:rowOff>
    </xdr:from>
    <xdr:to>
      <xdr:col>3</xdr:col>
      <xdr:colOff>1730122</xdr:colOff>
      <xdr:row>4</xdr:row>
      <xdr:rowOff>850901</xdr:rowOff>
    </xdr:to>
    <xdr:pic>
      <xdr:nvPicPr>
        <xdr:cNvPr id="46" name="Bild 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038600" y="1638300"/>
          <a:ext cx="1692022" cy="698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" Type="http://schemas.openxmlformats.org/officeDocument/2006/relationships/ctrlProp" Target="../ctrlProps/ctrlProp31.xml"/><Relationship Id="rId21" Type="http://schemas.openxmlformats.org/officeDocument/2006/relationships/ctrlProp" Target="../ctrlProps/ctrlProp49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29" Type="http://schemas.openxmlformats.org/officeDocument/2006/relationships/ctrlProp" Target="../ctrlProps/ctrlProp57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32" Type="http://schemas.openxmlformats.org/officeDocument/2006/relationships/ctrlProp" Target="../ctrlProps/ctrlProp60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28" Type="http://schemas.openxmlformats.org/officeDocument/2006/relationships/ctrlProp" Target="../ctrlProps/ctrlProp56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31" Type="http://schemas.openxmlformats.org/officeDocument/2006/relationships/ctrlProp" Target="../ctrlProps/ctrlProp59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trlProp" Target="../ctrlProps/ctrlProp55.xml"/><Relationship Id="rId30" Type="http://schemas.openxmlformats.org/officeDocument/2006/relationships/ctrlProp" Target="../ctrlProps/ctrlProp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" Type="http://schemas.openxmlformats.org/officeDocument/2006/relationships/ctrlProp" Target="../ctrlProps/ctrlProp61.xml"/><Relationship Id="rId21" Type="http://schemas.openxmlformats.org/officeDocument/2006/relationships/ctrlProp" Target="../ctrlProps/ctrlProp79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74.xml"/><Relationship Id="rId20" Type="http://schemas.openxmlformats.org/officeDocument/2006/relationships/ctrlProp" Target="../ctrlProps/ctrlProp78.xml"/><Relationship Id="rId29" Type="http://schemas.openxmlformats.org/officeDocument/2006/relationships/ctrlProp" Target="../ctrlProps/ctrlProp87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6.xml"/><Relationship Id="rId13" Type="http://schemas.openxmlformats.org/officeDocument/2006/relationships/ctrlProp" Target="../ctrlProps/ctrlProp101.xml"/><Relationship Id="rId18" Type="http://schemas.openxmlformats.org/officeDocument/2006/relationships/ctrlProp" Target="../ctrlProps/ctrlProp106.xml"/><Relationship Id="rId26" Type="http://schemas.openxmlformats.org/officeDocument/2006/relationships/ctrlProp" Target="../ctrlProps/ctrlProp114.xml"/><Relationship Id="rId3" Type="http://schemas.openxmlformats.org/officeDocument/2006/relationships/ctrlProp" Target="../ctrlProps/ctrlProp91.xml"/><Relationship Id="rId21" Type="http://schemas.openxmlformats.org/officeDocument/2006/relationships/ctrlProp" Target="../ctrlProps/ctrlProp109.xml"/><Relationship Id="rId7" Type="http://schemas.openxmlformats.org/officeDocument/2006/relationships/ctrlProp" Target="../ctrlProps/ctrlProp95.xml"/><Relationship Id="rId12" Type="http://schemas.openxmlformats.org/officeDocument/2006/relationships/ctrlProp" Target="../ctrlProps/ctrlProp100.xml"/><Relationship Id="rId17" Type="http://schemas.openxmlformats.org/officeDocument/2006/relationships/ctrlProp" Target="../ctrlProps/ctrlProp105.xml"/><Relationship Id="rId25" Type="http://schemas.openxmlformats.org/officeDocument/2006/relationships/ctrlProp" Target="../ctrlProps/ctrlProp113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04.xml"/><Relationship Id="rId20" Type="http://schemas.openxmlformats.org/officeDocument/2006/relationships/ctrlProp" Target="../ctrlProps/ctrlProp108.xml"/><Relationship Id="rId29" Type="http://schemas.openxmlformats.org/officeDocument/2006/relationships/ctrlProp" Target="../ctrlProps/ctrlProp117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94.xml"/><Relationship Id="rId11" Type="http://schemas.openxmlformats.org/officeDocument/2006/relationships/ctrlProp" Target="../ctrlProps/ctrlProp99.xml"/><Relationship Id="rId24" Type="http://schemas.openxmlformats.org/officeDocument/2006/relationships/ctrlProp" Target="../ctrlProps/ctrlProp112.xml"/><Relationship Id="rId32" Type="http://schemas.openxmlformats.org/officeDocument/2006/relationships/ctrlProp" Target="../ctrlProps/ctrlProp120.xml"/><Relationship Id="rId5" Type="http://schemas.openxmlformats.org/officeDocument/2006/relationships/ctrlProp" Target="../ctrlProps/ctrlProp93.xml"/><Relationship Id="rId15" Type="http://schemas.openxmlformats.org/officeDocument/2006/relationships/ctrlProp" Target="../ctrlProps/ctrlProp103.xml"/><Relationship Id="rId23" Type="http://schemas.openxmlformats.org/officeDocument/2006/relationships/ctrlProp" Target="../ctrlProps/ctrlProp111.xml"/><Relationship Id="rId28" Type="http://schemas.openxmlformats.org/officeDocument/2006/relationships/ctrlProp" Target="../ctrlProps/ctrlProp116.xml"/><Relationship Id="rId10" Type="http://schemas.openxmlformats.org/officeDocument/2006/relationships/ctrlProp" Target="../ctrlProps/ctrlProp98.xml"/><Relationship Id="rId19" Type="http://schemas.openxmlformats.org/officeDocument/2006/relationships/ctrlProp" Target="../ctrlProps/ctrlProp107.xml"/><Relationship Id="rId31" Type="http://schemas.openxmlformats.org/officeDocument/2006/relationships/ctrlProp" Target="../ctrlProps/ctrlProp119.xml"/><Relationship Id="rId4" Type="http://schemas.openxmlformats.org/officeDocument/2006/relationships/ctrlProp" Target="../ctrlProps/ctrlProp92.xml"/><Relationship Id="rId9" Type="http://schemas.openxmlformats.org/officeDocument/2006/relationships/ctrlProp" Target="../ctrlProps/ctrlProp97.xml"/><Relationship Id="rId14" Type="http://schemas.openxmlformats.org/officeDocument/2006/relationships/ctrlProp" Target="../ctrlProps/ctrlProp102.xml"/><Relationship Id="rId22" Type="http://schemas.openxmlformats.org/officeDocument/2006/relationships/ctrlProp" Target="../ctrlProps/ctrlProp110.xml"/><Relationship Id="rId27" Type="http://schemas.openxmlformats.org/officeDocument/2006/relationships/ctrlProp" Target="../ctrlProps/ctrlProp115.xml"/><Relationship Id="rId30" Type="http://schemas.openxmlformats.org/officeDocument/2006/relationships/ctrlProp" Target="../ctrlProps/ctrlProp11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6.xml"/><Relationship Id="rId13" Type="http://schemas.openxmlformats.org/officeDocument/2006/relationships/ctrlProp" Target="../ctrlProps/ctrlProp131.xml"/><Relationship Id="rId18" Type="http://schemas.openxmlformats.org/officeDocument/2006/relationships/ctrlProp" Target="../ctrlProps/ctrlProp136.xml"/><Relationship Id="rId26" Type="http://schemas.openxmlformats.org/officeDocument/2006/relationships/ctrlProp" Target="../ctrlProps/ctrlProp144.xml"/><Relationship Id="rId3" Type="http://schemas.openxmlformats.org/officeDocument/2006/relationships/ctrlProp" Target="../ctrlProps/ctrlProp121.xml"/><Relationship Id="rId21" Type="http://schemas.openxmlformats.org/officeDocument/2006/relationships/ctrlProp" Target="../ctrlProps/ctrlProp139.xml"/><Relationship Id="rId7" Type="http://schemas.openxmlformats.org/officeDocument/2006/relationships/ctrlProp" Target="../ctrlProps/ctrlProp125.xml"/><Relationship Id="rId12" Type="http://schemas.openxmlformats.org/officeDocument/2006/relationships/ctrlProp" Target="../ctrlProps/ctrlProp130.xml"/><Relationship Id="rId17" Type="http://schemas.openxmlformats.org/officeDocument/2006/relationships/ctrlProp" Target="../ctrlProps/ctrlProp135.xml"/><Relationship Id="rId25" Type="http://schemas.openxmlformats.org/officeDocument/2006/relationships/ctrlProp" Target="../ctrlProps/ctrlProp143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134.xml"/><Relationship Id="rId20" Type="http://schemas.openxmlformats.org/officeDocument/2006/relationships/ctrlProp" Target="../ctrlProps/ctrlProp138.xml"/><Relationship Id="rId29" Type="http://schemas.openxmlformats.org/officeDocument/2006/relationships/ctrlProp" Target="../ctrlProps/ctrlProp147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24.xml"/><Relationship Id="rId11" Type="http://schemas.openxmlformats.org/officeDocument/2006/relationships/ctrlProp" Target="../ctrlProps/ctrlProp129.xml"/><Relationship Id="rId24" Type="http://schemas.openxmlformats.org/officeDocument/2006/relationships/ctrlProp" Target="../ctrlProps/ctrlProp142.xml"/><Relationship Id="rId32" Type="http://schemas.openxmlformats.org/officeDocument/2006/relationships/ctrlProp" Target="../ctrlProps/ctrlProp150.xml"/><Relationship Id="rId5" Type="http://schemas.openxmlformats.org/officeDocument/2006/relationships/ctrlProp" Target="../ctrlProps/ctrlProp123.xml"/><Relationship Id="rId15" Type="http://schemas.openxmlformats.org/officeDocument/2006/relationships/ctrlProp" Target="../ctrlProps/ctrlProp133.xml"/><Relationship Id="rId23" Type="http://schemas.openxmlformats.org/officeDocument/2006/relationships/ctrlProp" Target="../ctrlProps/ctrlProp141.xml"/><Relationship Id="rId28" Type="http://schemas.openxmlformats.org/officeDocument/2006/relationships/ctrlProp" Target="../ctrlProps/ctrlProp146.xml"/><Relationship Id="rId10" Type="http://schemas.openxmlformats.org/officeDocument/2006/relationships/ctrlProp" Target="../ctrlProps/ctrlProp128.xml"/><Relationship Id="rId19" Type="http://schemas.openxmlformats.org/officeDocument/2006/relationships/ctrlProp" Target="../ctrlProps/ctrlProp137.xml"/><Relationship Id="rId31" Type="http://schemas.openxmlformats.org/officeDocument/2006/relationships/ctrlProp" Target="../ctrlProps/ctrlProp149.xml"/><Relationship Id="rId4" Type="http://schemas.openxmlformats.org/officeDocument/2006/relationships/ctrlProp" Target="../ctrlProps/ctrlProp122.xml"/><Relationship Id="rId9" Type="http://schemas.openxmlformats.org/officeDocument/2006/relationships/ctrlProp" Target="../ctrlProps/ctrlProp127.xml"/><Relationship Id="rId14" Type="http://schemas.openxmlformats.org/officeDocument/2006/relationships/ctrlProp" Target="../ctrlProps/ctrlProp132.xml"/><Relationship Id="rId22" Type="http://schemas.openxmlformats.org/officeDocument/2006/relationships/ctrlProp" Target="../ctrlProps/ctrlProp140.xml"/><Relationship Id="rId27" Type="http://schemas.openxmlformats.org/officeDocument/2006/relationships/ctrlProp" Target="../ctrlProps/ctrlProp145.xml"/><Relationship Id="rId30" Type="http://schemas.openxmlformats.org/officeDocument/2006/relationships/ctrlProp" Target="../ctrlProps/ctrlProp14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6.xml"/><Relationship Id="rId13" Type="http://schemas.openxmlformats.org/officeDocument/2006/relationships/ctrlProp" Target="../ctrlProps/ctrlProp161.xml"/><Relationship Id="rId18" Type="http://schemas.openxmlformats.org/officeDocument/2006/relationships/ctrlProp" Target="../ctrlProps/ctrlProp166.xml"/><Relationship Id="rId26" Type="http://schemas.openxmlformats.org/officeDocument/2006/relationships/ctrlProp" Target="../ctrlProps/ctrlProp174.xml"/><Relationship Id="rId3" Type="http://schemas.openxmlformats.org/officeDocument/2006/relationships/ctrlProp" Target="../ctrlProps/ctrlProp151.xml"/><Relationship Id="rId21" Type="http://schemas.openxmlformats.org/officeDocument/2006/relationships/ctrlProp" Target="../ctrlProps/ctrlProp169.xml"/><Relationship Id="rId7" Type="http://schemas.openxmlformats.org/officeDocument/2006/relationships/ctrlProp" Target="../ctrlProps/ctrlProp155.xml"/><Relationship Id="rId12" Type="http://schemas.openxmlformats.org/officeDocument/2006/relationships/ctrlProp" Target="../ctrlProps/ctrlProp160.xml"/><Relationship Id="rId17" Type="http://schemas.openxmlformats.org/officeDocument/2006/relationships/ctrlProp" Target="../ctrlProps/ctrlProp165.xml"/><Relationship Id="rId25" Type="http://schemas.openxmlformats.org/officeDocument/2006/relationships/ctrlProp" Target="../ctrlProps/ctrlProp173.xml"/><Relationship Id="rId2" Type="http://schemas.openxmlformats.org/officeDocument/2006/relationships/vmlDrawing" Target="../drawings/vmlDrawing7.vml"/><Relationship Id="rId16" Type="http://schemas.openxmlformats.org/officeDocument/2006/relationships/ctrlProp" Target="../ctrlProps/ctrlProp164.xml"/><Relationship Id="rId20" Type="http://schemas.openxmlformats.org/officeDocument/2006/relationships/ctrlProp" Target="../ctrlProps/ctrlProp168.xml"/><Relationship Id="rId29" Type="http://schemas.openxmlformats.org/officeDocument/2006/relationships/ctrlProp" Target="../ctrlProps/ctrlProp177.x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154.xml"/><Relationship Id="rId11" Type="http://schemas.openxmlformats.org/officeDocument/2006/relationships/ctrlProp" Target="../ctrlProps/ctrlProp159.xml"/><Relationship Id="rId24" Type="http://schemas.openxmlformats.org/officeDocument/2006/relationships/ctrlProp" Target="../ctrlProps/ctrlProp172.xml"/><Relationship Id="rId32" Type="http://schemas.openxmlformats.org/officeDocument/2006/relationships/ctrlProp" Target="../ctrlProps/ctrlProp180.xml"/><Relationship Id="rId5" Type="http://schemas.openxmlformats.org/officeDocument/2006/relationships/ctrlProp" Target="../ctrlProps/ctrlProp153.xml"/><Relationship Id="rId15" Type="http://schemas.openxmlformats.org/officeDocument/2006/relationships/ctrlProp" Target="../ctrlProps/ctrlProp163.xml"/><Relationship Id="rId23" Type="http://schemas.openxmlformats.org/officeDocument/2006/relationships/ctrlProp" Target="../ctrlProps/ctrlProp171.xml"/><Relationship Id="rId28" Type="http://schemas.openxmlformats.org/officeDocument/2006/relationships/ctrlProp" Target="../ctrlProps/ctrlProp176.xml"/><Relationship Id="rId10" Type="http://schemas.openxmlformats.org/officeDocument/2006/relationships/ctrlProp" Target="../ctrlProps/ctrlProp158.xml"/><Relationship Id="rId19" Type="http://schemas.openxmlformats.org/officeDocument/2006/relationships/ctrlProp" Target="../ctrlProps/ctrlProp167.xml"/><Relationship Id="rId31" Type="http://schemas.openxmlformats.org/officeDocument/2006/relationships/ctrlProp" Target="../ctrlProps/ctrlProp179.xml"/><Relationship Id="rId4" Type="http://schemas.openxmlformats.org/officeDocument/2006/relationships/ctrlProp" Target="../ctrlProps/ctrlProp152.xml"/><Relationship Id="rId9" Type="http://schemas.openxmlformats.org/officeDocument/2006/relationships/ctrlProp" Target="../ctrlProps/ctrlProp157.xml"/><Relationship Id="rId14" Type="http://schemas.openxmlformats.org/officeDocument/2006/relationships/ctrlProp" Target="../ctrlProps/ctrlProp162.xml"/><Relationship Id="rId22" Type="http://schemas.openxmlformats.org/officeDocument/2006/relationships/ctrlProp" Target="../ctrlProps/ctrlProp170.xml"/><Relationship Id="rId27" Type="http://schemas.openxmlformats.org/officeDocument/2006/relationships/ctrlProp" Target="../ctrlProps/ctrlProp175.xml"/><Relationship Id="rId30" Type="http://schemas.openxmlformats.org/officeDocument/2006/relationships/ctrlProp" Target="../ctrlProps/ctrlProp17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6.xml"/><Relationship Id="rId13" Type="http://schemas.openxmlformats.org/officeDocument/2006/relationships/ctrlProp" Target="../ctrlProps/ctrlProp191.xml"/><Relationship Id="rId18" Type="http://schemas.openxmlformats.org/officeDocument/2006/relationships/ctrlProp" Target="../ctrlProps/ctrlProp196.xml"/><Relationship Id="rId26" Type="http://schemas.openxmlformats.org/officeDocument/2006/relationships/ctrlProp" Target="../ctrlProps/ctrlProp204.xml"/><Relationship Id="rId3" Type="http://schemas.openxmlformats.org/officeDocument/2006/relationships/ctrlProp" Target="../ctrlProps/ctrlProp181.xml"/><Relationship Id="rId21" Type="http://schemas.openxmlformats.org/officeDocument/2006/relationships/ctrlProp" Target="../ctrlProps/ctrlProp199.xml"/><Relationship Id="rId7" Type="http://schemas.openxmlformats.org/officeDocument/2006/relationships/ctrlProp" Target="../ctrlProps/ctrlProp185.xml"/><Relationship Id="rId12" Type="http://schemas.openxmlformats.org/officeDocument/2006/relationships/ctrlProp" Target="../ctrlProps/ctrlProp190.xml"/><Relationship Id="rId17" Type="http://schemas.openxmlformats.org/officeDocument/2006/relationships/ctrlProp" Target="../ctrlProps/ctrlProp195.xml"/><Relationship Id="rId25" Type="http://schemas.openxmlformats.org/officeDocument/2006/relationships/ctrlProp" Target="../ctrlProps/ctrlProp203.xml"/><Relationship Id="rId2" Type="http://schemas.openxmlformats.org/officeDocument/2006/relationships/vmlDrawing" Target="../drawings/vmlDrawing8.vml"/><Relationship Id="rId16" Type="http://schemas.openxmlformats.org/officeDocument/2006/relationships/ctrlProp" Target="../ctrlProps/ctrlProp194.xml"/><Relationship Id="rId20" Type="http://schemas.openxmlformats.org/officeDocument/2006/relationships/ctrlProp" Target="../ctrlProps/ctrlProp198.xml"/><Relationship Id="rId29" Type="http://schemas.openxmlformats.org/officeDocument/2006/relationships/ctrlProp" Target="../ctrlProps/ctrlProp207.xml"/><Relationship Id="rId1" Type="http://schemas.openxmlformats.org/officeDocument/2006/relationships/drawing" Target="../drawings/drawing10.xml"/><Relationship Id="rId6" Type="http://schemas.openxmlformats.org/officeDocument/2006/relationships/ctrlProp" Target="../ctrlProps/ctrlProp184.xml"/><Relationship Id="rId11" Type="http://schemas.openxmlformats.org/officeDocument/2006/relationships/ctrlProp" Target="../ctrlProps/ctrlProp189.xml"/><Relationship Id="rId24" Type="http://schemas.openxmlformats.org/officeDocument/2006/relationships/ctrlProp" Target="../ctrlProps/ctrlProp202.xml"/><Relationship Id="rId32" Type="http://schemas.openxmlformats.org/officeDocument/2006/relationships/ctrlProp" Target="../ctrlProps/ctrlProp210.xml"/><Relationship Id="rId5" Type="http://schemas.openxmlformats.org/officeDocument/2006/relationships/ctrlProp" Target="../ctrlProps/ctrlProp183.xml"/><Relationship Id="rId15" Type="http://schemas.openxmlformats.org/officeDocument/2006/relationships/ctrlProp" Target="../ctrlProps/ctrlProp193.xml"/><Relationship Id="rId23" Type="http://schemas.openxmlformats.org/officeDocument/2006/relationships/ctrlProp" Target="../ctrlProps/ctrlProp201.xml"/><Relationship Id="rId28" Type="http://schemas.openxmlformats.org/officeDocument/2006/relationships/ctrlProp" Target="../ctrlProps/ctrlProp206.xml"/><Relationship Id="rId10" Type="http://schemas.openxmlformats.org/officeDocument/2006/relationships/ctrlProp" Target="../ctrlProps/ctrlProp188.xml"/><Relationship Id="rId19" Type="http://schemas.openxmlformats.org/officeDocument/2006/relationships/ctrlProp" Target="../ctrlProps/ctrlProp197.xml"/><Relationship Id="rId31" Type="http://schemas.openxmlformats.org/officeDocument/2006/relationships/ctrlProp" Target="../ctrlProps/ctrlProp209.xml"/><Relationship Id="rId4" Type="http://schemas.openxmlformats.org/officeDocument/2006/relationships/ctrlProp" Target="../ctrlProps/ctrlProp182.xml"/><Relationship Id="rId9" Type="http://schemas.openxmlformats.org/officeDocument/2006/relationships/ctrlProp" Target="../ctrlProps/ctrlProp187.xml"/><Relationship Id="rId14" Type="http://schemas.openxmlformats.org/officeDocument/2006/relationships/ctrlProp" Target="../ctrlProps/ctrlProp192.xml"/><Relationship Id="rId22" Type="http://schemas.openxmlformats.org/officeDocument/2006/relationships/ctrlProp" Target="../ctrlProps/ctrlProp200.xml"/><Relationship Id="rId27" Type="http://schemas.openxmlformats.org/officeDocument/2006/relationships/ctrlProp" Target="../ctrlProps/ctrlProp205.xml"/><Relationship Id="rId30" Type="http://schemas.openxmlformats.org/officeDocument/2006/relationships/ctrlProp" Target="../ctrlProps/ctrlProp2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6.xml"/><Relationship Id="rId13" Type="http://schemas.openxmlformats.org/officeDocument/2006/relationships/ctrlProp" Target="../ctrlProps/ctrlProp221.xml"/><Relationship Id="rId18" Type="http://schemas.openxmlformats.org/officeDocument/2006/relationships/ctrlProp" Target="../ctrlProps/ctrlProp226.xml"/><Relationship Id="rId26" Type="http://schemas.openxmlformats.org/officeDocument/2006/relationships/ctrlProp" Target="../ctrlProps/ctrlProp234.xml"/><Relationship Id="rId3" Type="http://schemas.openxmlformats.org/officeDocument/2006/relationships/ctrlProp" Target="../ctrlProps/ctrlProp211.xml"/><Relationship Id="rId21" Type="http://schemas.openxmlformats.org/officeDocument/2006/relationships/ctrlProp" Target="../ctrlProps/ctrlProp229.xml"/><Relationship Id="rId7" Type="http://schemas.openxmlformats.org/officeDocument/2006/relationships/ctrlProp" Target="../ctrlProps/ctrlProp215.xml"/><Relationship Id="rId12" Type="http://schemas.openxmlformats.org/officeDocument/2006/relationships/ctrlProp" Target="../ctrlProps/ctrlProp220.xml"/><Relationship Id="rId17" Type="http://schemas.openxmlformats.org/officeDocument/2006/relationships/ctrlProp" Target="../ctrlProps/ctrlProp225.xml"/><Relationship Id="rId25" Type="http://schemas.openxmlformats.org/officeDocument/2006/relationships/ctrlProp" Target="../ctrlProps/ctrlProp233.xml"/><Relationship Id="rId2" Type="http://schemas.openxmlformats.org/officeDocument/2006/relationships/vmlDrawing" Target="../drawings/vmlDrawing9.vml"/><Relationship Id="rId16" Type="http://schemas.openxmlformats.org/officeDocument/2006/relationships/ctrlProp" Target="../ctrlProps/ctrlProp224.xml"/><Relationship Id="rId20" Type="http://schemas.openxmlformats.org/officeDocument/2006/relationships/ctrlProp" Target="../ctrlProps/ctrlProp228.xml"/><Relationship Id="rId29" Type="http://schemas.openxmlformats.org/officeDocument/2006/relationships/ctrlProp" Target="../ctrlProps/ctrlProp237.xml"/><Relationship Id="rId1" Type="http://schemas.openxmlformats.org/officeDocument/2006/relationships/drawing" Target="../drawings/drawing11.xml"/><Relationship Id="rId6" Type="http://schemas.openxmlformats.org/officeDocument/2006/relationships/ctrlProp" Target="../ctrlProps/ctrlProp214.xml"/><Relationship Id="rId11" Type="http://schemas.openxmlformats.org/officeDocument/2006/relationships/ctrlProp" Target="../ctrlProps/ctrlProp219.xml"/><Relationship Id="rId24" Type="http://schemas.openxmlformats.org/officeDocument/2006/relationships/ctrlProp" Target="../ctrlProps/ctrlProp232.xml"/><Relationship Id="rId32" Type="http://schemas.openxmlformats.org/officeDocument/2006/relationships/ctrlProp" Target="../ctrlProps/ctrlProp240.xml"/><Relationship Id="rId5" Type="http://schemas.openxmlformats.org/officeDocument/2006/relationships/ctrlProp" Target="../ctrlProps/ctrlProp213.xml"/><Relationship Id="rId15" Type="http://schemas.openxmlformats.org/officeDocument/2006/relationships/ctrlProp" Target="../ctrlProps/ctrlProp223.xml"/><Relationship Id="rId23" Type="http://schemas.openxmlformats.org/officeDocument/2006/relationships/ctrlProp" Target="../ctrlProps/ctrlProp231.xml"/><Relationship Id="rId28" Type="http://schemas.openxmlformats.org/officeDocument/2006/relationships/ctrlProp" Target="../ctrlProps/ctrlProp236.xml"/><Relationship Id="rId10" Type="http://schemas.openxmlformats.org/officeDocument/2006/relationships/ctrlProp" Target="../ctrlProps/ctrlProp218.xml"/><Relationship Id="rId19" Type="http://schemas.openxmlformats.org/officeDocument/2006/relationships/ctrlProp" Target="../ctrlProps/ctrlProp227.xml"/><Relationship Id="rId31" Type="http://schemas.openxmlformats.org/officeDocument/2006/relationships/ctrlProp" Target="../ctrlProps/ctrlProp239.xml"/><Relationship Id="rId4" Type="http://schemas.openxmlformats.org/officeDocument/2006/relationships/ctrlProp" Target="../ctrlProps/ctrlProp212.xml"/><Relationship Id="rId9" Type="http://schemas.openxmlformats.org/officeDocument/2006/relationships/ctrlProp" Target="../ctrlProps/ctrlProp217.xml"/><Relationship Id="rId14" Type="http://schemas.openxmlformats.org/officeDocument/2006/relationships/ctrlProp" Target="../ctrlProps/ctrlProp222.xml"/><Relationship Id="rId22" Type="http://schemas.openxmlformats.org/officeDocument/2006/relationships/ctrlProp" Target="../ctrlProps/ctrlProp230.xml"/><Relationship Id="rId27" Type="http://schemas.openxmlformats.org/officeDocument/2006/relationships/ctrlProp" Target="../ctrlProps/ctrlProp235.xml"/><Relationship Id="rId30" Type="http://schemas.openxmlformats.org/officeDocument/2006/relationships/ctrlProp" Target="../ctrlProps/ctrlProp23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6.xml"/><Relationship Id="rId13" Type="http://schemas.openxmlformats.org/officeDocument/2006/relationships/ctrlProp" Target="../ctrlProps/ctrlProp251.xml"/><Relationship Id="rId18" Type="http://schemas.openxmlformats.org/officeDocument/2006/relationships/ctrlProp" Target="../ctrlProps/ctrlProp256.xml"/><Relationship Id="rId26" Type="http://schemas.openxmlformats.org/officeDocument/2006/relationships/ctrlProp" Target="../ctrlProps/ctrlProp264.xml"/><Relationship Id="rId3" Type="http://schemas.openxmlformats.org/officeDocument/2006/relationships/ctrlProp" Target="../ctrlProps/ctrlProp241.xml"/><Relationship Id="rId21" Type="http://schemas.openxmlformats.org/officeDocument/2006/relationships/ctrlProp" Target="../ctrlProps/ctrlProp259.xml"/><Relationship Id="rId7" Type="http://schemas.openxmlformats.org/officeDocument/2006/relationships/ctrlProp" Target="../ctrlProps/ctrlProp245.xml"/><Relationship Id="rId12" Type="http://schemas.openxmlformats.org/officeDocument/2006/relationships/ctrlProp" Target="../ctrlProps/ctrlProp250.xml"/><Relationship Id="rId17" Type="http://schemas.openxmlformats.org/officeDocument/2006/relationships/ctrlProp" Target="../ctrlProps/ctrlProp255.xml"/><Relationship Id="rId25" Type="http://schemas.openxmlformats.org/officeDocument/2006/relationships/ctrlProp" Target="../ctrlProps/ctrlProp263.xml"/><Relationship Id="rId2" Type="http://schemas.openxmlformats.org/officeDocument/2006/relationships/vmlDrawing" Target="../drawings/vmlDrawing10.vml"/><Relationship Id="rId16" Type="http://schemas.openxmlformats.org/officeDocument/2006/relationships/ctrlProp" Target="../ctrlProps/ctrlProp254.xml"/><Relationship Id="rId20" Type="http://schemas.openxmlformats.org/officeDocument/2006/relationships/ctrlProp" Target="../ctrlProps/ctrlProp258.xml"/><Relationship Id="rId29" Type="http://schemas.openxmlformats.org/officeDocument/2006/relationships/ctrlProp" Target="../ctrlProps/ctrlProp267.xml"/><Relationship Id="rId1" Type="http://schemas.openxmlformats.org/officeDocument/2006/relationships/drawing" Target="../drawings/drawing12.xml"/><Relationship Id="rId6" Type="http://schemas.openxmlformats.org/officeDocument/2006/relationships/ctrlProp" Target="../ctrlProps/ctrlProp244.xml"/><Relationship Id="rId11" Type="http://schemas.openxmlformats.org/officeDocument/2006/relationships/ctrlProp" Target="../ctrlProps/ctrlProp249.xml"/><Relationship Id="rId24" Type="http://schemas.openxmlformats.org/officeDocument/2006/relationships/ctrlProp" Target="../ctrlProps/ctrlProp262.xml"/><Relationship Id="rId32" Type="http://schemas.openxmlformats.org/officeDocument/2006/relationships/ctrlProp" Target="../ctrlProps/ctrlProp270.xml"/><Relationship Id="rId5" Type="http://schemas.openxmlformats.org/officeDocument/2006/relationships/ctrlProp" Target="../ctrlProps/ctrlProp243.xml"/><Relationship Id="rId15" Type="http://schemas.openxmlformats.org/officeDocument/2006/relationships/ctrlProp" Target="../ctrlProps/ctrlProp253.xml"/><Relationship Id="rId23" Type="http://schemas.openxmlformats.org/officeDocument/2006/relationships/ctrlProp" Target="../ctrlProps/ctrlProp261.xml"/><Relationship Id="rId28" Type="http://schemas.openxmlformats.org/officeDocument/2006/relationships/ctrlProp" Target="../ctrlProps/ctrlProp266.xml"/><Relationship Id="rId10" Type="http://schemas.openxmlformats.org/officeDocument/2006/relationships/ctrlProp" Target="../ctrlProps/ctrlProp248.xml"/><Relationship Id="rId19" Type="http://schemas.openxmlformats.org/officeDocument/2006/relationships/ctrlProp" Target="../ctrlProps/ctrlProp257.xml"/><Relationship Id="rId31" Type="http://schemas.openxmlformats.org/officeDocument/2006/relationships/ctrlProp" Target="../ctrlProps/ctrlProp269.xml"/><Relationship Id="rId4" Type="http://schemas.openxmlformats.org/officeDocument/2006/relationships/ctrlProp" Target="../ctrlProps/ctrlProp242.xml"/><Relationship Id="rId9" Type="http://schemas.openxmlformats.org/officeDocument/2006/relationships/ctrlProp" Target="../ctrlProps/ctrlProp247.xml"/><Relationship Id="rId14" Type="http://schemas.openxmlformats.org/officeDocument/2006/relationships/ctrlProp" Target="../ctrlProps/ctrlProp252.xml"/><Relationship Id="rId22" Type="http://schemas.openxmlformats.org/officeDocument/2006/relationships/ctrlProp" Target="../ctrlProps/ctrlProp260.xml"/><Relationship Id="rId27" Type="http://schemas.openxmlformats.org/officeDocument/2006/relationships/ctrlProp" Target="../ctrlProps/ctrlProp265.xml"/><Relationship Id="rId30" Type="http://schemas.openxmlformats.org/officeDocument/2006/relationships/ctrlProp" Target="../ctrlProps/ctrlProp26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6.xml"/><Relationship Id="rId13" Type="http://schemas.openxmlformats.org/officeDocument/2006/relationships/ctrlProp" Target="../ctrlProps/ctrlProp281.xml"/><Relationship Id="rId18" Type="http://schemas.openxmlformats.org/officeDocument/2006/relationships/ctrlProp" Target="../ctrlProps/ctrlProp286.xml"/><Relationship Id="rId26" Type="http://schemas.openxmlformats.org/officeDocument/2006/relationships/ctrlProp" Target="../ctrlProps/ctrlProp294.xml"/><Relationship Id="rId3" Type="http://schemas.openxmlformats.org/officeDocument/2006/relationships/ctrlProp" Target="../ctrlProps/ctrlProp271.xml"/><Relationship Id="rId21" Type="http://schemas.openxmlformats.org/officeDocument/2006/relationships/ctrlProp" Target="../ctrlProps/ctrlProp289.xml"/><Relationship Id="rId7" Type="http://schemas.openxmlformats.org/officeDocument/2006/relationships/ctrlProp" Target="../ctrlProps/ctrlProp275.xml"/><Relationship Id="rId12" Type="http://schemas.openxmlformats.org/officeDocument/2006/relationships/ctrlProp" Target="../ctrlProps/ctrlProp280.xml"/><Relationship Id="rId17" Type="http://schemas.openxmlformats.org/officeDocument/2006/relationships/ctrlProp" Target="../ctrlProps/ctrlProp285.xml"/><Relationship Id="rId25" Type="http://schemas.openxmlformats.org/officeDocument/2006/relationships/ctrlProp" Target="../ctrlProps/ctrlProp293.xml"/><Relationship Id="rId2" Type="http://schemas.openxmlformats.org/officeDocument/2006/relationships/vmlDrawing" Target="../drawings/vmlDrawing11.vml"/><Relationship Id="rId16" Type="http://schemas.openxmlformats.org/officeDocument/2006/relationships/ctrlProp" Target="../ctrlProps/ctrlProp284.xml"/><Relationship Id="rId20" Type="http://schemas.openxmlformats.org/officeDocument/2006/relationships/ctrlProp" Target="../ctrlProps/ctrlProp288.xml"/><Relationship Id="rId29" Type="http://schemas.openxmlformats.org/officeDocument/2006/relationships/ctrlProp" Target="../ctrlProps/ctrlProp297.xml"/><Relationship Id="rId1" Type="http://schemas.openxmlformats.org/officeDocument/2006/relationships/drawing" Target="../drawings/drawing13.xml"/><Relationship Id="rId6" Type="http://schemas.openxmlformats.org/officeDocument/2006/relationships/ctrlProp" Target="../ctrlProps/ctrlProp274.xml"/><Relationship Id="rId11" Type="http://schemas.openxmlformats.org/officeDocument/2006/relationships/ctrlProp" Target="../ctrlProps/ctrlProp279.xml"/><Relationship Id="rId24" Type="http://schemas.openxmlformats.org/officeDocument/2006/relationships/ctrlProp" Target="../ctrlProps/ctrlProp292.xml"/><Relationship Id="rId32" Type="http://schemas.openxmlformats.org/officeDocument/2006/relationships/ctrlProp" Target="../ctrlProps/ctrlProp300.xml"/><Relationship Id="rId5" Type="http://schemas.openxmlformats.org/officeDocument/2006/relationships/ctrlProp" Target="../ctrlProps/ctrlProp273.xml"/><Relationship Id="rId15" Type="http://schemas.openxmlformats.org/officeDocument/2006/relationships/ctrlProp" Target="../ctrlProps/ctrlProp283.xml"/><Relationship Id="rId23" Type="http://schemas.openxmlformats.org/officeDocument/2006/relationships/ctrlProp" Target="../ctrlProps/ctrlProp291.xml"/><Relationship Id="rId28" Type="http://schemas.openxmlformats.org/officeDocument/2006/relationships/ctrlProp" Target="../ctrlProps/ctrlProp296.xml"/><Relationship Id="rId10" Type="http://schemas.openxmlformats.org/officeDocument/2006/relationships/ctrlProp" Target="../ctrlProps/ctrlProp278.xml"/><Relationship Id="rId19" Type="http://schemas.openxmlformats.org/officeDocument/2006/relationships/ctrlProp" Target="../ctrlProps/ctrlProp287.xml"/><Relationship Id="rId31" Type="http://schemas.openxmlformats.org/officeDocument/2006/relationships/ctrlProp" Target="../ctrlProps/ctrlProp299.xml"/><Relationship Id="rId4" Type="http://schemas.openxmlformats.org/officeDocument/2006/relationships/ctrlProp" Target="../ctrlProps/ctrlProp272.xml"/><Relationship Id="rId9" Type="http://schemas.openxmlformats.org/officeDocument/2006/relationships/ctrlProp" Target="../ctrlProps/ctrlProp277.xml"/><Relationship Id="rId14" Type="http://schemas.openxmlformats.org/officeDocument/2006/relationships/ctrlProp" Target="../ctrlProps/ctrlProp282.xml"/><Relationship Id="rId22" Type="http://schemas.openxmlformats.org/officeDocument/2006/relationships/ctrlProp" Target="../ctrlProps/ctrlProp290.xml"/><Relationship Id="rId27" Type="http://schemas.openxmlformats.org/officeDocument/2006/relationships/ctrlProp" Target="../ctrlProps/ctrlProp295.xml"/><Relationship Id="rId30" Type="http://schemas.openxmlformats.org/officeDocument/2006/relationships/ctrlProp" Target="../ctrlProps/ctrlProp29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6.xml"/><Relationship Id="rId13" Type="http://schemas.openxmlformats.org/officeDocument/2006/relationships/ctrlProp" Target="../ctrlProps/ctrlProp311.xml"/><Relationship Id="rId18" Type="http://schemas.openxmlformats.org/officeDocument/2006/relationships/ctrlProp" Target="../ctrlProps/ctrlProp316.xml"/><Relationship Id="rId26" Type="http://schemas.openxmlformats.org/officeDocument/2006/relationships/ctrlProp" Target="../ctrlProps/ctrlProp324.xml"/><Relationship Id="rId3" Type="http://schemas.openxmlformats.org/officeDocument/2006/relationships/ctrlProp" Target="../ctrlProps/ctrlProp301.xml"/><Relationship Id="rId21" Type="http://schemas.openxmlformats.org/officeDocument/2006/relationships/ctrlProp" Target="../ctrlProps/ctrlProp319.xml"/><Relationship Id="rId7" Type="http://schemas.openxmlformats.org/officeDocument/2006/relationships/ctrlProp" Target="../ctrlProps/ctrlProp305.xml"/><Relationship Id="rId12" Type="http://schemas.openxmlformats.org/officeDocument/2006/relationships/ctrlProp" Target="../ctrlProps/ctrlProp310.xml"/><Relationship Id="rId17" Type="http://schemas.openxmlformats.org/officeDocument/2006/relationships/ctrlProp" Target="../ctrlProps/ctrlProp315.xml"/><Relationship Id="rId25" Type="http://schemas.openxmlformats.org/officeDocument/2006/relationships/ctrlProp" Target="../ctrlProps/ctrlProp323.xml"/><Relationship Id="rId2" Type="http://schemas.openxmlformats.org/officeDocument/2006/relationships/vmlDrawing" Target="../drawings/vmlDrawing12.vml"/><Relationship Id="rId16" Type="http://schemas.openxmlformats.org/officeDocument/2006/relationships/ctrlProp" Target="../ctrlProps/ctrlProp314.xml"/><Relationship Id="rId20" Type="http://schemas.openxmlformats.org/officeDocument/2006/relationships/ctrlProp" Target="../ctrlProps/ctrlProp318.xml"/><Relationship Id="rId29" Type="http://schemas.openxmlformats.org/officeDocument/2006/relationships/ctrlProp" Target="../ctrlProps/ctrlProp327.xml"/><Relationship Id="rId1" Type="http://schemas.openxmlformats.org/officeDocument/2006/relationships/drawing" Target="../drawings/drawing14.xml"/><Relationship Id="rId6" Type="http://schemas.openxmlformats.org/officeDocument/2006/relationships/ctrlProp" Target="../ctrlProps/ctrlProp304.xml"/><Relationship Id="rId11" Type="http://schemas.openxmlformats.org/officeDocument/2006/relationships/ctrlProp" Target="../ctrlProps/ctrlProp309.xml"/><Relationship Id="rId24" Type="http://schemas.openxmlformats.org/officeDocument/2006/relationships/ctrlProp" Target="../ctrlProps/ctrlProp322.xml"/><Relationship Id="rId32" Type="http://schemas.openxmlformats.org/officeDocument/2006/relationships/ctrlProp" Target="../ctrlProps/ctrlProp330.xml"/><Relationship Id="rId5" Type="http://schemas.openxmlformats.org/officeDocument/2006/relationships/ctrlProp" Target="../ctrlProps/ctrlProp303.xml"/><Relationship Id="rId15" Type="http://schemas.openxmlformats.org/officeDocument/2006/relationships/ctrlProp" Target="../ctrlProps/ctrlProp313.xml"/><Relationship Id="rId23" Type="http://schemas.openxmlformats.org/officeDocument/2006/relationships/ctrlProp" Target="../ctrlProps/ctrlProp321.xml"/><Relationship Id="rId28" Type="http://schemas.openxmlformats.org/officeDocument/2006/relationships/ctrlProp" Target="../ctrlProps/ctrlProp326.xml"/><Relationship Id="rId10" Type="http://schemas.openxmlformats.org/officeDocument/2006/relationships/ctrlProp" Target="../ctrlProps/ctrlProp308.xml"/><Relationship Id="rId19" Type="http://schemas.openxmlformats.org/officeDocument/2006/relationships/ctrlProp" Target="../ctrlProps/ctrlProp317.xml"/><Relationship Id="rId31" Type="http://schemas.openxmlformats.org/officeDocument/2006/relationships/ctrlProp" Target="../ctrlProps/ctrlProp329.xml"/><Relationship Id="rId4" Type="http://schemas.openxmlformats.org/officeDocument/2006/relationships/ctrlProp" Target="../ctrlProps/ctrlProp302.xml"/><Relationship Id="rId9" Type="http://schemas.openxmlformats.org/officeDocument/2006/relationships/ctrlProp" Target="../ctrlProps/ctrlProp307.xml"/><Relationship Id="rId14" Type="http://schemas.openxmlformats.org/officeDocument/2006/relationships/ctrlProp" Target="../ctrlProps/ctrlProp312.xml"/><Relationship Id="rId22" Type="http://schemas.openxmlformats.org/officeDocument/2006/relationships/ctrlProp" Target="../ctrlProps/ctrlProp320.xml"/><Relationship Id="rId27" Type="http://schemas.openxmlformats.org/officeDocument/2006/relationships/ctrlProp" Target="../ctrlProps/ctrlProp325.xml"/><Relationship Id="rId30" Type="http://schemas.openxmlformats.org/officeDocument/2006/relationships/ctrlProp" Target="../ctrlProps/ctrlProp32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6.xml"/><Relationship Id="rId13" Type="http://schemas.openxmlformats.org/officeDocument/2006/relationships/ctrlProp" Target="../ctrlProps/ctrlProp341.xml"/><Relationship Id="rId18" Type="http://schemas.openxmlformats.org/officeDocument/2006/relationships/ctrlProp" Target="../ctrlProps/ctrlProp346.xml"/><Relationship Id="rId26" Type="http://schemas.openxmlformats.org/officeDocument/2006/relationships/ctrlProp" Target="../ctrlProps/ctrlProp354.xml"/><Relationship Id="rId3" Type="http://schemas.openxmlformats.org/officeDocument/2006/relationships/ctrlProp" Target="../ctrlProps/ctrlProp331.xml"/><Relationship Id="rId21" Type="http://schemas.openxmlformats.org/officeDocument/2006/relationships/ctrlProp" Target="../ctrlProps/ctrlProp349.xml"/><Relationship Id="rId7" Type="http://schemas.openxmlformats.org/officeDocument/2006/relationships/ctrlProp" Target="../ctrlProps/ctrlProp335.xml"/><Relationship Id="rId12" Type="http://schemas.openxmlformats.org/officeDocument/2006/relationships/ctrlProp" Target="../ctrlProps/ctrlProp340.xml"/><Relationship Id="rId17" Type="http://schemas.openxmlformats.org/officeDocument/2006/relationships/ctrlProp" Target="../ctrlProps/ctrlProp345.xml"/><Relationship Id="rId25" Type="http://schemas.openxmlformats.org/officeDocument/2006/relationships/ctrlProp" Target="../ctrlProps/ctrlProp353.xml"/><Relationship Id="rId2" Type="http://schemas.openxmlformats.org/officeDocument/2006/relationships/vmlDrawing" Target="../drawings/vmlDrawing13.vml"/><Relationship Id="rId16" Type="http://schemas.openxmlformats.org/officeDocument/2006/relationships/ctrlProp" Target="../ctrlProps/ctrlProp344.xml"/><Relationship Id="rId20" Type="http://schemas.openxmlformats.org/officeDocument/2006/relationships/ctrlProp" Target="../ctrlProps/ctrlProp348.xml"/><Relationship Id="rId29" Type="http://schemas.openxmlformats.org/officeDocument/2006/relationships/ctrlProp" Target="../ctrlProps/ctrlProp357.xml"/><Relationship Id="rId1" Type="http://schemas.openxmlformats.org/officeDocument/2006/relationships/drawing" Target="../drawings/drawing15.xml"/><Relationship Id="rId6" Type="http://schemas.openxmlformats.org/officeDocument/2006/relationships/ctrlProp" Target="../ctrlProps/ctrlProp334.xml"/><Relationship Id="rId11" Type="http://schemas.openxmlformats.org/officeDocument/2006/relationships/ctrlProp" Target="../ctrlProps/ctrlProp339.xml"/><Relationship Id="rId24" Type="http://schemas.openxmlformats.org/officeDocument/2006/relationships/ctrlProp" Target="../ctrlProps/ctrlProp352.xml"/><Relationship Id="rId32" Type="http://schemas.openxmlformats.org/officeDocument/2006/relationships/ctrlProp" Target="../ctrlProps/ctrlProp360.xml"/><Relationship Id="rId5" Type="http://schemas.openxmlformats.org/officeDocument/2006/relationships/ctrlProp" Target="../ctrlProps/ctrlProp333.xml"/><Relationship Id="rId15" Type="http://schemas.openxmlformats.org/officeDocument/2006/relationships/ctrlProp" Target="../ctrlProps/ctrlProp343.xml"/><Relationship Id="rId23" Type="http://schemas.openxmlformats.org/officeDocument/2006/relationships/ctrlProp" Target="../ctrlProps/ctrlProp351.xml"/><Relationship Id="rId28" Type="http://schemas.openxmlformats.org/officeDocument/2006/relationships/ctrlProp" Target="../ctrlProps/ctrlProp356.xml"/><Relationship Id="rId10" Type="http://schemas.openxmlformats.org/officeDocument/2006/relationships/ctrlProp" Target="../ctrlProps/ctrlProp338.xml"/><Relationship Id="rId19" Type="http://schemas.openxmlformats.org/officeDocument/2006/relationships/ctrlProp" Target="../ctrlProps/ctrlProp347.xml"/><Relationship Id="rId31" Type="http://schemas.openxmlformats.org/officeDocument/2006/relationships/ctrlProp" Target="../ctrlProps/ctrlProp359.xml"/><Relationship Id="rId4" Type="http://schemas.openxmlformats.org/officeDocument/2006/relationships/ctrlProp" Target="../ctrlProps/ctrlProp332.xml"/><Relationship Id="rId9" Type="http://schemas.openxmlformats.org/officeDocument/2006/relationships/ctrlProp" Target="../ctrlProps/ctrlProp337.xml"/><Relationship Id="rId14" Type="http://schemas.openxmlformats.org/officeDocument/2006/relationships/ctrlProp" Target="../ctrlProps/ctrlProp342.xml"/><Relationship Id="rId22" Type="http://schemas.openxmlformats.org/officeDocument/2006/relationships/ctrlProp" Target="../ctrlProps/ctrlProp350.xml"/><Relationship Id="rId27" Type="http://schemas.openxmlformats.org/officeDocument/2006/relationships/ctrlProp" Target="../ctrlProps/ctrlProp355.xml"/><Relationship Id="rId30" Type="http://schemas.openxmlformats.org/officeDocument/2006/relationships/ctrlProp" Target="../ctrlProps/ctrlProp3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6.xml"/><Relationship Id="rId13" Type="http://schemas.openxmlformats.org/officeDocument/2006/relationships/ctrlProp" Target="../ctrlProps/ctrlProp371.xml"/><Relationship Id="rId18" Type="http://schemas.openxmlformats.org/officeDocument/2006/relationships/ctrlProp" Target="../ctrlProps/ctrlProp376.xml"/><Relationship Id="rId26" Type="http://schemas.openxmlformats.org/officeDocument/2006/relationships/ctrlProp" Target="../ctrlProps/ctrlProp384.xml"/><Relationship Id="rId3" Type="http://schemas.openxmlformats.org/officeDocument/2006/relationships/ctrlProp" Target="../ctrlProps/ctrlProp361.xml"/><Relationship Id="rId21" Type="http://schemas.openxmlformats.org/officeDocument/2006/relationships/ctrlProp" Target="../ctrlProps/ctrlProp379.xml"/><Relationship Id="rId7" Type="http://schemas.openxmlformats.org/officeDocument/2006/relationships/ctrlProp" Target="../ctrlProps/ctrlProp365.xml"/><Relationship Id="rId12" Type="http://schemas.openxmlformats.org/officeDocument/2006/relationships/ctrlProp" Target="../ctrlProps/ctrlProp370.xml"/><Relationship Id="rId17" Type="http://schemas.openxmlformats.org/officeDocument/2006/relationships/ctrlProp" Target="../ctrlProps/ctrlProp375.xml"/><Relationship Id="rId25" Type="http://schemas.openxmlformats.org/officeDocument/2006/relationships/ctrlProp" Target="../ctrlProps/ctrlProp383.xml"/><Relationship Id="rId2" Type="http://schemas.openxmlformats.org/officeDocument/2006/relationships/vmlDrawing" Target="../drawings/vmlDrawing14.vml"/><Relationship Id="rId16" Type="http://schemas.openxmlformats.org/officeDocument/2006/relationships/ctrlProp" Target="../ctrlProps/ctrlProp374.xml"/><Relationship Id="rId20" Type="http://schemas.openxmlformats.org/officeDocument/2006/relationships/ctrlProp" Target="../ctrlProps/ctrlProp378.xml"/><Relationship Id="rId29" Type="http://schemas.openxmlformats.org/officeDocument/2006/relationships/ctrlProp" Target="../ctrlProps/ctrlProp387.xml"/><Relationship Id="rId1" Type="http://schemas.openxmlformats.org/officeDocument/2006/relationships/drawing" Target="../drawings/drawing16.xml"/><Relationship Id="rId6" Type="http://schemas.openxmlformats.org/officeDocument/2006/relationships/ctrlProp" Target="../ctrlProps/ctrlProp364.xml"/><Relationship Id="rId11" Type="http://schemas.openxmlformats.org/officeDocument/2006/relationships/ctrlProp" Target="../ctrlProps/ctrlProp369.xml"/><Relationship Id="rId24" Type="http://schemas.openxmlformats.org/officeDocument/2006/relationships/ctrlProp" Target="../ctrlProps/ctrlProp382.xml"/><Relationship Id="rId32" Type="http://schemas.openxmlformats.org/officeDocument/2006/relationships/ctrlProp" Target="../ctrlProps/ctrlProp390.xml"/><Relationship Id="rId5" Type="http://schemas.openxmlformats.org/officeDocument/2006/relationships/ctrlProp" Target="../ctrlProps/ctrlProp363.xml"/><Relationship Id="rId15" Type="http://schemas.openxmlformats.org/officeDocument/2006/relationships/ctrlProp" Target="../ctrlProps/ctrlProp373.xml"/><Relationship Id="rId23" Type="http://schemas.openxmlformats.org/officeDocument/2006/relationships/ctrlProp" Target="../ctrlProps/ctrlProp381.xml"/><Relationship Id="rId28" Type="http://schemas.openxmlformats.org/officeDocument/2006/relationships/ctrlProp" Target="../ctrlProps/ctrlProp386.xml"/><Relationship Id="rId10" Type="http://schemas.openxmlformats.org/officeDocument/2006/relationships/ctrlProp" Target="../ctrlProps/ctrlProp368.xml"/><Relationship Id="rId19" Type="http://schemas.openxmlformats.org/officeDocument/2006/relationships/ctrlProp" Target="../ctrlProps/ctrlProp377.xml"/><Relationship Id="rId31" Type="http://schemas.openxmlformats.org/officeDocument/2006/relationships/ctrlProp" Target="../ctrlProps/ctrlProp389.xml"/><Relationship Id="rId4" Type="http://schemas.openxmlformats.org/officeDocument/2006/relationships/ctrlProp" Target="../ctrlProps/ctrlProp362.xml"/><Relationship Id="rId9" Type="http://schemas.openxmlformats.org/officeDocument/2006/relationships/ctrlProp" Target="../ctrlProps/ctrlProp367.xml"/><Relationship Id="rId14" Type="http://schemas.openxmlformats.org/officeDocument/2006/relationships/ctrlProp" Target="../ctrlProps/ctrlProp372.xml"/><Relationship Id="rId22" Type="http://schemas.openxmlformats.org/officeDocument/2006/relationships/ctrlProp" Target="../ctrlProps/ctrlProp380.xml"/><Relationship Id="rId27" Type="http://schemas.openxmlformats.org/officeDocument/2006/relationships/ctrlProp" Target="../ctrlProps/ctrlProp385.xml"/><Relationship Id="rId30" Type="http://schemas.openxmlformats.org/officeDocument/2006/relationships/ctrlProp" Target="../ctrlProps/ctrlProp388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6.xml"/><Relationship Id="rId13" Type="http://schemas.openxmlformats.org/officeDocument/2006/relationships/ctrlProp" Target="../ctrlProps/ctrlProp401.xml"/><Relationship Id="rId18" Type="http://schemas.openxmlformats.org/officeDocument/2006/relationships/ctrlProp" Target="../ctrlProps/ctrlProp406.xml"/><Relationship Id="rId26" Type="http://schemas.openxmlformats.org/officeDocument/2006/relationships/ctrlProp" Target="../ctrlProps/ctrlProp414.xml"/><Relationship Id="rId3" Type="http://schemas.openxmlformats.org/officeDocument/2006/relationships/ctrlProp" Target="../ctrlProps/ctrlProp391.xml"/><Relationship Id="rId21" Type="http://schemas.openxmlformats.org/officeDocument/2006/relationships/ctrlProp" Target="../ctrlProps/ctrlProp409.xml"/><Relationship Id="rId7" Type="http://schemas.openxmlformats.org/officeDocument/2006/relationships/ctrlProp" Target="../ctrlProps/ctrlProp395.xml"/><Relationship Id="rId12" Type="http://schemas.openxmlformats.org/officeDocument/2006/relationships/ctrlProp" Target="../ctrlProps/ctrlProp400.xml"/><Relationship Id="rId17" Type="http://schemas.openxmlformats.org/officeDocument/2006/relationships/ctrlProp" Target="../ctrlProps/ctrlProp405.xml"/><Relationship Id="rId25" Type="http://schemas.openxmlformats.org/officeDocument/2006/relationships/ctrlProp" Target="../ctrlProps/ctrlProp413.xml"/><Relationship Id="rId2" Type="http://schemas.openxmlformats.org/officeDocument/2006/relationships/vmlDrawing" Target="../drawings/vmlDrawing15.vml"/><Relationship Id="rId16" Type="http://schemas.openxmlformats.org/officeDocument/2006/relationships/ctrlProp" Target="../ctrlProps/ctrlProp404.xml"/><Relationship Id="rId20" Type="http://schemas.openxmlformats.org/officeDocument/2006/relationships/ctrlProp" Target="../ctrlProps/ctrlProp408.xml"/><Relationship Id="rId29" Type="http://schemas.openxmlformats.org/officeDocument/2006/relationships/ctrlProp" Target="../ctrlProps/ctrlProp417.xml"/><Relationship Id="rId1" Type="http://schemas.openxmlformats.org/officeDocument/2006/relationships/drawing" Target="../drawings/drawing17.xml"/><Relationship Id="rId6" Type="http://schemas.openxmlformats.org/officeDocument/2006/relationships/ctrlProp" Target="../ctrlProps/ctrlProp394.xml"/><Relationship Id="rId11" Type="http://schemas.openxmlformats.org/officeDocument/2006/relationships/ctrlProp" Target="../ctrlProps/ctrlProp399.xml"/><Relationship Id="rId24" Type="http://schemas.openxmlformats.org/officeDocument/2006/relationships/ctrlProp" Target="../ctrlProps/ctrlProp412.xml"/><Relationship Id="rId32" Type="http://schemas.openxmlformats.org/officeDocument/2006/relationships/ctrlProp" Target="../ctrlProps/ctrlProp420.xml"/><Relationship Id="rId5" Type="http://schemas.openxmlformats.org/officeDocument/2006/relationships/ctrlProp" Target="../ctrlProps/ctrlProp393.xml"/><Relationship Id="rId15" Type="http://schemas.openxmlformats.org/officeDocument/2006/relationships/ctrlProp" Target="../ctrlProps/ctrlProp403.xml"/><Relationship Id="rId23" Type="http://schemas.openxmlformats.org/officeDocument/2006/relationships/ctrlProp" Target="../ctrlProps/ctrlProp411.xml"/><Relationship Id="rId28" Type="http://schemas.openxmlformats.org/officeDocument/2006/relationships/ctrlProp" Target="../ctrlProps/ctrlProp416.xml"/><Relationship Id="rId10" Type="http://schemas.openxmlformats.org/officeDocument/2006/relationships/ctrlProp" Target="../ctrlProps/ctrlProp398.xml"/><Relationship Id="rId19" Type="http://schemas.openxmlformats.org/officeDocument/2006/relationships/ctrlProp" Target="../ctrlProps/ctrlProp407.xml"/><Relationship Id="rId31" Type="http://schemas.openxmlformats.org/officeDocument/2006/relationships/ctrlProp" Target="../ctrlProps/ctrlProp419.xml"/><Relationship Id="rId4" Type="http://schemas.openxmlformats.org/officeDocument/2006/relationships/ctrlProp" Target="../ctrlProps/ctrlProp392.xml"/><Relationship Id="rId9" Type="http://schemas.openxmlformats.org/officeDocument/2006/relationships/ctrlProp" Target="../ctrlProps/ctrlProp397.xml"/><Relationship Id="rId14" Type="http://schemas.openxmlformats.org/officeDocument/2006/relationships/ctrlProp" Target="../ctrlProps/ctrlProp402.xml"/><Relationship Id="rId22" Type="http://schemas.openxmlformats.org/officeDocument/2006/relationships/ctrlProp" Target="../ctrlProps/ctrlProp410.xml"/><Relationship Id="rId27" Type="http://schemas.openxmlformats.org/officeDocument/2006/relationships/ctrlProp" Target="../ctrlProps/ctrlProp415.xml"/><Relationship Id="rId30" Type="http://schemas.openxmlformats.org/officeDocument/2006/relationships/ctrlProp" Target="../ctrlProps/ctrlProp4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6.xml"/><Relationship Id="rId13" Type="http://schemas.openxmlformats.org/officeDocument/2006/relationships/ctrlProp" Target="../ctrlProps/ctrlProp431.xml"/><Relationship Id="rId18" Type="http://schemas.openxmlformats.org/officeDocument/2006/relationships/ctrlProp" Target="../ctrlProps/ctrlProp436.xml"/><Relationship Id="rId26" Type="http://schemas.openxmlformats.org/officeDocument/2006/relationships/ctrlProp" Target="../ctrlProps/ctrlProp444.xml"/><Relationship Id="rId3" Type="http://schemas.openxmlformats.org/officeDocument/2006/relationships/ctrlProp" Target="../ctrlProps/ctrlProp421.xml"/><Relationship Id="rId21" Type="http://schemas.openxmlformats.org/officeDocument/2006/relationships/ctrlProp" Target="../ctrlProps/ctrlProp439.xml"/><Relationship Id="rId7" Type="http://schemas.openxmlformats.org/officeDocument/2006/relationships/ctrlProp" Target="../ctrlProps/ctrlProp425.xml"/><Relationship Id="rId12" Type="http://schemas.openxmlformats.org/officeDocument/2006/relationships/ctrlProp" Target="../ctrlProps/ctrlProp430.xml"/><Relationship Id="rId17" Type="http://schemas.openxmlformats.org/officeDocument/2006/relationships/ctrlProp" Target="../ctrlProps/ctrlProp435.xml"/><Relationship Id="rId25" Type="http://schemas.openxmlformats.org/officeDocument/2006/relationships/ctrlProp" Target="../ctrlProps/ctrlProp443.xml"/><Relationship Id="rId2" Type="http://schemas.openxmlformats.org/officeDocument/2006/relationships/vmlDrawing" Target="../drawings/vmlDrawing16.vml"/><Relationship Id="rId16" Type="http://schemas.openxmlformats.org/officeDocument/2006/relationships/ctrlProp" Target="../ctrlProps/ctrlProp434.xml"/><Relationship Id="rId20" Type="http://schemas.openxmlformats.org/officeDocument/2006/relationships/ctrlProp" Target="../ctrlProps/ctrlProp438.xml"/><Relationship Id="rId29" Type="http://schemas.openxmlformats.org/officeDocument/2006/relationships/ctrlProp" Target="../ctrlProps/ctrlProp447.xml"/><Relationship Id="rId1" Type="http://schemas.openxmlformats.org/officeDocument/2006/relationships/drawing" Target="../drawings/drawing18.xml"/><Relationship Id="rId6" Type="http://schemas.openxmlformats.org/officeDocument/2006/relationships/ctrlProp" Target="../ctrlProps/ctrlProp424.xml"/><Relationship Id="rId11" Type="http://schemas.openxmlformats.org/officeDocument/2006/relationships/ctrlProp" Target="../ctrlProps/ctrlProp429.xml"/><Relationship Id="rId24" Type="http://schemas.openxmlformats.org/officeDocument/2006/relationships/ctrlProp" Target="../ctrlProps/ctrlProp442.xml"/><Relationship Id="rId32" Type="http://schemas.openxmlformats.org/officeDocument/2006/relationships/ctrlProp" Target="../ctrlProps/ctrlProp450.xml"/><Relationship Id="rId5" Type="http://schemas.openxmlformats.org/officeDocument/2006/relationships/ctrlProp" Target="../ctrlProps/ctrlProp423.xml"/><Relationship Id="rId15" Type="http://schemas.openxmlformats.org/officeDocument/2006/relationships/ctrlProp" Target="../ctrlProps/ctrlProp433.xml"/><Relationship Id="rId23" Type="http://schemas.openxmlformats.org/officeDocument/2006/relationships/ctrlProp" Target="../ctrlProps/ctrlProp441.xml"/><Relationship Id="rId28" Type="http://schemas.openxmlformats.org/officeDocument/2006/relationships/ctrlProp" Target="../ctrlProps/ctrlProp446.xml"/><Relationship Id="rId10" Type="http://schemas.openxmlformats.org/officeDocument/2006/relationships/ctrlProp" Target="../ctrlProps/ctrlProp428.xml"/><Relationship Id="rId19" Type="http://schemas.openxmlformats.org/officeDocument/2006/relationships/ctrlProp" Target="../ctrlProps/ctrlProp437.xml"/><Relationship Id="rId31" Type="http://schemas.openxmlformats.org/officeDocument/2006/relationships/ctrlProp" Target="../ctrlProps/ctrlProp449.xml"/><Relationship Id="rId4" Type="http://schemas.openxmlformats.org/officeDocument/2006/relationships/ctrlProp" Target="../ctrlProps/ctrlProp422.xml"/><Relationship Id="rId9" Type="http://schemas.openxmlformats.org/officeDocument/2006/relationships/ctrlProp" Target="../ctrlProps/ctrlProp427.xml"/><Relationship Id="rId14" Type="http://schemas.openxmlformats.org/officeDocument/2006/relationships/ctrlProp" Target="../ctrlProps/ctrlProp432.xml"/><Relationship Id="rId22" Type="http://schemas.openxmlformats.org/officeDocument/2006/relationships/ctrlProp" Target="../ctrlProps/ctrlProp440.xml"/><Relationship Id="rId27" Type="http://schemas.openxmlformats.org/officeDocument/2006/relationships/ctrlProp" Target="../ctrlProps/ctrlProp445.xml"/><Relationship Id="rId30" Type="http://schemas.openxmlformats.org/officeDocument/2006/relationships/ctrlProp" Target="../ctrlProps/ctrlProp44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6.xml"/><Relationship Id="rId13" Type="http://schemas.openxmlformats.org/officeDocument/2006/relationships/ctrlProp" Target="../ctrlProps/ctrlProp461.xml"/><Relationship Id="rId18" Type="http://schemas.openxmlformats.org/officeDocument/2006/relationships/ctrlProp" Target="../ctrlProps/ctrlProp466.xml"/><Relationship Id="rId26" Type="http://schemas.openxmlformats.org/officeDocument/2006/relationships/ctrlProp" Target="../ctrlProps/ctrlProp474.xml"/><Relationship Id="rId3" Type="http://schemas.openxmlformats.org/officeDocument/2006/relationships/ctrlProp" Target="../ctrlProps/ctrlProp451.xml"/><Relationship Id="rId21" Type="http://schemas.openxmlformats.org/officeDocument/2006/relationships/ctrlProp" Target="../ctrlProps/ctrlProp469.xml"/><Relationship Id="rId7" Type="http://schemas.openxmlformats.org/officeDocument/2006/relationships/ctrlProp" Target="../ctrlProps/ctrlProp455.xml"/><Relationship Id="rId12" Type="http://schemas.openxmlformats.org/officeDocument/2006/relationships/ctrlProp" Target="../ctrlProps/ctrlProp460.xml"/><Relationship Id="rId17" Type="http://schemas.openxmlformats.org/officeDocument/2006/relationships/ctrlProp" Target="../ctrlProps/ctrlProp465.xml"/><Relationship Id="rId25" Type="http://schemas.openxmlformats.org/officeDocument/2006/relationships/ctrlProp" Target="../ctrlProps/ctrlProp473.xml"/><Relationship Id="rId2" Type="http://schemas.openxmlformats.org/officeDocument/2006/relationships/vmlDrawing" Target="../drawings/vmlDrawing17.vml"/><Relationship Id="rId16" Type="http://schemas.openxmlformats.org/officeDocument/2006/relationships/ctrlProp" Target="../ctrlProps/ctrlProp464.xml"/><Relationship Id="rId20" Type="http://schemas.openxmlformats.org/officeDocument/2006/relationships/ctrlProp" Target="../ctrlProps/ctrlProp468.xml"/><Relationship Id="rId29" Type="http://schemas.openxmlformats.org/officeDocument/2006/relationships/ctrlProp" Target="../ctrlProps/ctrlProp477.xml"/><Relationship Id="rId1" Type="http://schemas.openxmlformats.org/officeDocument/2006/relationships/drawing" Target="../drawings/drawing19.xml"/><Relationship Id="rId6" Type="http://schemas.openxmlformats.org/officeDocument/2006/relationships/ctrlProp" Target="../ctrlProps/ctrlProp454.xml"/><Relationship Id="rId11" Type="http://schemas.openxmlformats.org/officeDocument/2006/relationships/ctrlProp" Target="../ctrlProps/ctrlProp459.xml"/><Relationship Id="rId24" Type="http://schemas.openxmlformats.org/officeDocument/2006/relationships/ctrlProp" Target="../ctrlProps/ctrlProp472.xml"/><Relationship Id="rId32" Type="http://schemas.openxmlformats.org/officeDocument/2006/relationships/ctrlProp" Target="../ctrlProps/ctrlProp480.xml"/><Relationship Id="rId5" Type="http://schemas.openxmlformats.org/officeDocument/2006/relationships/ctrlProp" Target="../ctrlProps/ctrlProp453.xml"/><Relationship Id="rId15" Type="http://schemas.openxmlformats.org/officeDocument/2006/relationships/ctrlProp" Target="../ctrlProps/ctrlProp463.xml"/><Relationship Id="rId23" Type="http://schemas.openxmlformats.org/officeDocument/2006/relationships/ctrlProp" Target="../ctrlProps/ctrlProp471.xml"/><Relationship Id="rId28" Type="http://schemas.openxmlformats.org/officeDocument/2006/relationships/ctrlProp" Target="../ctrlProps/ctrlProp476.xml"/><Relationship Id="rId10" Type="http://schemas.openxmlformats.org/officeDocument/2006/relationships/ctrlProp" Target="../ctrlProps/ctrlProp458.xml"/><Relationship Id="rId19" Type="http://schemas.openxmlformats.org/officeDocument/2006/relationships/ctrlProp" Target="../ctrlProps/ctrlProp467.xml"/><Relationship Id="rId31" Type="http://schemas.openxmlformats.org/officeDocument/2006/relationships/ctrlProp" Target="../ctrlProps/ctrlProp479.xml"/><Relationship Id="rId4" Type="http://schemas.openxmlformats.org/officeDocument/2006/relationships/ctrlProp" Target="../ctrlProps/ctrlProp452.xml"/><Relationship Id="rId9" Type="http://schemas.openxmlformats.org/officeDocument/2006/relationships/ctrlProp" Target="../ctrlProps/ctrlProp457.xml"/><Relationship Id="rId14" Type="http://schemas.openxmlformats.org/officeDocument/2006/relationships/ctrlProp" Target="../ctrlProps/ctrlProp462.xml"/><Relationship Id="rId22" Type="http://schemas.openxmlformats.org/officeDocument/2006/relationships/ctrlProp" Target="../ctrlProps/ctrlProp470.xml"/><Relationship Id="rId27" Type="http://schemas.openxmlformats.org/officeDocument/2006/relationships/ctrlProp" Target="../ctrlProps/ctrlProp475.xml"/><Relationship Id="rId30" Type="http://schemas.openxmlformats.org/officeDocument/2006/relationships/ctrlProp" Target="../ctrlProps/ctrlProp47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6.xml"/><Relationship Id="rId13" Type="http://schemas.openxmlformats.org/officeDocument/2006/relationships/ctrlProp" Target="../ctrlProps/ctrlProp491.xml"/><Relationship Id="rId18" Type="http://schemas.openxmlformats.org/officeDocument/2006/relationships/ctrlProp" Target="../ctrlProps/ctrlProp496.xml"/><Relationship Id="rId26" Type="http://schemas.openxmlformats.org/officeDocument/2006/relationships/ctrlProp" Target="../ctrlProps/ctrlProp504.xml"/><Relationship Id="rId3" Type="http://schemas.openxmlformats.org/officeDocument/2006/relationships/ctrlProp" Target="../ctrlProps/ctrlProp481.xml"/><Relationship Id="rId21" Type="http://schemas.openxmlformats.org/officeDocument/2006/relationships/ctrlProp" Target="../ctrlProps/ctrlProp499.xml"/><Relationship Id="rId7" Type="http://schemas.openxmlformats.org/officeDocument/2006/relationships/ctrlProp" Target="../ctrlProps/ctrlProp485.xml"/><Relationship Id="rId12" Type="http://schemas.openxmlformats.org/officeDocument/2006/relationships/ctrlProp" Target="../ctrlProps/ctrlProp490.xml"/><Relationship Id="rId17" Type="http://schemas.openxmlformats.org/officeDocument/2006/relationships/ctrlProp" Target="../ctrlProps/ctrlProp495.xml"/><Relationship Id="rId25" Type="http://schemas.openxmlformats.org/officeDocument/2006/relationships/ctrlProp" Target="../ctrlProps/ctrlProp503.xml"/><Relationship Id="rId2" Type="http://schemas.openxmlformats.org/officeDocument/2006/relationships/vmlDrawing" Target="../drawings/vmlDrawing18.vml"/><Relationship Id="rId16" Type="http://schemas.openxmlformats.org/officeDocument/2006/relationships/ctrlProp" Target="../ctrlProps/ctrlProp494.xml"/><Relationship Id="rId20" Type="http://schemas.openxmlformats.org/officeDocument/2006/relationships/ctrlProp" Target="../ctrlProps/ctrlProp498.xml"/><Relationship Id="rId29" Type="http://schemas.openxmlformats.org/officeDocument/2006/relationships/ctrlProp" Target="../ctrlProps/ctrlProp507.xml"/><Relationship Id="rId1" Type="http://schemas.openxmlformats.org/officeDocument/2006/relationships/drawing" Target="../drawings/drawing20.xml"/><Relationship Id="rId6" Type="http://schemas.openxmlformats.org/officeDocument/2006/relationships/ctrlProp" Target="../ctrlProps/ctrlProp484.xml"/><Relationship Id="rId11" Type="http://schemas.openxmlformats.org/officeDocument/2006/relationships/ctrlProp" Target="../ctrlProps/ctrlProp489.xml"/><Relationship Id="rId24" Type="http://schemas.openxmlformats.org/officeDocument/2006/relationships/ctrlProp" Target="../ctrlProps/ctrlProp502.xml"/><Relationship Id="rId32" Type="http://schemas.openxmlformats.org/officeDocument/2006/relationships/ctrlProp" Target="../ctrlProps/ctrlProp510.xml"/><Relationship Id="rId5" Type="http://schemas.openxmlformats.org/officeDocument/2006/relationships/ctrlProp" Target="../ctrlProps/ctrlProp483.xml"/><Relationship Id="rId15" Type="http://schemas.openxmlformats.org/officeDocument/2006/relationships/ctrlProp" Target="../ctrlProps/ctrlProp493.xml"/><Relationship Id="rId23" Type="http://schemas.openxmlformats.org/officeDocument/2006/relationships/ctrlProp" Target="../ctrlProps/ctrlProp501.xml"/><Relationship Id="rId28" Type="http://schemas.openxmlformats.org/officeDocument/2006/relationships/ctrlProp" Target="../ctrlProps/ctrlProp506.xml"/><Relationship Id="rId10" Type="http://schemas.openxmlformats.org/officeDocument/2006/relationships/ctrlProp" Target="../ctrlProps/ctrlProp488.xml"/><Relationship Id="rId19" Type="http://schemas.openxmlformats.org/officeDocument/2006/relationships/ctrlProp" Target="../ctrlProps/ctrlProp497.xml"/><Relationship Id="rId31" Type="http://schemas.openxmlformats.org/officeDocument/2006/relationships/ctrlProp" Target="../ctrlProps/ctrlProp509.xml"/><Relationship Id="rId4" Type="http://schemas.openxmlformats.org/officeDocument/2006/relationships/ctrlProp" Target="../ctrlProps/ctrlProp482.xml"/><Relationship Id="rId9" Type="http://schemas.openxmlformats.org/officeDocument/2006/relationships/ctrlProp" Target="../ctrlProps/ctrlProp487.xml"/><Relationship Id="rId14" Type="http://schemas.openxmlformats.org/officeDocument/2006/relationships/ctrlProp" Target="../ctrlProps/ctrlProp492.xml"/><Relationship Id="rId22" Type="http://schemas.openxmlformats.org/officeDocument/2006/relationships/ctrlProp" Target="../ctrlProps/ctrlProp500.xml"/><Relationship Id="rId27" Type="http://schemas.openxmlformats.org/officeDocument/2006/relationships/ctrlProp" Target="../ctrlProps/ctrlProp505.xml"/><Relationship Id="rId30" Type="http://schemas.openxmlformats.org/officeDocument/2006/relationships/ctrlProp" Target="../ctrlProps/ctrlProp508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6.xml"/><Relationship Id="rId13" Type="http://schemas.openxmlformats.org/officeDocument/2006/relationships/ctrlProp" Target="../ctrlProps/ctrlProp521.xml"/><Relationship Id="rId18" Type="http://schemas.openxmlformats.org/officeDocument/2006/relationships/ctrlProp" Target="../ctrlProps/ctrlProp526.xml"/><Relationship Id="rId26" Type="http://schemas.openxmlformats.org/officeDocument/2006/relationships/ctrlProp" Target="../ctrlProps/ctrlProp534.xml"/><Relationship Id="rId3" Type="http://schemas.openxmlformats.org/officeDocument/2006/relationships/ctrlProp" Target="../ctrlProps/ctrlProp511.xml"/><Relationship Id="rId21" Type="http://schemas.openxmlformats.org/officeDocument/2006/relationships/ctrlProp" Target="../ctrlProps/ctrlProp529.xml"/><Relationship Id="rId7" Type="http://schemas.openxmlformats.org/officeDocument/2006/relationships/ctrlProp" Target="../ctrlProps/ctrlProp515.xml"/><Relationship Id="rId12" Type="http://schemas.openxmlformats.org/officeDocument/2006/relationships/ctrlProp" Target="../ctrlProps/ctrlProp520.xml"/><Relationship Id="rId17" Type="http://schemas.openxmlformats.org/officeDocument/2006/relationships/ctrlProp" Target="../ctrlProps/ctrlProp525.xml"/><Relationship Id="rId25" Type="http://schemas.openxmlformats.org/officeDocument/2006/relationships/ctrlProp" Target="../ctrlProps/ctrlProp533.xml"/><Relationship Id="rId2" Type="http://schemas.openxmlformats.org/officeDocument/2006/relationships/vmlDrawing" Target="../drawings/vmlDrawing19.vml"/><Relationship Id="rId16" Type="http://schemas.openxmlformats.org/officeDocument/2006/relationships/ctrlProp" Target="../ctrlProps/ctrlProp524.xml"/><Relationship Id="rId20" Type="http://schemas.openxmlformats.org/officeDocument/2006/relationships/ctrlProp" Target="../ctrlProps/ctrlProp528.xml"/><Relationship Id="rId29" Type="http://schemas.openxmlformats.org/officeDocument/2006/relationships/ctrlProp" Target="../ctrlProps/ctrlProp537.xml"/><Relationship Id="rId1" Type="http://schemas.openxmlformats.org/officeDocument/2006/relationships/drawing" Target="../drawings/drawing21.xml"/><Relationship Id="rId6" Type="http://schemas.openxmlformats.org/officeDocument/2006/relationships/ctrlProp" Target="../ctrlProps/ctrlProp514.xml"/><Relationship Id="rId11" Type="http://schemas.openxmlformats.org/officeDocument/2006/relationships/ctrlProp" Target="../ctrlProps/ctrlProp519.xml"/><Relationship Id="rId24" Type="http://schemas.openxmlformats.org/officeDocument/2006/relationships/ctrlProp" Target="../ctrlProps/ctrlProp532.xml"/><Relationship Id="rId32" Type="http://schemas.openxmlformats.org/officeDocument/2006/relationships/ctrlProp" Target="../ctrlProps/ctrlProp540.xml"/><Relationship Id="rId5" Type="http://schemas.openxmlformats.org/officeDocument/2006/relationships/ctrlProp" Target="../ctrlProps/ctrlProp513.xml"/><Relationship Id="rId15" Type="http://schemas.openxmlformats.org/officeDocument/2006/relationships/ctrlProp" Target="../ctrlProps/ctrlProp523.xml"/><Relationship Id="rId23" Type="http://schemas.openxmlformats.org/officeDocument/2006/relationships/ctrlProp" Target="../ctrlProps/ctrlProp531.xml"/><Relationship Id="rId28" Type="http://schemas.openxmlformats.org/officeDocument/2006/relationships/ctrlProp" Target="../ctrlProps/ctrlProp536.xml"/><Relationship Id="rId10" Type="http://schemas.openxmlformats.org/officeDocument/2006/relationships/ctrlProp" Target="../ctrlProps/ctrlProp518.xml"/><Relationship Id="rId19" Type="http://schemas.openxmlformats.org/officeDocument/2006/relationships/ctrlProp" Target="../ctrlProps/ctrlProp527.xml"/><Relationship Id="rId31" Type="http://schemas.openxmlformats.org/officeDocument/2006/relationships/ctrlProp" Target="../ctrlProps/ctrlProp539.xml"/><Relationship Id="rId4" Type="http://schemas.openxmlformats.org/officeDocument/2006/relationships/ctrlProp" Target="../ctrlProps/ctrlProp512.xml"/><Relationship Id="rId9" Type="http://schemas.openxmlformats.org/officeDocument/2006/relationships/ctrlProp" Target="../ctrlProps/ctrlProp517.xml"/><Relationship Id="rId14" Type="http://schemas.openxmlformats.org/officeDocument/2006/relationships/ctrlProp" Target="../ctrlProps/ctrlProp522.xml"/><Relationship Id="rId22" Type="http://schemas.openxmlformats.org/officeDocument/2006/relationships/ctrlProp" Target="../ctrlProps/ctrlProp530.xml"/><Relationship Id="rId27" Type="http://schemas.openxmlformats.org/officeDocument/2006/relationships/ctrlProp" Target="../ctrlProps/ctrlProp535.xml"/><Relationship Id="rId30" Type="http://schemas.openxmlformats.org/officeDocument/2006/relationships/ctrlProp" Target="../ctrlProps/ctrlProp538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6.xml"/><Relationship Id="rId13" Type="http://schemas.openxmlformats.org/officeDocument/2006/relationships/ctrlProp" Target="../ctrlProps/ctrlProp551.xml"/><Relationship Id="rId18" Type="http://schemas.openxmlformats.org/officeDocument/2006/relationships/ctrlProp" Target="../ctrlProps/ctrlProp556.xml"/><Relationship Id="rId26" Type="http://schemas.openxmlformats.org/officeDocument/2006/relationships/ctrlProp" Target="../ctrlProps/ctrlProp564.xml"/><Relationship Id="rId3" Type="http://schemas.openxmlformats.org/officeDocument/2006/relationships/ctrlProp" Target="../ctrlProps/ctrlProp541.xml"/><Relationship Id="rId21" Type="http://schemas.openxmlformats.org/officeDocument/2006/relationships/ctrlProp" Target="../ctrlProps/ctrlProp559.xml"/><Relationship Id="rId7" Type="http://schemas.openxmlformats.org/officeDocument/2006/relationships/ctrlProp" Target="../ctrlProps/ctrlProp545.xml"/><Relationship Id="rId12" Type="http://schemas.openxmlformats.org/officeDocument/2006/relationships/ctrlProp" Target="../ctrlProps/ctrlProp550.xml"/><Relationship Id="rId17" Type="http://schemas.openxmlformats.org/officeDocument/2006/relationships/ctrlProp" Target="../ctrlProps/ctrlProp555.xml"/><Relationship Id="rId25" Type="http://schemas.openxmlformats.org/officeDocument/2006/relationships/ctrlProp" Target="../ctrlProps/ctrlProp563.xml"/><Relationship Id="rId2" Type="http://schemas.openxmlformats.org/officeDocument/2006/relationships/vmlDrawing" Target="../drawings/vmlDrawing20.vml"/><Relationship Id="rId16" Type="http://schemas.openxmlformats.org/officeDocument/2006/relationships/ctrlProp" Target="../ctrlProps/ctrlProp554.xml"/><Relationship Id="rId20" Type="http://schemas.openxmlformats.org/officeDocument/2006/relationships/ctrlProp" Target="../ctrlProps/ctrlProp558.xml"/><Relationship Id="rId29" Type="http://schemas.openxmlformats.org/officeDocument/2006/relationships/ctrlProp" Target="../ctrlProps/ctrlProp567.xml"/><Relationship Id="rId1" Type="http://schemas.openxmlformats.org/officeDocument/2006/relationships/drawing" Target="../drawings/drawing22.xml"/><Relationship Id="rId6" Type="http://schemas.openxmlformats.org/officeDocument/2006/relationships/ctrlProp" Target="../ctrlProps/ctrlProp544.xml"/><Relationship Id="rId11" Type="http://schemas.openxmlformats.org/officeDocument/2006/relationships/ctrlProp" Target="../ctrlProps/ctrlProp549.xml"/><Relationship Id="rId24" Type="http://schemas.openxmlformats.org/officeDocument/2006/relationships/ctrlProp" Target="../ctrlProps/ctrlProp562.xml"/><Relationship Id="rId32" Type="http://schemas.openxmlformats.org/officeDocument/2006/relationships/ctrlProp" Target="../ctrlProps/ctrlProp570.xml"/><Relationship Id="rId5" Type="http://schemas.openxmlformats.org/officeDocument/2006/relationships/ctrlProp" Target="../ctrlProps/ctrlProp543.xml"/><Relationship Id="rId15" Type="http://schemas.openxmlformats.org/officeDocument/2006/relationships/ctrlProp" Target="../ctrlProps/ctrlProp553.xml"/><Relationship Id="rId23" Type="http://schemas.openxmlformats.org/officeDocument/2006/relationships/ctrlProp" Target="../ctrlProps/ctrlProp561.xml"/><Relationship Id="rId28" Type="http://schemas.openxmlformats.org/officeDocument/2006/relationships/ctrlProp" Target="../ctrlProps/ctrlProp566.xml"/><Relationship Id="rId10" Type="http://schemas.openxmlformats.org/officeDocument/2006/relationships/ctrlProp" Target="../ctrlProps/ctrlProp548.xml"/><Relationship Id="rId19" Type="http://schemas.openxmlformats.org/officeDocument/2006/relationships/ctrlProp" Target="../ctrlProps/ctrlProp557.xml"/><Relationship Id="rId31" Type="http://schemas.openxmlformats.org/officeDocument/2006/relationships/ctrlProp" Target="../ctrlProps/ctrlProp569.xml"/><Relationship Id="rId4" Type="http://schemas.openxmlformats.org/officeDocument/2006/relationships/ctrlProp" Target="../ctrlProps/ctrlProp542.xml"/><Relationship Id="rId9" Type="http://schemas.openxmlformats.org/officeDocument/2006/relationships/ctrlProp" Target="../ctrlProps/ctrlProp547.xml"/><Relationship Id="rId14" Type="http://schemas.openxmlformats.org/officeDocument/2006/relationships/ctrlProp" Target="../ctrlProps/ctrlProp552.xml"/><Relationship Id="rId22" Type="http://schemas.openxmlformats.org/officeDocument/2006/relationships/ctrlProp" Target="../ctrlProps/ctrlProp560.xml"/><Relationship Id="rId27" Type="http://schemas.openxmlformats.org/officeDocument/2006/relationships/ctrlProp" Target="../ctrlProps/ctrlProp565.xml"/><Relationship Id="rId30" Type="http://schemas.openxmlformats.org/officeDocument/2006/relationships/ctrlProp" Target="../ctrlProps/ctrlProp568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6.xml"/><Relationship Id="rId13" Type="http://schemas.openxmlformats.org/officeDocument/2006/relationships/ctrlProp" Target="../ctrlProps/ctrlProp581.xml"/><Relationship Id="rId18" Type="http://schemas.openxmlformats.org/officeDocument/2006/relationships/ctrlProp" Target="../ctrlProps/ctrlProp586.xml"/><Relationship Id="rId26" Type="http://schemas.openxmlformats.org/officeDocument/2006/relationships/ctrlProp" Target="../ctrlProps/ctrlProp594.xml"/><Relationship Id="rId3" Type="http://schemas.openxmlformats.org/officeDocument/2006/relationships/ctrlProp" Target="../ctrlProps/ctrlProp571.xml"/><Relationship Id="rId21" Type="http://schemas.openxmlformats.org/officeDocument/2006/relationships/ctrlProp" Target="../ctrlProps/ctrlProp589.xml"/><Relationship Id="rId7" Type="http://schemas.openxmlformats.org/officeDocument/2006/relationships/ctrlProp" Target="../ctrlProps/ctrlProp575.xml"/><Relationship Id="rId12" Type="http://schemas.openxmlformats.org/officeDocument/2006/relationships/ctrlProp" Target="../ctrlProps/ctrlProp580.xml"/><Relationship Id="rId17" Type="http://schemas.openxmlformats.org/officeDocument/2006/relationships/ctrlProp" Target="../ctrlProps/ctrlProp585.xml"/><Relationship Id="rId25" Type="http://schemas.openxmlformats.org/officeDocument/2006/relationships/ctrlProp" Target="../ctrlProps/ctrlProp593.xml"/><Relationship Id="rId2" Type="http://schemas.openxmlformats.org/officeDocument/2006/relationships/vmlDrawing" Target="../drawings/vmlDrawing21.vml"/><Relationship Id="rId16" Type="http://schemas.openxmlformats.org/officeDocument/2006/relationships/ctrlProp" Target="../ctrlProps/ctrlProp584.xml"/><Relationship Id="rId20" Type="http://schemas.openxmlformats.org/officeDocument/2006/relationships/ctrlProp" Target="../ctrlProps/ctrlProp588.xml"/><Relationship Id="rId29" Type="http://schemas.openxmlformats.org/officeDocument/2006/relationships/ctrlProp" Target="../ctrlProps/ctrlProp597.xml"/><Relationship Id="rId1" Type="http://schemas.openxmlformats.org/officeDocument/2006/relationships/drawing" Target="../drawings/drawing23.xml"/><Relationship Id="rId6" Type="http://schemas.openxmlformats.org/officeDocument/2006/relationships/ctrlProp" Target="../ctrlProps/ctrlProp574.xml"/><Relationship Id="rId11" Type="http://schemas.openxmlformats.org/officeDocument/2006/relationships/ctrlProp" Target="../ctrlProps/ctrlProp579.xml"/><Relationship Id="rId24" Type="http://schemas.openxmlformats.org/officeDocument/2006/relationships/ctrlProp" Target="../ctrlProps/ctrlProp592.xml"/><Relationship Id="rId32" Type="http://schemas.openxmlformats.org/officeDocument/2006/relationships/ctrlProp" Target="../ctrlProps/ctrlProp600.xml"/><Relationship Id="rId5" Type="http://schemas.openxmlformats.org/officeDocument/2006/relationships/ctrlProp" Target="../ctrlProps/ctrlProp573.xml"/><Relationship Id="rId15" Type="http://schemas.openxmlformats.org/officeDocument/2006/relationships/ctrlProp" Target="../ctrlProps/ctrlProp583.xml"/><Relationship Id="rId23" Type="http://schemas.openxmlformats.org/officeDocument/2006/relationships/ctrlProp" Target="../ctrlProps/ctrlProp591.xml"/><Relationship Id="rId28" Type="http://schemas.openxmlformats.org/officeDocument/2006/relationships/ctrlProp" Target="../ctrlProps/ctrlProp596.xml"/><Relationship Id="rId10" Type="http://schemas.openxmlformats.org/officeDocument/2006/relationships/ctrlProp" Target="../ctrlProps/ctrlProp578.xml"/><Relationship Id="rId19" Type="http://schemas.openxmlformats.org/officeDocument/2006/relationships/ctrlProp" Target="../ctrlProps/ctrlProp587.xml"/><Relationship Id="rId31" Type="http://schemas.openxmlformats.org/officeDocument/2006/relationships/ctrlProp" Target="../ctrlProps/ctrlProp599.xml"/><Relationship Id="rId4" Type="http://schemas.openxmlformats.org/officeDocument/2006/relationships/ctrlProp" Target="../ctrlProps/ctrlProp572.xml"/><Relationship Id="rId9" Type="http://schemas.openxmlformats.org/officeDocument/2006/relationships/ctrlProp" Target="../ctrlProps/ctrlProp577.xml"/><Relationship Id="rId14" Type="http://schemas.openxmlformats.org/officeDocument/2006/relationships/ctrlProp" Target="../ctrlProps/ctrlProp582.xml"/><Relationship Id="rId22" Type="http://schemas.openxmlformats.org/officeDocument/2006/relationships/ctrlProp" Target="../ctrlProps/ctrlProp590.xml"/><Relationship Id="rId27" Type="http://schemas.openxmlformats.org/officeDocument/2006/relationships/ctrlProp" Target="../ctrlProps/ctrlProp595.xml"/><Relationship Id="rId30" Type="http://schemas.openxmlformats.org/officeDocument/2006/relationships/ctrlProp" Target="../ctrlProps/ctrlProp598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6.xml"/><Relationship Id="rId13" Type="http://schemas.openxmlformats.org/officeDocument/2006/relationships/ctrlProp" Target="../ctrlProps/ctrlProp611.xml"/><Relationship Id="rId18" Type="http://schemas.openxmlformats.org/officeDocument/2006/relationships/ctrlProp" Target="../ctrlProps/ctrlProp616.xml"/><Relationship Id="rId26" Type="http://schemas.openxmlformats.org/officeDocument/2006/relationships/ctrlProp" Target="../ctrlProps/ctrlProp624.xml"/><Relationship Id="rId3" Type="http://schemas.openxmlformats.org/officeDocument/2006/relationships/ctrlProp" Target="../ctrlProps/ctrlProp601.xml"/><Relationship Id="rId21" Type="http://schemas.openxmlformats.org/officeDocument/2006/relationships/ctrlProp" Target="../ctrlProps/ctrlProp619.xml"/><Relationship Id="rId7" Type="http://schemas.openxmlformats.org/officeDocument/2006/relationships/ctrlProp" Target="../ctrlProps/ctrlProp605.xml"/><Relationship Id="rId12" Type="http://schemas.openxmlformats.org/officeDocument/2006/relationships/ctrlProp" Target="../ctrlProps/ctrlProp610.xml"/><Relationship Id="rId17" Type="http://schemas.openxmlformats.org/officeDocument/2006/relationships/ctrlProp" Target="../ctrlProps/ctrlProp615.xml"/><Relationship Id="rId25" Type="http://schemas.openxmlformats.org/officeDocument/2006/relationships/ctrlProp" Target="../ctrlProps/ctrlProp623.xml"/><Relationship Id="rId2" Type="http://schemas.openxmlformats.org/officeDocument/2006/relationships/vmlDrawing" Target="../drawings/vmlDrawing22.vml"/><Relationship Id="rId16" Type="http://schemas.openxmlformats.org/officeDocument/2006/relationships/ctrlProp" Target="../ctrlProps/ctrlProp614.xml"/><Relationship Id="rId20" Type="http://schemas.openxmlformats.org/officeDocument/2006/relationships/ctrlProp" Target="../ctrlProps/ctrlProp618.xml"/><Relationship Id="rId29" Type="http://schemas.openxmlformats.org/officeDocument/2006/relationships/ctrlProp" Target="../ctrlProps/ctrlProp627.xml"/><Relationship Id="rId1" Type="http://schemas.openxmlformats.org/officeDocument/2006/relationships/drawing" Target="../drawings/drawing24.xml"/><Relationship Id="rId6" Type="http://schemas.openxmlformats.org/officeDocument/2006/relationships/ctrlProp" Target="../ctrlProps/ctrlProp604.xml"/><Relationship Id="rId11" Type="http://schemas.openxmlformats.org/officeDocument/2006/relationships/ctrlProp" Target="../ctrlProps/ctrlProp609.xml"/><Relationship Id="rId24" Type="http://schemas.openxmlformats.org/officeDocument/2006/relationships/ctrlProp" Target="../ctrlProps/ctrlProp622.xml"/><Relationship Id="rId32" Type="http://schemas.openxmlformats.org/officeDocument/2006/relationships/ctrlProp" Target="../ctrlProps/ctrlProp630.xml"/><Relationship Id="rId5" Type="http://schemas.openxmlformats.org/officeDocument/2006/relationships/ctrlProp" Target="../ctrlProps/ctrlProp603.xml"/><Relationship Id="rId15" Type="http://schemas.openxmlformats.org/officeDocument/2006/relationships/ctrlProp" Target="../ctrlProps/ctrlProp613.xml"/><Relationship Id="rId23" Type="http://schemas.openxmlformats.org/officeDocument/2006/relationships/ctrlProp" Target="../ctrlProps/ctrlProp621.xml"/><Relationship Id="rId28" Type="http://schemas.openxmlformats.org/officeDocument/2006/relationships/ctrlProp" Target="../ctrlProps/ctrlProp626.xml"/><Relationship Id="rId10" Type="http://schemas.openxmlformats.org/officeDocument/2006/relationships/ctrlProp" Target="../ctrlProps/ctrlProp608.xml"/><Relationship Id="rId19" Type="http://schemas.openxmlformats.org/officeDocument/2006/relationships/ctrlProp" Target="../ctrlProps/ctrlProp617.xml"/><Relationship Id="rId31" Type="http://schemas.openxmlformats.org/officeDocument/2006/relationships/ctrlProp" Target="../ctrlProps/ctrlProp629.xml"/><Relationship Id="rId4" Type="http://schemas.openxmlformats.org/officeDocument/2006/relationships/ctrlProp" Target="../ctrlProps/ctrlProp602.xml"/><Relationship Id="rId9" Type="http://schemas.openxmlformats.org/officeDocument/2006/relationships/ctrlProp" Target="../ctrlProps/ctrlProp607.xml"/><Relationship Id="rId14" Type="http://schemas.openxmlformats.org/officeDocument/2006/relationships/ctrlProp" Target="../ctrlProps/ctrlProp612.xml"/><Relationship Id="rId22" Type="http://schemas.openxmlformats.org/officeDocument/2006/relationships/ctrlProp" Target="../ctrlProps/ctrlProp620.xml"/><Relationship Id="rId27" Type="http://schemas.openxmlformats.org/officeDocument/2006/relationships/ctrlProp" Target="../ctrlProps/ctrlProp625.xml"/><Relationship Id="rId30" Type="http://schemas.openxmlformats.org/officeDocument/2006/relationships/ctrlProp" Target="../ctrlProps/ctrlProp628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6.xml"/><Relationship Id="rId13" Type="http://schemas.openxmlformats.org/officeDocument/2006/relationships/ctrlProp" Target="../ctrlProps/ctrlProp641.xml"/><Relationship Id="rId18" Type="http://schemas.openxmlformats.org/officeDocument/2006/relationships/ctrlProp" Target="../ctrlProps/ctrlProp646.xml"/><Relationship Id="rId26" Type="http://schemas.openxmlformats.org/officeDocument/2006/relationships/ctrlProp" Target="../ctrlProps/ctrlProp654.xml"/><Relationship Id="rId3" Type="http://schemas.openxmlformats.org/officeDocument/2006/relationships/ctrlProp" Target="../ctrlProps/ctrlProp631.xml"/><Relationship Id="rId21" Type="http://schemas.openxmlformats.org/officeDocument/2006/relationships/ctrlProp" Target="../ctrlProps/ctrlProp649.xml"/><Relationship Id="rId7" Type="http://schemas.openxmlformats.org/officeDocument/2006/relationships/ctrlProp" Target="../ctrlProps/ctrlProp635.xml"/><Relationship Id="rId12" Type="http://schemas.openxmlformats.org/officeDocument/2006/relationships/ctrlProp" Target="../ctrlProps/ctrlProp640.xml"/><Relationship Id="rId17" Type="http://schemas.openxmlformats.org/officeDocument/2006/relationships/ctrlProp" Target="../ctrlProps/ctrlProp645.xml"/><Relationship Id="rId25" Type="http://schemas.openxmlformats.org/officeDocument/2006/relationships/ctrlProp" Target="../ctrlProps/ctrlProp653.xml"/><Relationship Id="rId2" Type="http://schemas.openxmlformats.org/officeDocument/2006/relationships/vmlDrawing" Target="../drawings/vmlDrawing23.vml"/><Relationship Id="rId16" Type="http://schemas.openxmlformats.org/officeDocument/2006/relationships/ctrlProp" Target="../ctrlProps/ctrlProp644.xml"/><Relationship Id="rId20" Type="http://schemas.openxmlformats.org/officeDocument/2006/relationships/ctrlProp" Target="../ctrlProps/ctrlProp648.xml"/><Relationship Id="rId29" Type="http://schemas.openxmlformats.org/officeDocument/2006/relationships/ctrlProp" Target="../ctrlProps/ctrlProp657.xml"/><Relationship Id="rId1" Type="http://schemas.openxmlformats.org/officeDocument/2006/relationships/drawing" Target="../drawings/drawing25.xml"/><Relationship Id="rId6" Type="http://schemas.openxmlformats.org/officeDocument/2006/relationships/ctrlProp" Target="../ctrlProps/ctrlProp634.xml"/><Relationship Id="rId11" Type="http://schemas.openxmlformats.org/officeDocument/2006/relationships/ctrlProp" Target="../ctrlProps/ctrlProp639.xml"/><Relationship Id="rId24" Type="http://schemas.openxmlformats.org/officeDocument/2006/relationships/ctrlProp" Target="../ctrlProps/ctrlProp652.xml"/><Relationship Id="rId32" Type="http://schemas.openxmlformats.org/officeDocument/2006/relationships/ctrlProp" Target="../ctrlProps/ctrlProp660.xml"/><Relationship Id="rId5" Type="http://schemas.openxmlformats.org/officeDocument/2006/relationships/ctrlProp" Target="../ctrlProps/ctrlProp633.xml"/><Relationship Id="rId15" Type="http://schemas.openxmlformats.org/officeDocument/2006/relationships/ctrlProp" Target="../ctrlProps/ctrlProp643.xml"/><Relationship Id="rId23" Type="http://schemas.openxmlformats.org/officeDocument/2006/relationships/ctrlProp" Target="../ctrlProps/ctrlProp651.xml"/><Relationship Id="rId28" Type="http://schemas.openxmlformats.org/officeDocument/2006/relationships/ctrlProp" Target="../ctrlProps/ctrlProp656.xml"/><Relationship Id="rId10" Type="http://schemas.openxmlformats.org/officeDocument/2006/relationships/ctrlProp" Target="../ctrlProps/ctrlProp638.xml"/><Relationship Id="rId19" Type="http://schemas.openxmlformats.org/officeDocument/2006/relationships/ctrlProp" Target="../ctrlProps/ctrlProp647.xml"/><Relationship Id="rId31" Type="http://schemas.openxmlformats.org/officeDocument/2006/relationships/ctrlProp" Target="../ctrlProps/ctrlProp659.xml"/><Relationship Id="rId4" Type="http://schemas.openxmlformats.org/officeDocument/2006/relationships/ctrlProp" Target="../ctrlProps/ctrlProp632.xml"/><Relationship Id="rId9" Type="http://schemas.openxmlformats.org/officeDocument/2006/relationships/ctrlProp" Target="../ctrlProps/ctrlProp637.xml"/><Relationship Id="rId14" Type="http://schemas.openxmlformats.org/officeDocument/2006/relationships/ctrlProp" Target="../ctrlProps/ctrlProp642.xml"/><Relationship Id="rId22" Type="http://schemas.openxmlformats.org/officeDocument/2006/relationships/ctrlProp" Target="../ctrlProps/ctrlProp650.xml"/><Relationship Id="rId27" Type="http://schemas.openxmlformats.org/officeDocument/2006/relationships/ctrlProp" Target="../ctrlProps/ctrlProp655.xml"/><Relationship Id="rId30" Type="http://schemas.openxmlformats.org/officeDocument/2006/relationships/ctrlProp" Target="../ctrlProps/ctrlProp658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6.xml"/><Relationship Id="rId13" Type="http://schemas.openxmlformats.org/officeDocument/2006/relationships/ctrlProp" Target="../ctrlProps/ctrlProp671.xml"/><Relationship Id="rId18" Type="http://schemas.openxmlformats.org/officeDocument/2006/relationships/ctrlProp" Target="../ctrlProps/ctrlProp676.xml"/><Relationship Id="rId26" Type="http://schemas.openxmlformats.org/officeDocument/2006/relationships/ctrlProp" Target="../ctrlProps/ctrlProp684.xml"/><Relationship Id="rId3" Type="http://schemas.openxmlformats.org/officeDocument/2006/relationships/ctrlProp" Target="../ctrlProps/ctrlProp661.xml"/><Relationship Id="rId21" Type="http://schemas.openxmlformats.org/officeDocument/2006/relationships/ctrlProp" Target="../ctrlProps/ctrlProp679.xml"/><Relationship Id="rId7" Type="http://schemas.openxmlformats.org/officeDocument/2006/relationships/ctrlProp" Target="../ctrlProps/ctrlProp665.xml"/><Relationship Id="rId12" Type="http://schemas.openxmlformats.org/officeDocument/2006/relationships/ctrlProp" Target="../ctrlProps/ctrlProp670.xml"/><Relationship Id="rId17" Type="http://schemas.openxmlformats.org/officeDocument/2006/relationships/ctrlProp" Target="../ctrlProps/ctrlProp675.xml"/><Relationship Id="rId25" Type="http://schemas.openxmlformats.org/officeDocument/2006/relationships/ctrlProp" Target="../ctrlProps/ctrlProp683.xml"/><Relationship Id="rId2" Type="http://schemas.openxmlformats.org/officeDocument/2006/relationships/vmlDrawing" Target="../drawings/vmlDrawing24.vml"/><Relationship Id="rId16" Type="http://schemas.openxmlformats.org/officeDocument/2006/relationships/ctrlProp" Target="../ctrlProps/ctrlProp674.xml"/><Relationship Id="rId20" Type="http://schemas.openxmlformats.org/officeDocument/2006/relationships/ctrlProp" Target="../ctrlProps/ctrlProp678.xml"/><Relationship Id="rId29" Type="http://schemas.openxmlformats.org/officeDocument/2006/relationships/ctrlProp" Target="../ctrlProps/ctrlProp687.xml"/><Relationship Id="rId1" Type="http://schemas.openxmlformats.org/officeDocument/2006/relationships/drawing" Target="../drawings/drawing26.xml"/><Relationship Id="rId6" Type="http://schemas.openxmlformats.org/officeDocument/2006/relationships/ctrlProp" Target="../ctrlProps/ctrlProp664.xml"/><Relationship Id="rId11" Type="http://schemas.openxmlformats.org/officeDocument/2006/relationships/ctrlProp" Target="../ctrlProps/ctrlProp669.xml"/><Relationship Id="rId24" Type="http://schemas.openxmlformats.org/officeDocument/2006/relationships/ctrlProp" Target="../ctrlProps/ctrlProp682.xml"/><Relationship Id="rId32" Type="http://schemas.openxmlformats.org/officeDocument/2006/relationships/ctrlProp" Target="../ctrlProps/ctrlProp690.xml"/><Relationship Id="rId5" Type="http://schemas.openxmlformats.org/officeDocument/2006/relationships/ctrlProp" Target="../ctrlProps/ctrlProp663.xml"/><Relationship Id="rId15" Type="http://schemas.openxmlformats.org/officeDocument/2006/relationships/ctrlProp" Target="../ctrlProps/ctrlProp673.xml"/><Relationship Id="rId23" Type="http://schemas.openxmlformats.org/officeDocument/2006/relationships/ctrlProp" Target="../ctrlProps/ctrlProp681.xml"/><Relationship Id="rId28" Type="http://schemas.openxmlformats.org/officeDocument/2006/relationships/ctrlProp" Target="../ctrlProps/ctrlProp686.xml"/><Relationship Id="rId10" Type="http://schemas.openxmlformats.org/officeDocument/2006/relationships/ctrlProp" Target="../ctrlProps/ctrlProp668.xml"/><Relationship Id="rId19" Type="http://schemas.openxmlformats.org/officeDocument/2006/relationships/ctrlProp" Target="../ctrlProps/ctrlProp677.xml"/><Relationship Id="rId31" Type="http://schemas.openxmlformats.org/officeDocument/2006/relationships/ctrlProp" Target="../ctrlProps/ctrlProp689.xml"/><Relationship Id="rId4" Type="http://schemas.openxmlformats.org/officeDocument/2006/relationships/ctrlProp" Target="../ctrlProps/ctrlProp662.xml"/><Relationship Id="rId9" Type="http://schemas.openxmlformats.org/officeDocument/2006/relationships/ctrlProp" Target="../ctrlProps/ctrlProp667.xml"/><Relationship Id="rId14" Type="http://schemas.openxmlformats.org/officeDocument/2006/relationships/ctrlProp" Target="../ctrlProps/ctrlProp672.xml"/><Relationship Id="rId22" Type="http://schemas.openxmlformats.org/officeDocument/2006/relationships/ctrlProp" Target="../ctrlProps/ctrlProp680.xml"/><Relationship Id="rId27" Type="http://schemas.openxmlformats.org/officeDocument/2006/relationships/ctrlProp" Target="../ctrlProps/ctrlProp685.xml"/><Relationship Id="rId30" Type="http://schemas.openxmlformats.org/officeDocument/2006/relationships/ctrlProp" Target="../ctrlProps/ctrlProp688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6.xml"/><Relationship Id="rId13" Type="http://schemas.openxmlformats.org/officeDocument/2006/relationships/ctrlProp" Target="../ctrlProps/ctrlProp701.xml"/><Relationship Id="rId18" Type="http://schemas.openxmlformats.org/officeDocument/2006/relationships/ctrlProp" Target="../ctrlProps/ctrlProp706.xml"/><Relationship Id="rId26" Type="http://schemas.openxmlformats.org/officeDocument/2006/relationships/ctrlProp" Target="../ctrlProps/ctrlProp714.xml"/><Relationship Id="rId3" Type="http://schemas.openxmlformats.org/officeDocument/2006/relationships/ctrlProp" Target="../ctrlProps/ctrlProp691.xml"/><Relationship Id="rId21" Type="http://schemas.openxmlformats.org/officeDocument/2006/relationships/ctrlProp" Target="../ctrlProps/ctrlProp709.xml"/><Relationship Id="rId7" Type="http://schemas.openxmlformats.org/officeDocument/2006/relationships/ctrlProp" Target="../ctrlProps/ctrlProp695.xml"/><Relationship Id="rId12" Type="http://schemas.openxmlformats.org/officeDocument/2006/relationships/ctrlProp" Target="../ctrlProps/ctrlProp700.xml"/><Relationship Id="rId17" Type="http://schemas.openxmlformats.org/officeDocument/2006/relationships/ctrlProp" Target="../ctrlProps/ctrlProp705.xml"/><Relationship Id="rId25" Type="http://schemas.openxmlformats.org/officeDocument/2006/relationships/ctrlProp" Target="../ctrlProps/ctrlProp713.xml"/><Relationship Id="rId2" Type="http://schemas.openxmlformats.org/officeDocument/2006/relationships/vmlDrawing" Target="../drawings/vmlDrawing25.vml"/><Relationship Id="rId16" Type="http://schemas.openxmlformats.org/officeDocument/2006/relationships/ctrlProp" Target="../ctrlProps/ctrlProp704.xml"/><Relationship Id="rId20" Type="http://schemas.openxmlformats.org/officeDocument/2006/relationships/ctrlProp" Target="../ctrlProps/ctrlProp708.xml"/><Relationship Id="rId29" Type="http://schemas.openxmlformats.org/officeDocument/2006/relationships/ctrlProp" Target="../ctrlProps/ctrlProp717.xml"/><Relationship Id="rId1" Type="http://schemas.openxmlformats.org/officeDocument/2006/relationships/drawing" Target="../drawings/drawing27.xml"/><Relationship Id="rId6" Type="http://schemas.openxmlformats.org/officeDocument/2006/relationships/ctrlProp" Target="../ctrlProps/ctrlProp694.xml"/><Relationship Id="rId11" Type="http://schemas.openxmlformats.org/officeDocument/2006/relationships/ctrlProp" Target="../ctrlProps/ctrlProp699.xml"/><Relationship Id="rId24" Type="http://schemas.openxmlformats.org/officeDocument/2006/relationships/ctrlProp" Target="../ctrlProps/ctrlProp712.xml"/><Relationship Id="rId32" Type="http://schemas.openxmlformats.org/officeDocument/2006/relationships/ctrlProp" Target="../ctrlProps/ctrlProp720.xml"/><Relationship Id="rId5" Type="http://schemas.openxmlformats.org/officeDocument/2006/relationships/ctrlProp" Target="../ctrlProps/ctrlProp693.xml"/><Relationship Id="rId15" Type="http://schemas.openxmlformats.org/officeDocument/2006/relationships/ctrlProp" Target="../ctrlProps/ctrlProp703.xml"/><Relationship Id="rId23" Type="http://schemas.openxmlformats.org/officeDocument/2006/relationships/ctrlProp" Target="../ctrlProps/ctrlProp711.xml"/><Relationship Id="rId28" Type="http://schemas.openxmlformats.org/officeDocument/2006/relationships/ctrlProp" Target="../ctrlProps/ctrlProp716.xml"/><Relationship Id="rId10" Type="http://schemas.openxmlformats.org/officeDocument/2006/relationships/ctrlProp" Target="../ctrlProps/ctrlProp698.xml"/><Relationship Id="rId19" Type="http://schemas.openxmlformats.org/officeDocument/2006/relationships/ctrlProp" Target="../ctrlProps/ctrlProp707.xml"/><Relationship Id="rId31" Type="http://schemas.openxmlformats.org/officeDocument/2006/relationships/ctrlProp" Target="../ctrlProps/ctrlProp719.xml"/><Relationship Id="rId4" Type="http://schemas.openxmlformats.org/officeDocument/2006/relationships/ctrlProp" Target="../ctrlProps/ctrlProp692.xml"/><Relationship Id="rId9" Type="http://schemas.openxmlformats.org/officeDocument/2006/relationships/ctrlProp" Target="../ctrlProps/ctrlProp697.xml"/><Relationship Id="rId14" Type="http://schemas.openxmlformats.org/officeDocument/2006/relationships/ctrlProp" Target="../ctrlProps/ctrlProp702.xml"/><Relationship Id="rId22" Type="http://schemas.openxmlformats.org/officeDocument/2006/relationships/ctrlProp" Target="../ctrlProps/ctrlProp710.xml"/><Relationship Id="rId27" Type="http://schemas.openxmlformats.org/officeDocument/2006/relationships/ctrlProp" Target="../ctrlProps/ctrlProp715.xml"/><Relationship Id="rId30" Type="http://schemas.openxmlformats.org/officeDocument/2006/relationships/ctrlProp" Target="../ctrlProps/ctrlProp718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26.xml"/><Relationship Id="rId13" Type="http://schemas.openxmlformats.org/officeDocument/2006/relationships/ctrlProp" Target="../ctrlProps/ctrlProp731.xml"/><Relationship Id="rId18" Type="http://schemas.openxmlformats.org/officeDocument/2006/relationships/ctrlProp" Target="../ctrlProps/ctrlProp736.xml"/><Relationship Id="rId26" Type="http://schemas.openxmlformats.org/officeDocument/2006/relationships/ctrlProp" Target="../ctrlProps/ctrlProp744.xml"/><Relationship Id="rId3" Type="http://schemas.openxmlformats.org/officeDocument/2006/relationships/ctrlProp" Target="../ctrlProps/ctrlProp721.xml"/><Relationship Id="rId21" Type="http://schemas.openxmlformats.org/officeDocument/2006/relationships/ctrlProp" Target="../ctrlProps/ctrlProp739.xml"/><Relationship Id="rId7" Type="http://schemas.openxmlformats.org/officeDocument/2006/relationships/ctrlProp" Target="../ctrlProps/ctrlProp725.xml"/><Relationship Id="rId12" Type="http://schemas.openxmlformats.org/officeDocument/2006/relationships/ctrlProp" Target="../ctrlProps/ctrlProp730.xml"/><Relationship Id="rId17" Type="http://schemas.openxmlformats.org/officeDocument/2006/relationships/ctrlProp" Target="../ctrlProps/ctrlProp735.xml"/><Relationship Id="rId25" Type="http://schemas.openxmlformats.org/officeDocument/2006/relationships/ctrlProp" Target="../ctrlProps/ctrlProp743.xml"/><Relationship Id="rId2" Type="http://schemas.openxmlformats.org/officeDocument/2006/relationships/vmlDrawing" Target="../drawings/vmlDrawing26.vml"/><Relationship Id="rId16" Type="http://schemas.openxmlformats.org/officeDocument/2006/relationships/ctrlProp" Target="../ctrlProps/ctrlProp734.xml"/><Relationship Id="rId20" Type="http://schemas.openxmlformats.org/officeDocument/2006/relationships/ctrlProp" Target="../ctrlProps/ctrlProp738.xml"/><Relationship Id="rId29" Type="http://schemas.openxmlformats.org/officeDocument/2006/relationships/ctrlProp" Target="../ctrlProps/ctrlProp747.xml"/><Relationship Id="rId1" Type="http://schemas.openxmlformats.org/officeDocument/2006/relationships/drawing" Target="../drawings/drawing28.xml"/><Relationship Id="rId6" Type="http://schemas.openxmlformats.org/officeDocument/2006/relationships/ctrlProp" Target="../ctrlProps/ctrlProp724.xml"/><Relationship Id="rId11" Type="http://schemas.openxmlformats.org/officeDocument/2006/relationships/ctrlProp" Target="../ctrlProps/ctrlProp729.xml"/><Relationship Id="rId24" Type="http://schemas.openxmlformats.org/officeDocument/2006/relationships/ctrlProp" Target="../ctrlProps/ctrlProp742.xml"/><Relationship Id="rId32" Type="http://schemas.openxmlformats.org/officeDocument/2006/relationships/ctrlProp" Target="../ctrlProps/ctrlProp750.xml"/><Relationship Id="rId5" Type="http://schemas.openxmlformats.org/officeDocument/2006/relationships/ctrlProp" Target="../ctrlProps/ctrlProp723.xml"/><Relationship Id="rId15" Type="http://schemas.openxmlformats.org/officeDocument/2006/relationships/ctrlProp" Target="../ctrlProps/ctrlProp733.xml"/><Relationship Id="rId23" Type="http://schemas.openxmlformats.org/officeDocument/2006/relationships/ctrlProp" Target="../ctrlProps/ctrlProp741.xml"/><Relationship Id="rId28" Type="http://schemas.openxmlformats.org/officeDocument/2006/relationships/ctrlProp" Target="../ctrlProps/ctrlProp746.xml"/><Relationship Id="rId10" Type="http://schemas.openxmlformats.org/officeDocument/2006/relationships/ctrlProp" Target="../ctrlProps/ctrlProp728.xml"/><Relationship Id="rId19" Type="http://schemas.openxmlformats.org/officeDocument/2006/relationships/ctrlProp" Target="../ctrlProps/ctrlProp737.xml"/><Relationship Id="rId31" Type="http://schemas.openxmlformats.org/officeDocument/2006/relationships/ctrlProp" Target="../ctrlProps/ctrlProp749.xml"/><Relationship Id="rId4" Type="http://schemas.openxmlformats.org/officeDocument/2006/relationships/ctrlProp" Target="../ctrlProps/ctrlProp722.xml"/><Relationship Id="rId9" Type="http://schemas.openxmlformats.org/officeDocument/2006/relationships/ctrlProp" Target="../ctrlProps/ctrlProp727.xml"/><Relationship Id="rId14" Type="http://schemas.openxmlformats.org/officeDocument/2006/relationships/ctrlProp" Target="../ctrlProps/ctrlProp732.xml"/><Relationship Id="rId22" Type="http://schemas.openxmlformats.org/officeDocument/2006/relationships/ctrlProp" Target="../ctrlProps/ctrlProp740.xml"/><Relationship Id="rId27" Type="http://schemas.openxmlformats.org/officeDocument/2006/relationships/ctrlProp" Target="../ctrlProps/ctrlProp745.xml"/><Relationship Id="rId30" Type="http://schemas.openxmlformats.org/officeDocument/2006/relationships/ctrlProp" Target="../ctrlProps/ctrlProp748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6.xml"/><Relationship Id="rId13" Type="http://schemas.openxmlformats.org/officeDocument/2006/relationships/ctrlProp" Target="../ctrlProps/ctrlProp761.xml"/><Relationship Id="rId18" Type="http://schemas.openxmlformats.org/officeDocument/2006/relationships/ctrlProp" Target="../ctrlProps/ctrlProp766.xml"/><Relationship Id="rId26" Type="http://schemas.openxmlformats.org/officeDocument/2006/relationships/ctrlProp" Target="../ctrlProps/ctrlProp774.xml"/><Relationship Id="rId3" Type="http://schemas.openxmlformats.org/officeDocument/2006/relationships/ctrlProp" Target="../ctrlProps/ctrlProp751.xml"/><Relationship Id="rId21" Type="http://schemas.openxmlformats.org/officeDocument/2006/relationships/ctrlProp" Target="../ctrlProps/ctrlProp769.xml"/><Relationship Id="rId7" Type="http://schemas.openxmlformats.org/officeDocument/2006/relationships/ctrlProp" Target="../ctrlProps/ctrlProp755.xml"/><Relationship Id="rId12" Type="http://schemas.openxmlformats.org/officeDocument/2006/relationships/ctrlProp" Target="../ctrlProps/ctrlProp760.xml"/><Relationship Id="rId17" Type="http://schemas.openxmlformats.org/officeDocument/2006/relationships/ctrlProp" Target="../ctrlProps/ctrlProp765.xml"/><Relationship Id="rId25" Type="http://schemas.openxmlformats.org/officeDocument/2006/relationships/ctrlProp" Target="../ctrlProps/ctrlProp773.xml"/><Relationship Id="rId2" Type="http://schemas.openxmlformats.org/officeDocument/2006/relationships/vmlDrawing" Target="../drawings/vmlDrawing27.vml"/><Relationship Id="rId16" Type="http://schemas.openxmlformats.org/officeDocument/2006/relationships/ctrlProp" Target="../ctrlProps/ctrlProp764.xml"/><Relationship Id="rId20" Type="http://schemas.openxmlformats.org/officeDocument/2006/relationships/ctrlProp" Target="../ctrlProps/ctrlProp768.xml"/><Relationship Id="rId29" Type="http://schemas.openxmlformats.org/officeDocument/2006/relationships/ctrlProp" Target="../ctrlProps/ctrlProp777.xml"/><Relationship Id="rId1" Type="http://schemas.openxmlformats.org/officeDocument/2006/relationships/drawing" Target="../drawings/drawing29.xml"/><Relationship Id="rId6" Type="http://schemas.openxmlformats.org/officeDocument/2006/relationships/ctrlProp" Target="../ctrlProps/ctrlProp754.xml"/><Relationship Id="rId11" Type="http://schemas.openxmlformats.org/officeDocument/2006/relationships/ctrlProp" Target="../ctrlProps/ctrlProp759.xml"/><Relationship Id="rId24" Type="http://schemas.openxmlformats.org/officeDocument/2006/relationships/ctrlProp" Target="../ctrlProps/ctrlProp772.xml"/><Relationship Id="rId32" Type="http://schemas.openxmlformats.org/officeDocument/2006/relationships/ctrlProp" Target="../ctrlProps/ctrlProp780.xml"/><Relationship Id="rId5" Type="http://schemas.openxmlformats.org/officeDocument/2006/relationships/ctrlProp" Target="../ctrlProps/ctrlProp753.xml"/><Relationship Id="rId15" Type="http://schemas.openxmlformats.org/officeDocument/2006/relationships/ctrlProp" Target="../ctrlProps/ctrlProp763.xml"/><Relationship Id="rId23" Type="http://schemas.openxmlformats.org/officeDocument/2006/relationships/ctrlProp" Target="../ctrlProps/ctrlProp771.xml"/><Relationship Id="rId28" Type="http://schemas.openxmlformats.org/officeDocument/2006/relationships/ctrlProp" Target="../ctrlProps/ctrlProp776.xml"/><Relationship Id="rId10" Type="http://schemas.openxmlformats.org/officeDocument/2006/relationships/ctrlProp" Target="../ctrlProps/ctrlProp758.xml"/><Relationship Id="rId19" Type="http://schemas.openxmlformats.org/officeDocument/2006/relationships/ctrlProp" Target="../ctrlProps/ctrlProp767.xml"/><Relationship Id="rId31" Type="http://schemas.openxmlformats.org/officeDocument/2006/relationships/ctrlProp" Target="../ctrlProps/ctrlProp779.xml"/><Relationship Id="rId4" Type="http://schemas.openxmlformats.org/officeDocument/2006/relationships/ctrlProp" Target="../ctrlProps/ctrlProp752.xml"/><Relationship Id="rId9" Type="http://schemas.openxmlformats.org/officeDocument/2006/relationships/ctrlProp" Target="../ctrlProps/ctrlProp757.xml"/><Relationship Id="rId14" Type="http://schemas.openxmlformats.org/officeDocument/2006/relationships/ctrlProp" Target="../ctrlProps/ctrlProp762.xml"/><Relationship Id="rId22" Type="http://schemas.openxmlformats.org/officeDocument/2006/relationships/ctrlProp" Target="../ctrlProps/ctrlProp770.xml"/><Relationship Id="rId27" Type="http://schemas.openxmlformats.org/officeDocument/2006/relationships/ctrlProp" Target="../ctrlProps/ctrlProp775.xml"/><Relationship Id="rId30" Type="http://schemas.openxmlformats.org/officeDocument/2006/relationships/ctrlProp" Target="../ctrlProps/ctrlProp778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6.xml"/><Relationship Id="rId13" Type="http://schemas.openxmlformats.org/officeDocument/2006/relationships/ctrlProp" Target="../ctrlProps/ctrlProp791.xml"/><Relationship Id="rId18" Type="http://schemas.openxmlformats.org/officeDocument/2006/relationships/ctrlProp" Target="../ctrlProps/ctrlProp796.xml"/><Relationship Id="rId26" Type="http://schemas.openxmlformats.org/officeDocument/2006/relationships/ctrlProp" Target="../ctrlProps/ctrlProp804.xml"/><Relationship Id="rId3" Type="http://schemas.openxmlformats.org/officeDocument/2006/relationships/ctrlProp" Target="../ctrlProps/ctrlProp781.xml"/><Relationship Id="rId21" Type="http://schemas.openxmlformats.org/officeDocument/2006/relationships/ctrlProp" Target="../ctrlProps/ctrlProp799.xml"/><Relationship Id="rId7" Type="http://schemas.openxmlformats.org/officeDocument/2006/relationships/ctrlProp" Target="../ctrlProps/ctrlProp785.xml"/><Relationship Id="rId12" Type="http://schemas.openxmlformats.org/officeDocument/2006/relationships/ctrlProp" Target="../ctrlProps/ctrlProp790.xml"/><Relationship Id="rId17" Type="http://schemas.openxmlformats.org/officeDocument/2006/relationships/ctrlProp" Target="../ctrlProps/ctrlProp795.xml"/><Relationship Id="rId25" Type="http://schemas.openxmlformats.org/officeDocument/2006/relationships/ctrlProp" Target="../ctrlProps/ctrlProp803.xml"/><Relationship Id="rId2" Type="http://schemas.openxmlformats.org/officeDocument/2006/relationships/vmlDrawing" Target="../drawings/vmlDrawing28.vml"/><Relationship Id="rId16" Type="http://schemas.openxmlformats.org/officeDocument/2006/relationships/ctrlProp" Target="../ctrlProps/ctrlProp794.xml"/><Relationship Id="rId20" Type="http://schemas.openxmlformats.org/officeDocument/2006/relationships/ctrlProp" Target="../ctrlProps/ctrlProp798.xml"/><Relationship Id="rId29" Type="http://schemas.openxmlformats.org/officeDocument/2006/relationships/ctrlProp" Target="../ctrlProps/ctrlProp807.xml"/><Relationship Id="rId1" Type="http://schemas.openxmlformats.org/officeDocument/2006/relationships/drawing" Target="../drawings/drawing30.xml"/><Relationship Id="rId6" Type="http://schemas.openxmlformats.org/officeDocument/2006/relationships/ctrlProp" Target="../ctrlProps/ctrlProp784.xml"/><Relationship Id="rId11" Type="http://schemas.openxmlformats.org/officeDocument/2006/relationships/ctrlProp" Target="../ctrlProps/ctrlProp789.xml"/><Relationship Id="rId24" Type="http://schemas.openxmlformats.org/officeDocument/2006/relationships/ctrlProp" Target="../ctrlProps/ctrlProp802.xml"/><Relationship Id="rId32" Type="http://schemas.openxmlformats.org/officeDocument/2006/relationships/ctrlProp" Target="../ctrlProps/ctrlProp810.xml"/><Relationship Id="rId5" Type="http://schemas.openxmlformats.org/officeDocument/2006/relationships/ctrlProp" Target="../ctrlProps/ctrlProp783.xml"/><Relationship Id="rId15" Type="http://schemas.openxmlformats.org/officeDocument/2006/relationships/ctrlProp" Target="../ctrlProps/ctrlProp793.xml"/><Relationship Id="rId23" Type="http://schemas.openxmlformats.org/officeDocument/2006/relationships/ctrlProp" Target="../ctrlProps/ctrlProp801.xml"/><Relationship Id="rId28" Type="http://schemas.openxmlformats.org/officeDocument/2006/relationships/ctrlProp" Target="../ctrlProps/ctrlProp806.xml"/><Relationship Id="rId10" Type="http://schemas.openxmlformats.org/officeDocument/2006/relationships/ctrlProp" Target="../ctrlProps/ctrlProp788.xml"/><Relationship Id="rId19" Type="http://schemas.openxmlformats.org/officeDocument/2006/relationships/ctrlProp" Target="../ctrlProps/ctrlProp797.xml"/><Relationship Id="rId31" Type="http://schemas.openxmlformats.org/officeDocument/2006/relationships/ctrlProp" Target="../ctrlProps/ctrlProp809.xml"/><Relationship Id="rId4" Type="http://schemas.openxmlformats.org/officeDocument/2006/relationships/ctrlProp" Target="../ctrlProps/ctrlProp782.xml"/><Relationship Id="rId9" Type="http://schemas.openxmlformats.org/officeDocument/2006/relationships/ctrlProp" Target="../ctrlProps/ctrlProp787.xml"/><Relationship Id="rId14" Type="http://schemas.openxmlformats.org/officeDocument/2006/relationships/ctrlProp" Target="../ctrlProps/ctrlProp792.xml"/><Relationship Id="rId22" Type="http://schemas.openxmlformats.org/officeDocument/2006/relationships/ctrlProp" Target="../ctrlProps/ctrlProp800.xml"/><Relationship Id="rId27" Type="http://schemas.openxmlformats.org/officeDocument/2006/relationships/ctrlProp" Target="../ctrlProps/ctrlProp805.xml"/><Relationship Id="rId30" Type="http://schemas.openxmlformats.org/officeDocument/2006/relationships/ctrlProp" Target="../ctrlProps/ctrlProp808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16.xml"/><Relationship Id="rId13" Type="http://schemas.openxmlformats.org/officeDocument/2006/relationships/ctrlProp" Target="../ctrlProps/ctrlProp821.xml"/><Relationship Id="rId18" Type="http://schemas.openxmlformats.org/officeDocument/2006/relationships/ctrlProp" Target="../ctrlProps/ctrlProp826.xml"/><Relationship Id="rId26" Type="http://schemas.openxmlformats.org/officeDocument/2006/relationships/ctrlProp" Target="../ctrlProps/ctrlProp834.xml"/><Relationship Id="rId3" Type="http://schemas.openxmlformats.org/officeDocument/2006/relationships/ctrlProp" Target="../ctrlProps/ctrlProp811.xml"/><Relationship Id="rId21" Type="http://schemas.openxmlformats.org/officeDocument/2006/relationships/ctrlProp" Target="../ctrlProps/ctrlProp829.xml"/><Relationship Id="rId7" Type="http://schemas.openxmlformats.org/officeDocument/2006/relationships/ctrlProp" Target="../ctrlProps/ctrlProp815.xml"/><Relationship Id="rId12" Type="http://schemas.openxmlformats.org/officeDocument/2006/relationships/ctrlProp" Target="../ctrlProps/ctrlProp820.xml"/><Relationship Id="rId17" Type="http://schemas.openxmlformats.org/officeDocument/2006/relationships/ctrlProp" Target="../ctrlProps/ctrlProp825.xml"/><Relationship Id="rId25" Type="http://schemas.openxmlformats.org/officeDocument/2006/relationships/ctrlProp" Target="../ctrlProps/ctrlProp833.xml"/><Relationship Id="rId2" Type="http://schemas.openxmlformats.org/officeDocument/2006/relationships/vmlDrawing" Target="../drawings/vmlDrawing29.vml"/><Relationship Id="rId16" Type="http://schemas.openxmlformats.org/officeDocument/2006/relationships/ctrlProp" Target="../ctrlProps/ctrlProp824.xml"/><Relationship Id="rId20" Type="http://schemas.openxmlformats.org/officeDocument/2006/relationships/ctrlProp" Target="../ctrlProps/ctrlProp828.xml"/><Relationship Id="rId29" Type="http://schemas.openxmlformats.org/officeDocument/2006/relationships/ctrlProp" Target="../ctrlProps/ctrlProp837.xml"/><Relationship Id="rId1" Type="http://schemas.openxmlformats.org/officeDocument/2006/relationships/drawing" Target="../drawings/drawing31.xml"/><Relationship Id="rId6" Type="http://schemas.openxmlformats.org/officeDocument/2006/relationships/ctrlProp" Target="../ctrlProps/ctrlProp814.xml"/><Relationship Id="rId11" Type="http://schemas.openxmlformats.org/officeDocument/2006/relationships/ctrlProp" Target="../ctrlProps/ctrlProp819.xml"/><Relationship Id="rId24" Type="http://schemas.openxmlformats.org/officeDocument/2006/relationships/ctrlProp" Target="../ctrlProps/ctrlProp832.xml"/><Relationship Id="rId32" Type="http://schemas.openxmlformats.org/officeDocument/2006/relationships/ctrlProp" Target="../ctrlProps/ctrlProp840.xml"/><Relationship Id="rId5" Type="http://schemas.openxmlformats.org/officeDocument/2006/relationships/ctrlProp" Target="../ctrlProps/ctrlProp813.xml"/><Relationship Id="rId15" Type="http://schemas.openxmlformats.org/officeDocument/2006/relationships/ctrlProp" Target="../ctrlProps/ctrlProp823.xml"/><Relationship Id="rId23" Type="http://schemas.openxmlformats.org/officeDocument/2006/relationships/ctrlProp" Target="../ctrlProps/ctrlProp831.xml"/><Relationship Id="rId28" Type="http://schemas.openxmlformats.org/officeDocument/2006/relationships/ctrlProp" Target="../ctrlProps/ctrlProp836.xml"/><Relationship Id="rId10" Type="http://schemas.openxmlformats.org/officeDocument/2006/relationships/ctrlProp" Target="../ctrlProps/ctrlProp818.xml"/><Relationship Id="rId19" Type="http://schemas.openxmlformats.org/officeDocument/2006/relationships/ctrlProp" Target="../ctrlProps/ctrlProp827.xml"/><Relationship Id="rId31" Type="http://schemas.openxmlformats.org/officeDocument/2006/relationships/ctrlProp" Target="../ctrlProps/ctrlProp839.xml"/><Relationship Id="rId4" Type="http://schemas.openxmlformats.org/officeDocument/2006/relationships/ctrlProp" Target="../ctrlProps/ctrlProp812.xml"/><Relationship Id="rId9" Type="http://schemas.openxmlformats.org/officeDocument/2006/relationships/ctrlProp" Target="../ctrlProps/ctrlProp817.xml"/><Relationship Id="rId14" Type="http://schemas.openxmlformats.org/officeDocument/2006/relationships/ctrlProp" Target="../ctrlProps/ctrlProp822.xml"/><Relationship Id="rId22" Type="http://schemas.openxmlformats.org/officeDocument/2006/relationships/ctrlProp" Target="../ctrlProps/ctrlProp830.xml"/><Relationship Id="rId27" Type="http://schemas.openxmlformats.org/officeDocument/2006/relationships/ctrlProp" Target="../ctrlProps/ctrlProp835.xml"/><Relationship Id="rId30" Type="http://schemas.openxmlformats.org/officeDocument/2006/relationships/ctrlProp" Target="../ctrlProps/ctrlProp838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46.xml"/><Relationship Id="rId13" Type="http://schemas.openxmlformats.org/officeDocument/2006/relationships/ctrlProp" Target="../ctrlProps/ctrlProp851.xml"/><Relationship Id="rId18" Type="http://schemas.openxmlformats.org/officeDocument/2006/relationships/ctrlProp" Target="../ctrlProps/ctrlProp856.xml"/><Relationship Id="rId26" Type="http://schemas.openxmlformats.org/officeDocument/2006/relationships/ctrlProp" Target="../ctrlProps/ctrlProp864.xml"/><Relationship Id="rId3" Type="http://schemas.openxmlformats.org/officeDocument/2006/relationships/ctrlProp" Target="../ctrlProps/ctrlProp841.xml"/><Relationship Id="rId21" Type="http://schemas.openxmlformats.org/officeDocument/2006/relationships/ctrlProp" Target="../ctrlProps/ctrlProp859.xml"/><Relationship Id="rId7" Type="http://schemas.openxmlformats.org/officeDocument/2006/relationships/ctrlProp" Target="../ctrlProps/ctrlProp845.xml"/><Relationship Id="rId12" Type="http://schemas.openxmlformats.org/officeDocument/2006/relationships/ctrlProp" Target="../ctrlProps/ctrlProp850.xml"/><Relationship Id="rId17" Type="http://schemas.openxmlformats.org/officeDocument/2006/relationships/ctrlProp" Target="../ctrlProps/ctrlProp855.xml"/><Relationship Id="rId25" Type="http://schemas.openxmlformats.org/officeDocument/2006/relationships/ctrlProp" Target="../ctrlProps/ctrlProp863.xml"/><Relationship Id="rId2" Type="http://schemas.openxmlformats.org/officeDocument/2006/relationships/vmlDrawing" Target="../drawings/vmlDrawing30.vml"/><Relationship Id="rId16" Type="http://schemas.openxmlformats.org/officeDocument/2006/relationships/ctrlProp" Target="../ctrlProps/ctrlProp854.xml"/><Relationship Id="rId20" Type="http://schemas.openxmlformats.org/officeDocument/2006/relationships/ctrlProp" Target="../ctrlProps/ctrlProp858.xml"/><Relationship Id="rId29" Type="http://schemas.openxmlformats.org/officeDocument/2006/relationships/ctrlProp" Target="../ctrlProps/ctrlProp867.xml"/><Relationship Id="rId1" Type="http://schemas.openxmlformats.org/officeDocument/2006/relationships/drawing" Target="../drawings/drawing32.xml"/><Relationship Id="rId6" Type="http://schemas.openxmlformats.org/officeDocument/2006/relationships/ctrlProp" Target="../ctrlProps/ctrlProp844.xml"/><Relationship Id="rId11" Type="http://schemas.openxmlformats.org/officeDocument/2006/relationships/ctrlProp" Target="../ctrlProps/ctrlProp849.xml"/><Relationship Id="rId24" Type="http://schemas.openxmlformats.org/officeDocument/2006/relationships/ctrlProp" Target="../ctrlProps/ctrlProp862.xml"/><Relationship Id="rId32" Type="http://schemas.openxmlformats.org/officeDocument/2006/relationships/ctrlProp" Target="../ctrlProps/ctrlProp870.xml"/><Relationship Id="rId5" Type="http://schemas.openxmlformats.org/officeDocument/2006/relationships/ctrlProp" Target="../ctrlProps/ctrlProp843.xml"/><Relationship Id="rId15" Type="http://schemas.openxmlformats.org/officeDocument/2006/relationships/ctrlProp" Target="../ctrlProps/ctrlProp853.xml"/><Relationship Id="rId23" Type="http://schemas.openxmlformats.org/officeDocument/2006/relationships/ctrlProp" Target="../ctrlProps/ctrlProp861.xml"/><Relationship Id="rId28" Type="http://schemas.openxmlformats.org/officeDocument/2006/relationships/ctrlProp" Target="../ctrlProps/ctrlProp866.xml"/><Relationship Id="rId10" Type="http://schemas.openxmlformats.org/officeDocument/2006/relationships/ctrlProp" Target="../ctrlProps/ctrlProp848.xml"/><Relationship Id="rId19" Type="http://schemas.openxmlformats.org/officeDocument/2006/relationships/ctrlProp" Target="../ctrlProps/ctrlProp857.xml"/><Relationship Id="rId31" Type="http://schemas.openxmlformats.org/officeDocument/2006/relationships/ctrlProp" Target="../ctrlProps/ctrlProp869.xml"/><Relationship Id="rId4" Type="http://schemas.openxmlformats.org/officeDocument/2006/relationships/ctrlProp" Target="../ctrlProps/ctrlProp842.xml"/><Relationship Id="rId9" Type="http://schemas.openxmlformats.org/officeDocument/2006/relationships/ctrlProp" Target="../ctrlProps/ctrlProp847.xml"/><Relationship Id="rId14" Type="http://schemas.openxmlformats.org/officeDocument/2006/relationships/ctrlProp" Target="../ctrlProps/ctrlProp852.xml"/><Relationship Id="rId22" Type="http://schemas.openxmlformats.org/officeDocument/2006/relationships/ctrlProp" Target="../ctrlProps/ctrlProp860.xml"/><Relationship Id="rId27" Type="http://schemas.openxmlformats.org/officeDocument/2006/relationships/ctrlProp" Target="../ctrlProps/ctrlProp865.xml"/><Relationship Id="rId30" Type="http://schemas.openxmlformats.org/officeDocument/2006/relationships/ctrlProp" Target="../ctrlProps/ctrlProp868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76.xml"/><Relationship Id="rId13" Type="http://schemas.openxmlformats.org/officeDocument/2006/relationships/ctrlProp" Target="../ctrlProps/ctrlProp881.xml"/><Relationship Id="rId18" Type="http://schemas.openxmlformats.org/officeDocument/2006/relationships/ctrlProp" Target="../ctrlProps/ctrlProp886.xml"/><Relationship Id="rId26" Type="http://schemas.openxmlformats.org/officeDocument/2006/relationships/ctrlProp" Target="../ctrlProps/ctrlProp894.xml"/><Relationship Id="rId3" Type="http://schemas.openxmlformats.org/officeDocument/2006/relationships/ctrlProp" Target="../ctrlProps/ctrlProp871.xml"/><Relationship Id="rId21" Type="http://schemas.openxmlformats.org/officeDocument/2006/relationships/ctrlProp" Target="../ctrlProps/ctrlProp889.xml"/><Relationship Id="rId7" Type="http://schemas.openxmlformats.org/officeDocument/2006/relationships/ctrlProp" Target="../ctrlProps/ctrlProp875.xml"/><Relationship Id="rId12" Type="http://schemas.openxmlformats.org/officeDocument/2006/relationships/ctrlProp" Target="../ctrlProps/ctrlProp880.xml"/><Relationship Id="rId17" Type="http://schemas.openxmlformats.org/officeDocument/2006/relationships/ctrlProp" Target="../ctrlProps/ctrlProp885.xml"/><Relationship Id="rId25" Type="http://schemas.openxmlformats.org/officeDocument/2006/relationships/ctrlProp" Target="../ctrlProps/ctrlProp893.xml"/><Relationship Id="rId2" Type="http://schemas.openxmlformats.org/officeDocument/2006/relationships/vmlDrawing" Target="../drawings/vmlDrawing31.vml"/><Relationship Id="rId16" Type="http://schemas.openxmlformats.org/officeDocument/2006/relationships/ctrlProp" Target="../ctrlProps/ctrlProp884.xml"/><Relationship Id="rId20" Type="http://schemas.openxmlformats.org/officeDocument/2006/relationships/ctrlProp" Target="../ctrlProps/ctrlProp888.xml"/><Relationship Id="rId29" Type="http://schemas.openxmlformats.org/officeDocument/2006/relationships/ctrlProp" Target="../ctrlProps/ctrlProp897.xml"/><Relationship Id="rId1" Type="http://schemas.openxmlformats.org/officeDocument/2006/relationships/drawing" Target="../drawings/drawing33.xml"/><Relationship Id="rId6" Type="http://schemas.openxmlformats.org/officeDocument/2006/relationships/ctrlProp" Target="../ctrlProps/ctrlProp874.xml"/><Relationship Id="rId11" Type="http://schemas.openxmlformats.org/officeDocument/2006/relationships/ctrlProp" Target="../ctrlProps/ctrlProp879.xml"/><Relationship Id="rId24" Type="http://schemas.openxmlformats.org/officeDocument/2006/relationships/ctrlProp" Target="../ctrlProps/ctrlProp892.xml"/><Relationship Id="rId32" Type="http://schemas.openxmlformats.org/officeDocument/2006/relationships/ctrlProp" Target="../ctrlProps/ctrlProp900.xml"/><Relationship Id="rId5" Type="http://schemas.openxmlformats.org/officeDocument/2006/relationships/ctrlProp" Target="../ctrlProps/ctrlProp873.xml"/><Relationship Id="rId15" Type="http://schemas.openxmlformats.org/officeDocument/2006/relationships/ctrlProp" Target="../ctrlProps/ctrlProp883.xml"/><Relationship Id="rId23" Type="http://schemas.openxmlformats.org/officeDocument/2006/relationships/ctrlProp" Target="../ctrlProps/ctrlProp891.xml"/><Relationship Id="rId28" Type="http://schemas.openxmlformats.org/officeDocument/2006/relationships/ctrlProp" Target="../ctrlProps/ctrlProp896.xml"/><Relationship Id="rId10" Type="http://schemas.openxmlformats.org/officeDocument/2006/relationships/ctrlProp" Target="../ctrlProps/ctrlProp878.xml"/><Relationship Id="rId19" Type="http://schemas.openxmlformats.org/officeDocument/2006/relationships/ctrlProp" Target="../ctrlProps/ctrlProp887.xml"/><Relationship Id="rId31" Type="http://schemas.openxmlformats.org/officeDocument/2006/relationships/ctrlProp" Target="../ctrlProps/ctrlProp899.xml"/><Relationship Id="rId4" Type="http://schemas.openxmlformats.org/officeDocument/2006/relationships/ctrlProp" Target="../ctrlProps/ctrlProp872.xml"/><Relationship Id="rId9" Type="http://schemas.openxmlformats.org/officeDocument/2006/relationships/ctrlProp" Target="../ctrlProps/ctrlProp877.xml"/><Relationship Id="rId14" Type="http://schemas.openxmlformats.org/officeDocument/2006/relationships/ctrlProp" Target="../ctrlProps/ctrlProp882.xml"/><Relationship Id="rId22" Type="http://schemas.openxmlformats.org/officeDocument/2006/relationships/ctrlProp" Target="../ctrlProps/ctrlProp890.xml"/><Relationship Id="rId27" Type="http://schemas.openxmlformats.org/officeDocument/2006/relationships/ctrlProp" Target="../ctrlProps/ctrlProp895.xml"/><Relationship Id="rId30" Type="http://schemas.openxmlformats.org/officeDocument/2006/relationships/ctrlProp" Target="../ctrlProps/ctrlProp89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40"/>
  <sheetViews>
    <sheetView topLeftCell="A99" workbookViewId="0">
      <selection activeCell="B111" sqref="B111:H141"/>
    </sheetView>
  </sheetViews>
  <sheetFormatPr baseColWidth="10" defaultRowHeight="15.75" x14ac:dyDescent="0.25"/>
  <cols>
    <col min="1" max="1" width="13.875" customWidth="1"/>
    <col min="2" max="2" width="15.875" customWidth="1"/>
    <col min="3" max="3" width="4.875" customWidth="1"/>
    <col min="5" max="5" width="17.125" customWidth="1"/>
    <col min="6" max="6" width="15.625" customWidth="1"/>
    <col min="7" max="7" width="16.625" customWidth="1"/>
    <col min="10" max="10" width="11" bestFit="1" customWidth="1"/>
    <col min="11" max="12" width="12.375" customWidth="1"/>
    <col min="13" max="13" width="11.125" customWidth="1"/>
    <col min="14" max="14" width="11.875" customWidth="1"/>
    <col min="16" max="16" width="11" bestFit="1" customWidth="1"/>
    <col min="18" max="18" width="11" bestFit="1" customWidth="1"/>
    <col min="20" max="20" width="11" bestFit="1" customWidth="1"/>
    <col min="22" max="22" width="11" bestFit="1" customWidth="1"/>
    <col min="24" max="24" width="11" bestFit="1" customWidth="1"/>
    <col min="25" max="32" width="9.875" customWidth="1"/>
    <col min="33" max="33" width="10.875" style="3"/>
    <col min="34" max="34" width="11" style="3" bestFit="1" customWidth="1"/>
    <col min="35" max="35" width="12.875" style="3" customWidth="1"/>
    <col min="36" max="36" width="13.5" style="3" customWidth="1"/>
    <col min="37" max="37" width="13.375" customWidth="1"/>
    <col min="38" max="38" width="12.875" customWidth="1"/>
    <col min="40" max="40" width="11" bestFit="1" customWidth="1"/>
    <col min="42" max="42" width="11" bestFit="1" customWidth="1"/>
    <col min="44" max="44" width="11" bestFit="1" customWidth="1"/>
    <col min="46" max="46" width="11" bestFit="1" customWidth="1"/>
    <col min="48" max="48" width="11" bestFit="1" customWidth="1"/>
    <col min="50" max="50" width="11" bestFit="1" customWidth="1"/>
    <col min="52" max="52" width="11" bestFit="1" customWidth="1"/>
    <col min="54" max="54" width="11" bestFit="1" customWidth="1"/>
    <col min="56" max="56" width="11" bestFit="1" customWidth="1"/>
    <col min="58" max="58" width="11" bestFit="1" customWidth="1"/>
    <col min="60" max="60" width="11" bestFit="1" customWidth="1"/>
    <col min="62" max="62" width="11" bestFit="1" customWidth="1"/>
    <col min="64" max="64" width="11" bestFit="1" customWidth="1"/>
  </cols>
  <sheetData>
    <row r="1" spans="1:40" s="1" customFormat="1" x14ac:dyDescent="0.25">
      <c r="C1" s="20"/>
      <c r="D1" s="212">
        <v>1</v>
      </c>
      <c r="E1" s="212"/>
      <c r="F1" s="212"/>
      <c r="G1" s="212"/>
      <c r="H1" s="212">
        <v>2</v>
      </c>
      <c r="I1" s="212"/>
      <c r="J1" s="212">
        <v>3</v>
      </c>
      <c r="K1" s="212"/>
      <c r="L1" s="1">
        <v>4</v>
      </c>
      <c r="M1" s="1">
        <v>5</v>
      </c>
      <c r="N1" s="212">
        <v>6</v>
      </c>
      <c r="O1" s="212"/>
      <c r="P1" s="212">
        <v>7</v>
      </c>
      <c r="Q1" s="212"/>
      <c r="R1" s="212">
        <v>8</v>
      </c>
      <c r="S1" s="212"/>
      <c r="T1" s="212">
        <v>9</v>
      </c>
      <c r="U1" s="212"/>
      <c r="V1" s="1">
        <v>10</v>
      </c>
      <c r="W1" s="212">
        <v>11</v>
      </c>
      <c r="X1" s="212"/>
      <c r="Y1" s="212">
        <v>12</v>
      </c>
      <c r="Z1" s="212"/>
      <c r="AA1" s="212">
        <v>13</v>
      </c>
      <c r="AB1" s="212"/>
      <c r="AC1" s="212">
        <v>14</v>
      </c>
      <c r="AD1" s="212"/>
      <c r="AE1" s="213" t="s">
        <v>44</v>
      </c>
      <c r="AF1" s="213"/>
      <c r="AG1" s="213" t="s">
        <v>45</v>
      </c>
      <c r="AH1" s="213"/>
      <c r="AI1" s="213" t="s">
        <v>46</v>
      </c>
      <c r="AJ1" s="213"/>
      <c r="AK1" s="212">
        <v>15</v>
      </c>
      <c r="AL1" s="212"/>
      <c r="AM1" s="1">
        <v>16</v>
      </c>
    </row>
    <row r="2" spans="1:40" s="1" customFormat="1" x14ac:dyDescent="0.25">
      <c r="C2" s="20"/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9">
        <v>30</v>
      </c>
      <c r="AF2" s="9">
        <v>31</v>
      </c>
      <c r="AG2" s="9">
        <v>32</v>
      </c>
      <c r="AH2" s="9">
        <v>33</v>
      </c>
      <c r="AI2" s="9">
        <v>34</v>
      </c>
      <c r="AJ2" s="9">
        <v>35</v>
      </c>
      <c r="AK2" s="1">
        <v>36</v>
      </c>
      <c r="AL2" s="1">
        <v>37</v>
      </c>
      <c r="AM2" s="1">
        <v>38</v>
      </c>
    </row>
    <row r="3" spans="1:40" s="1" customFormat="1" x14ac:dyDescent="0.25">
      <c r="C3" s="20"/>
      <c r="D3" s="1" t="s">
        <v>0</v>
      </c>
      <c r="E3" s="1" t="s">
        <v>1</v>
      </c>
      <c r="F3" s="1" t="s">
        <v>18</v>
      </c>
      <c r="G3" s="1" t="s">
        <v>19</v>
      </c>
      <c r="H3" s="1" t="s">
        <v>64</v>
      </c>
      <c r="I3" s="1" t="s">
        <v>63</v>
      </c>
      <c r="J3" s="1" t="s">
        <v>27</v>
      </c>
      <c r="K3" s="1" t="s">
        <v>28</v>
      </c>
      <c r="L3" s="1" t="s">
        <v>2</v>
      </c>
      <c r="M3" s="1" t="s">
        <v>159</v>
      </c>
      <c r="N3" s="1" t="s">
        <v>21</v>
      </c>
      <c r="O3" s="1" t="s">
        <v>20</v>
      </c>
      <c r="P3" s="1" t="s">
        <v>22</v>
      </c>
      <c r="Q3" s="1" t="s">
        <v>23</v>
      </c>
      <c r="R3" s="1" t="s">
        <v>24</v>
      </c>
      <c r="S3" s="1" t="s">
        <v>25</v>
      </c>
      <c r="T3" s="1" t="s">
        <v>30</v>
      </c>
      <c r="U3" s="1" t="s">
        <v>26</v>
      </c>
      <c r="V3" s="1" t="s">
        <v>3</v>
      </c>
      <c r="W3" s="1" t="s">
        <v>16</v>
      </c>
      <c r="X3" s="1" t="s">
        <v>17</v>
      </c>
      <c r="Y3" s="1" t="s">
        <v>4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9</v>
      </c>
      <c r="AE3" s="2" t="s">
        <v>47</v>
      </c>
      <c r="AF3" s="2" t="s">
        <v>47</v>
      </c>
      <c r="AG3" s="2" t="s">
        <v>10</v>
      </c>
      <c r="AH3" s="2" t="s">
        <v>11</v>
      </c>
      <c r="AI3" s="2" t="s">
        <v>12</v>
      </c>
      <c r="AJ3" s="2" t="s">
        <v>13</v>
      </c>
      <c r="AK3" s="1" t="s">
        <v>14</v>
      </c>
      <c r="AL3" s="1" t="s">
        <v>15</v>
      </c>
      <c r="AM3" s="1" t="s">
        <v>29</v>
      </c>
    </row>
    <row r="4" spans="1:40" s="1" customFormat="1" x14ac:dyDescent="0.25">
      <c r="A4" s="55">
        <f>INPUT_1!$G$7</f>
        <v>42217</v>
      </c>
      <c r="B4" s="18" t="str">
        <f>INPUT_1!$C$7</f>
        <v>Athlet 1</v>
      </c>
      <c r="C4" s="56">
        <f>SUM(F4:AO4)</f>
        <v>0</v>
      </c>
      <c r="D4" s="90">
        <f>COUNTIF(INPUT_1!C10,TRUE)</f>
        <v>0</v>
      </c>
      <c r="E4" s="90">
        <f>COUNTIF(INPUT_1!E10,TRUE)</f>
        <v>0</v>
      </c>
      <c r="F4" s="90">
        <f>COUNTIF(INPUT_1!G10,TRUE)</f>
        <v>0</v>
      </c>
      <c r="G4" s="90">
        <f>COUNTIF(INPUT_1!I10,TRUE)</f>
        <v>0</v>
      </c>
      <c r="H4" s="90">
        <f>COUNTIF(INPUT_1!C13,TRUE)</f>
        <v>0</v>
      </c>
      <c r="I4" s="90">
        <f>COUNTIF(INPUT_1!E13,TRUE)</f>
        <v>0</v>
      </c>
      <c r="J4" s="90">
        <f>COUNTIF(INPUT_1!G13,TRUE)</f>
        <v>0</v>
      </c>
      <c r="K4" s="90">
        <f>COUNTIF(INPUT_1!I13,TRUE)</f>
        <v>0</v>
      </c>
      <c r="L4" s="90">
        <f>COUNTIF(INPUT_1!G16,TRUE)</f>
        <v>0</v>
      </c>
      <c r="M4" s="90">
        <f>COUNTIF(INPUT_1!I16,TRUE)</f>
        <v>0</v>
      </c>
      <c r="N4" s="90">
        <f>COUNTIF(INPUT_1!C16,TRUE)</f>
        <v>0</v>
      </c>
      <c r="O4" s="90">
        <f>COUNTIF(INPUT_1!E16,TRUE)</f>
        <v>0</v>
      </c>
      <c r="P4" s="90">
        <f>COUNTIF(INPUT_1!C19,TRUE)</f>
        <v>0</v>
      </c>
      <c r="Q4" s="90">
        <f>COUNTIF(INPUT_1!E19,TRUE)</f>
        <v>0</v>
      </c>
      <c r="R4" s="90">
        <f>COUNTIF(INPUT_1!C22,TRUE)</f>
        <v>0</v>
      </c>
      <c r="S4" s="90">
        <f>COUNTIF(INPUT_1!E22,TRUE)</f>
        <v>0</v>
      </c>
      <c r="T4" s="90">
        <f>COUNTIF(INPUT_1!G22,TRUE)</f>
        <v>0</v>
      </c>
      <c r="U4" s="90">
        <f>COUNTIF(INPUT_1!I22,TRUE)</f>
        <v>0</v>
      </c>
      <c r="V4" s="90">
        <f>COUNTIF(INPUT_1!C25,TRUE)</f>
        <v>0</v>
      </c>
      <c r="W4" s="90">
        <f>COUNTIF(INPUT_1!E25,TRUE)</f>
        <v>0</v>
      </c>
      <c r="X4" s="90">
        <f>COUNTIF(INPUT_1!G25,TRUE)</f>
        <v>0</v>
      </c>
      <c r="Y4" s="90">
        <f>COUNTIF(INPUT_1!C28,TRUE)</f>
        <v>0</v>
      </c>
      <c r="Z4" s="90">
        <f>COUNTIF(INPUT_1!E28,TRUE)</f>
        <v>0</v>
      </c>
      <c r="AA4" s="90">
        <f>COUNTIF(INPUT_1!G28,TRUE)</f>
        <v>0</v>
      </c>
      <c r="AB4" s="90">
        <f>COUNTIF(INPUT_1!I28,TRUE)</f>
        <v>0</v>
      </c>
      <c r="AC4" s="90">
        <f>COUNTIF(INPUT_1!C31,TRUE)</f>
        <v>0</v>
      </c>
      <c r="AD4" s="90">
        <f>COUNTIF(INPUT_1!E31,TRUE)</f>
        <v>0</v>
      </c>
      <c r="AE4" s="91">
        <v>0</v>
      </c>
      <c r="AF4" s="91">
        <v>0</v>
      </c>
      <c r="AG4" s="91">
        <v>0</v>
      </c>
      <c r="AH4" s="91">
        <v>0</v>
      </c>
      <c r="AI4" s="91">
        <v>0</v>
      </c>
      <c r="AJ4" s="91">
        <v>0</v>
      </c>
      <c r="AK4" s="90">
        <f>COUNTIF(INPUT_1!$G$31,TRUE)</f>
        <v>0</v>
      </c>
      <c r="AL4" s="90">
        <f>COUNTIF(INPUT_1!$I$31,TRUE)</f>
        <v>0</v>
      </c>
      <c r="AM4" s="90">
        <f>COUNTIF(INPUT_1!I25,TRUE)</f>
        <v>0</v>
      </c>
      <c r="AN4" s="90" t="str">
        <f>IF(OR(F64&gt;0,F66&gt;0,F65&gt;0,F67,F68&gt;0,F69&gt;0,F70&gt;0,F71&gt;0,F72&gt;0,F73&gt;0,F74&gt;0,F75&gt;0,F76&gt;0,F77&gt;0,F78&gt;0,F79&gt;0,F80&gt;0),"ROM",IF(OR(F81&gt;0,F82&gt;0,F83&gt;0,F84&gt;0,F85&gt;0,F86&gt;0,F87&gt;0,F88&gt;0,F89&gt;0,F90&gt;0,F91&gt;0,F92&gt;0,F93&gt;0,F94&gt;0),"SMK",IF(OR(F95&gt;0,F96&gt;0,F97&gt;0,F98&gt;0,F99&gt;0,F100&gt;0,F101&gt;0,F102&gt;0,F103&gt;0,F104&gt;0),"DMK","o.B.")))</f>
        <v>o.B.</v>
      </c>
    </row>
    <row r="5" spans="1:40" s="1" customFormat="1" x14ac:dyDescent="0.25">
      <c r="A5" s="55">
        <f>INPUT_2!$G$7</f>
        <v>42217</v>
      </c>
      <c r="B5" s="18" t="str">
        <f>INPUT_2!$C$7</f>
        <v>Athlet 2</v>
      </c>
      <c r="C5" s="56">
        <f t="shared" ref="C5:C33" si="0">SUM(F5:AO5)</f>
        <v>0</v>
      </c>
      <c r="D5" s="90">
        <f>COUNTIF(INPUT_2!$C$10,TRUE)</f>
        <v>0</v>
      </c>
      <c r="E5" s="90">
        <f>COUNTIF(INPUT_2!$E$10,TRUE)</f>
        <v>0</v>
      </c>
      <c r="F5" s="90">
        <f>COUNTIF(INPUT_2!$G$10,TRUE)</f>
        <v>0</v>
      </c>
      <c r="G5" s="90">
        <f>COUNTIF(INPUT_2!$I$10,TRUE)</f>
        <v>0</v>
      </c>
      <c r="H5" s="90">
        <f>COUNTIF(INPUT_2!$C$13,TRUE)</f>
        <v>0</v>
      </c>
      <c r="I5" s="90">
        <f>COUNTIF(INPUT_2!$E$13,TRUE)</f>
        <v>0</v>
      </c>
      <c r="J5" s="90">
        <f>COUNTIF(INPUT_2!$G$13,TRUE)</f>
        <v>0</v>
      </c>
      <c r="K5" s="90">
        <f>COUNTIF(INPUT_2!$I$13,TRUE)</f>
        <v>0</v>
      </c>
      <c r="L5" s="90">
        <f>COUNTIF(INPUT_2!$G$16,TRUE)</f>
        <v>0</v>
      </c>
      <c r="M5" s="90">
        <f>COUNTIF(INPUT_2!$I$16,TRUE)</f>
        <v>0</v>
      </c>
      <c r="N5" s="90">
        <f>COUNTIF(INPUT_2!$C$16,TRUE)</f>
        <v>0</v>
      </c>
      <c r="O5" s="90">
        <f>COUNTIF(INPUT_2!$E$16,TRUE)</f>
        <v>0</v>
      </c>
      <c r="P5" s="90">
        <f>COUNTIF(INPUT_2!$C$19,TRUE)</f>
        <v>0</v>
      </c>
      <c r="Q5" s="90">
        <f>COUNTIF(INPUT_2!$E$19,TRUE)</f>
        <v>0</v>
      </c>
      <c r="R5" s="90">
        <f>COUNTIF(INPUT_2!$C$22,TRUE)</f>
        <v>0</v>
      </c>
      <c r="S5" s="90">
        <f>COUNTIF(INPUT_2!$E$22,TRUE)</f>
        <v>0</v>
      </c>
      <c r="T5" s="90">
        <f>COUNTIF(INPUT_2!$G$22,TRUE)</f>
        <v>0</v>
      </c>
      <c r="U5" s="90">
        <f>COUNTIF(INPUT_2!$I$22,TRUE)</f>
        <v>0</v>
      </c>
      <c r="V5" s="90">
        <f>COUNTIF(INPUT_2!$C$25,TRUE)</f>
        <v>0</v>
      </c>
      <c r="W5" s="90">
        <f>COUNTIF(INPUT_2!$E$25,TRUE)</f>
        <v>0</v>
      </c>
      <c r="X5" s="90">
        <f>COUNTIF(INPUT_2!$G$25,TRUE)</f>
        <v>0</v>
      </c>
      <c r="Y5" s="90">
        <f>COUNTIF(INPUT_2!$C$28,TRUE)</f>
        <v>0</v>
      </c>
      <c r="Z5" s="90">
        <f>COUNTIF(INPUT_2!$E$28,TRUE)</f>
        <v>0</v>
      </c>
      <c r="AA5" s="90">
        <f>COUNTIF(INPUT_2!$G$28,TRUE)</f>
        <v>0</v>
      </c>
      <c r="AB5" s="90">
        <f>COUNTIF(INPUT_2!$I$28,TRUE)</f>
        <v>0</v>
      </c>
      <c r="AC5" s="90">
        <f>COUNTIF(INPUT_2!$C$31,TRUE)</f>
        <v>0</v>
      </c>
      <c r="AD5" s="90">
        <f>COUNTIF(INPUT_2!$E$31,TRUE)</f>
        <v>0</v>
      </c>
      <c r="AE5" s="91">
        <v>0</v>
      </c>
      <c r="AF5" s="91">
        <v>0</v>
      </c>
      <c r="AG5" s="91">
        <v>0</v>
      </c>
      <c r="AH5" s="91">
        <v>0</v>
      </c>
      <c r="AI5" s="91">
        <v>0</v>
      </c>
      <c r="AJ5" s="91">
        <v>0</v>
      </c>
      <c r="AK5" s="90">
        <f>COUNTIF(INPUT_2!$G$31,TRUE)</f>
        <v>0</v>
      </c>
      <c r="AL5" s="90">
        <f>COUNTIF(INPUT_2!$I$31,TRUE)</f>
        <v>0</v>
      </c>
      <c r="AM5" s="90">
        <f>COUNTIF(INPUT_2!$I$25,TRUE)</f>
        <v>0</v>
      </c>
      <c r="AN5" s="90" t="str">
        <f>IF(OR(H64&gt;0,H66&gt;0,H65&gt;0,H67&gt;0,F68&gt;0,H69&gt;0,H70&gt;0,H71&gt;0,H72&gt;0,H73&gt;0,H74&gt;0,H75&gt;0,H76&gt;0,H77&gt;0,H78&gt;0,H79&gt;0,H80&gt;0),"ROM",IF(OR(H81&gt;0,H82&gt;0,H83&gt;0,H84&gt;0,H85&gt;0,H86&gt;0,H87&gt;0,H88&gt;0,H89&gt;0,H90&gt;0,H91&gt;0,H92&gt;0,H93&gt;0,H94&gt;0),"SMK",IF(OR(H95&gt;0,H96&gt;0,H97&gt;0,H98&gt;0,H99&gt;0,H100&gt;0,H101&gt;0,H102&gt;0,H103&gt;0,H104&gt;0),"DMK","o.B.")))</f>
        <v>o.B.</v>
      </c>
    </row>
    <row r="6" spans="1:40" x14ac:dyDescent="0.25">
      <c r="A6" s="55">
        <f>INPUT_3!$G$7</f>
        <v>42217</v>
      </c>
      <c r="B6" s="18" t="str">
        <f>INPUT_3!$C$7</f>
        <v>Athlet 3</v>
      </c>
      <c r="C6" s="56">
        <f t="shared" si="0"/>
        <v>0</v>
      </c>
      <c r="D6" s="90">
        <f>COUNTIF(INPUT_3!$C$10,TRUE)</f>
        <v>0</v>
      </c>
      <c r="E6" s="90">
        <f>COUNTIF(INPUT_3!$E$10,TRUE)</f>
        <v>0</v>
      </c>
      <c r="F6" s="90">
        <f>COUNTIF(INPUT_3!$G$10,TRUE)</f>
        <v>0</v>
      </c>
      <c r="G6" s="90">
        <f>COUNTIF(INPUT_3!$I$10,TRUE)</f>
        <v>0</v>
      </c>
      <c r="H6" s="90">
        <f>COUNTIF(INPUT_3!$C$13,TRUE)</f>
        <v>0</v>
      </c>
      <c r="I6" s="90">
        <f>COUNTIF(INPUT_3!$E$13,TRUE)</f>
        <v>0</v>
      </c>
      <c r="J6" s="90">
        <f>COUNTIF(INPUT_3!$G$13,TRUE)</f>
        <v>0</v>
      </c>
      <c r="K6" s="90">
        <f>COUNTIF(INPUT_3!$I$13,TRUE)</f>
        <v>0</v>
      </c>
      <c r="L6" s="90">
        <f>COUNTIF(INPUT_3!$G$16,TRUE)</f>
        <v>0</v>
      </c>
      <c r="M6" s="90">
        <f>COUNTIF(INPUT_3!$I$16,TRUE)</f>
        <v>0</v>
      </c>
      <c r="N6" s="90">
        <f>COUNTIF(INPUT_3!$C$16,TRUE)</f>
        <v>0</v>
      </c>
      <c r="O6" s="90">
        <f>COUNTIF(INPUT_3!$E$16,TRUE)</f>
        <v>0</v>
      </c>
      <c r="P6" s="90">
        <f>COUNTIF(INPUT_3!$C$19,TRUE)</f>
        <v>0</v>
      </c>
      <c r="Q6" s="90">
        <f>COUNTIF(INPUT_3!$E$19,TRUE)</f>
        <v>0</v>
      </c>
      <c r="R6" s="90">
        <f>COUNTIF(INPUT_3!$C$22,TRUE)</f>
        <v>0</v>
      </c>
      <c r="S6" s="90">
        <f>COUNTIF(INPUT_3!$E$22,TRUE)</f>
        <v>0</v>
      </c>
      <c r="T6" s="90">
        <f>COUNTIF(INPUT_3!$G$22,TRUE)</f>
        <v>0</v>
      </c>
      <c r="U6" s="90">
        <f>COUNTIF(INPUT_3!$I$22,TRUE)</f>
        <v>0</v>
      </c>
      <c r="V6" s="90">
        <f>COUNTIF(INPUT_3!$C$25,TRUE)</f>
        <v>0</v>
      </c>
      <c r="W6" s="90">
        <f>COUNTIF(INPUT_3!$E$25,TRUE)</f>
        <v>0</v>
      </c>
      <c r="X6" s="90">
        <f>COUNTIF(INPUT_3!$G$25,TRUE)</f>
        <v>0</v>
      </c>
      <c r="Y6" s="90">
        <f>COUNTIF(INPUT_3!$C$28,TRUE)</f>
        <v>0</v>
      </c>
      <c r="Z6" s="90">
        <f>COUNTIF(INPUT_3!$E$28,TRUE)</f>
        <v>0</v>
      </c>
      <c r="AA6" s="90">
        <f>COUNTIF(INPUT_3!$G$28,TRUE)</f>
        <v>0</v>
      </c>
      <c r="AB6" s="90">
        <f>COUNTIF(INPUT_3!$I$28,TRUE)</f>
        <v>0</v>
      </c>
      <c r="AC6" s="90">
        <f>COUNTIF(INPUT_3!$C$31,TRUE)</f>
        <v>0</v>
      </c>
      <c r="AD6" s="90">
        <f>COUNTIF(INPUT_3!$E$31,TRUE)</f>
        <v>0</v>
      </c>
      <c r="AE6" s="91">
        <v>0</v>
      </c>
      <c r="AF6" s="91">
        <v>0</v>
      </c>
      <c r="AG6" s="91">
        <v>0</v>
      </c>
      <c r="AH6" s="91">
        <v>0</v>
      </c>
      <c r="AI6" s="91">
        <v>0</v>
      </c>
      <c r="AJ6" s="91">
        <v>0</v>
      </c>
      <c r="AK6" s="90">
        <f>COUNTIF(INPUT_3!$G$31,TRUE)</f>
        <v>0</v>
      </c>
      <c r="AL6" s="90">
        <f>COUNTIF(INPUT_3!$I$31,TRUE)</f>
        <v>0</v>
      </c>
      <c r="AM6" s="90">
        <f>COUNTIF(INPUT_3!$I$25,TRUE)</f>
        <v>0</v>
      </c>
      <c r="AN6" s="144" t="str">
        <f>IF(OR(J64&gt;0,J66&gt;0,J65&gt;0,J67&gt;0,J68&gt;0,J69&gt;0,J70&gt;0,J71&gt;0,J72&gt;0,J73&gt;0,J74&gt;0,J75&gt;0,J76&gt;0,J77&gt;0,J78&gt;0,J79&gt;0,J80&gt;0),"ROM",IF(OR(J81&gt;0,J82&gt;0,J83&gt;0,J84&gt;0,J85&gt;0,J86&gt;0,J87&gt;0,J88&gt;0,J89&gt;0,J90&gt;0,J91&gt;0,J92&gt;0,J93&gt;0,J94&gt;0),"SMK",IF(OR(J95&gt;0,J96&gt;0,J97&gt;0,J98&gt;0,J99&gt;0,J100&gt;0,J101&gt;0,J102&gt;0,J103&gt;0,J104&gt;0),"DMK","o.B.")))</f>
        <v>o.B.</v>
      </c>
    </row>
    <row r="7" spans="1:40" x14ac:dyDescent="0.25">
      <c r="A7" s="55">
        <f>INPUT_4!$G$7</f>
        <v>42217</v>
      </c>
      <c r="B7" s="18" t="str">
        <f>INPUT_4!$C$7</f>
        <v>Athlet 4</v>
      </c>
      <c r="C7" s="56">
        <f t="shared" si="0"/>
        <v>0</v>
      </c>
      <c r="D7" s="90">
        <f>COUNTIF(INPUT_4!$C$10,TRUE)</f>
        <v>0</v>
      </c>
      <c r="E7" s="90">
        <f>COUNTIF(INPUT_4!$E$10,TRUE)</f>
        <v>0</v>
      </c>
      <c r="F7" s="90">
        <f>COUNTIF(INPUT_4!$G$10,TRUE)</f>
        <v>0</v>
      </c>
      <c r="G7" s="90">
        <f>COUNTIF(INPUT_4!$I$10,TRUE)</f>
        <v>0</v>
      </c>
      <c r="H7" s="90">
        <f>COUNTIF(INPUT_4!$C$13,TRUE)</f>
        <v>0</v>
      </c>
      <c r="I7" s="90">
        <f>COUNTIF(INPUT_4!$E$13,TRUE)</f>
        <v>0</v>
      </c>
      <c r="J7" s="90">
        <f>COUNTIF(INPUT_4!$G$13,TRUE)</f>
        <v>0</v>
      </c>
      <c r="K7" s="90">
        <f>COUNTIF(INPUT_4!$I$13,TRUE)</f>
        <v>0</v>
      </c>
      <c r="L7" s="90">
        <f>COUNTIF(INPUT_4!$G$16,TRUE)</f>
        <v>0</v>
      </c>
      <c r="M7" s="90">
        <f>COUNTIF(INPUT_4!$I$16,TRUE)</f>
        <v>0</v>
      </c>
      <c r="N7" s="90">
        <f>COUNTIF(INPUT_4!$C$16,TRUE)</f>
        <v>0</v>
      </c>
      <c r="O7" s="90">
        <f>COUNTIF(INPUT_4!$E$16,TRUE)</f>
        <v>0</v>
      </c>
      <c r="P7" s="90">
        <f>COUNTIF(INPUT_4!$C$19,TRUE)</f>
        <v>0</v>
      </c>
      <c r="Q7" s="90">
        <f>COUNTIF(INPUT_4!$E$19,TRUE)</f>
        <v>0</v>
      </c>
      <c r="R7" s="90">
        <f>COUNTIF(INPUT_4!$C$22,TRUE)</f>
        <v>0</v>
      </c>
      <c r="S7" s="90">
        <f>COUNTIF(INPUT_4!$E$22,TRUE)</f>
        <v>0</v>
      </c>
      <c r="T7" s="90">
        <f>COUNTIF(INPUT_4!$G$22,TRUE)</f>
        <v>0</v>
      </c>
      <c r="U7" s="90">
        <f>COUNTIF(INPUT_4!$I$22,TRUE)</f>
        <v>0</v>
      </c>
      <c r="V7" s="90">
        <f>COUNTIF(INPUT_4!$C$25,TRUE)</f>
        <v>0</v>
      </c>
      <c r="W7" s="90">
        <f>COUNTIF(INPUT_4!$E$25,TRUE)</f>
        <v>0</v>
      </c>
      <c r="X7" s="90">
        <f>COUNTIF(INPUT_4!$G$25,TRUE)</f>
        <v>0</v>
      </c>
      <c r="Y7" s="90">
        <f>COUNTIF(INPUT_4!$C$28,TRUE)</f>
        <v>0</v>
      </c>
      <c r="Z7" s="90">
        <f>COUNTIF(INPUT_4!$E$28,TRUE)</f>
        <v>0</v>
      </c>
      <c r="AA7" s="90">
        <f>COUNTIF(INPUT_4!$G$28,TRUE)</f>
        <v>0</v>
      </c>
      <c r="AB7" s="90">
        <f>COUNTIF(INPUT_4!$I$28,TRUE)</f>
        <v>0</v>
      </c>
      <c r="AC7" s="90">
        <f>COUNTIF(INPUT_4!$C$31,TRUE)</f>
        <v>0</v>
      </c>
      <c r="AD7" s="90">
        <f>COUNTIF(INPUT_4!$E$31,TRUE)</f>
        <v>0</v>
      </c>
      <c r="AE7" s="91">
        <v>0</v>
      </c>
      <c r="AF7" s="91">
        <v>0</v>
      </c>
      <c r="AG7" s="91">
        <v>0</v>
      </c>
      <c r="AH7" s="91">
        <v>0</v>
      </c>
      <c r="AI7" s="91">
        <v>0</v>
      </c>
      <c r="AJ7" s="91">
        <v>0</v>
      </c>
      <c r="AK7" s="90">
        <f>COUNTIF(INPUT_4!$G$31,TRUE)</f>
        <v>0</v>
      </c>
      <c r="AL7" s="90">
        <f>COUNTIF(INPUT_4!$I$31,TRUE)</f>
        <v>0</v>
      </c>
      <c r="AM7" s="90">
        <f>COUNTIF(INPUT_4!$I$25,TRUE)</f>
        <v>0</v>
      </c>
      <c r="AN7" s="90" t="str">
        <f>IF(OR(L64&gt;0,L66&gt;0,L65&gt;0,L67&gt;0,L68&gt;0,L69&gt;0,L70&gt;0,L71&gt;0,L72&gt;0,L73&gt;0,L74&gt;0,L75&gt;0,L76&gt;0,L77&gt;0,L78&gt;0,L79&gt;0,L80&gt;0),"ROM",IF(OR(L81&gt;0,L82&gt;0,L83&gt;0,L84&gt;0,L85&gt;0,L86&gt;0,L87&gt;0,L88&gt;0,L89&gt;0,L90&gt;0,L91&gt;0,L92&gt;0,L93&gt;0,L94&gt;0),"SMK",IF(OR(L95&gt;0,L96&gt;0,L97&gt;0,L98&gt;0,L99&gt;0,L100&gt;0,L101&gt;0,L102&gt;0,L103&gt;0,L104&gt;0),"DMK","o.B.")))</f>
        <v>o.B.</v>
      </c>
    </row>
    <row r="8" spans="1:40" x14ac:dyDescent="0.25">
      <c r="A8" s="55">
        <f>INPUT_5!$G$7</f>
        <v>42217</v>
      </c>
      <c r="B8" s="18" t="str">
        <f>INPUT_5!$C$7</f>
        <v>Athlet 5</v>
      </c>
      <c r="C8" s="56">
        <f t="shared" si="0"/>
        <v>0</v>
      </c>
      <c r="D8" s="90">
        <f>COUNTIF(INPUT_5!$C$10,TRUE)</f>
        <v>0</v>
      </c>
      <c r="E8" s="90">
        <f>COUNTIF(INPUT_5!$E$10,TRUE)</f>
        <v>0</v>
      </c>
      <c r="F8" s="90">
        <f>COUNTIF(INPUT_5!$G$10,TRUE)</f>
        <v>0</v>
      </c>
      <c r="G8" s="90">
        <f>COUNTIF(INPUT_5!$I$10,TRUE)</f>
        <v>0</v>
      </c>
      <c r="H8" s="90">
        <f>COUNTIF(INPUT_5!$C$13,TRUE)</f>
        <v>0</v>
      </c>
      <c r="I8" s="90">
        <f>COUNTIF(INPUT_5!$E$13,TRUE)</f>
        <v>0</v>
      </c>
      <c r="J8" s="90">
        <f>COUNTIF(INPUT_5!$G$13,TRUE)</f>
        <v>0</v>
      </c>
      <c r="K8" s="90">
        <f>COUNTIF(INPUT_5!$I$13,TRUE)</f>
        <v>0</v>
      </c>
      <c r="L8" s="90">
        <f>COUNTIF(INPUT_5!$G$16,TRUE)</f>
        <v>0</v>
      </c>
      <c r="M8" s="90">
        <f>COUNTIF(INPUT_5!$I$16,TRUE)</f>
        <v>0</v>
      </c>
      <c r="N8" s="90">
        <f>COUNTIF(INPUT_5!$C$16,TRUE)</f>
        <v>0</v>
      </c>
      <c r="O8" s="90">
        <f>COUNTIF(INPUT_5!$E$16,TRUE)</f>
        <v>0</v>
      </c>
      <c r="P8" s="90">
        <f>COUNTIF(INPUT_5!$C$19,TRUE)</f>
        <v>0</v>
      </c>
      <c r="Q8" s="90">
        <f>COUNTIF(INPUT_5!$E$19,TRUE)</f>
        <v>0</v>
      </c>
      <c r="R8" s="90">
        <f>COUNTIF(INPUT_5!$C$22,TRUE)</f>
        <v>0</v>
      </c>
      <c r="S8" s="90">
        <f>COUNTIF(INPUT_5!$E$22,TRUE)</f>
        <v>0</v>
      </c>
      <c r="T8" s="90">
        <f>COUNTIF(INPUT_5!$G$22,TRUE)</f>
        <v>0</v>
      </c>
      <c r="U8" s="90">
        <f>COUNTIF(INPUT_5!$I$22,TRUE)</f>
        <v>0</v>
      </c>
      <c r="V8" s="90">
        <f>COUNTIF(INPUT_5!$C$25,TRUE)</f>
        <v>0</v>
      </c>
      <c r="W8" s="90">
        <f>COUNTIF(INPUT_5!$E$25,TRUE)</f>
        <v>0</v>
      </c>
      <c r="X8" s="90">
        <f>COUNTIF(INPUT_5!$G$25,TRUE)</f>
        <v>0</v>
      </c>
      <c r="Y8" s="90">
        <f>COUNTIF(INPUT_5!$C$28,TRUE)</f>
        <v>0</v>
      </c>
      <c r="Z8" s="90">
        <f>COUNTIF(INPUT_5!$E$28,TRUE)</f>
        <v>0</v>
      </c>
      <c r="AA8" s="90">
        <f>COUNTIF(INPUT_5!$G$28,TRUE)</f>
        <v>0</v>
      </c>
      <c r="AB8" s="90">
        <f>COUNTIF(INPUT_5!$I$28,TRUE)</f>
        <v>0</v>
      </c>
      <c r="AC8" s="90">
        <f>COUNTIF(INPUT_5!$C$31,TRUE)</f>
        <v>0</v>
      </c>
      <c r="AD8" s="90">
        <f>COUNTIF(INPUT_5!$E$31,TRUE)</f>
        <v>0</v>
      </c>
      <c r="AE8" s="91">
        <v>0</v>
      </c>
      <c r="AF8" s="91">
        <v>0</v>
      </c>
      <c r="AG8" s="91">
        <v>0</v>
      </c>
      <c r="AH8" s="91">
        <v>0</v>
      </c>
      <c r="AI8" s="91">
        <v>0</v>
      </c>
      <c r="AJ8" s="91">
        <v>0</v>
      </c>
      <c r="AK8" s="90">
        <f>COUNTIF(INPUT_5!$G$31,TRUE)</f>
        <v>0</v>
      </c>
      <c r="AL8" s="90">
        <f>COUNTIF(INPUT_5!$I$31,TRUE)</f>
        <v>0</v>
      </c>
      <c r="AM8" s="90">
        <f>COUNTIF(INPUT_5!$I$25,TRUE)</f>
        <v>0</v>
      </c>
      <c r="AN8" s="90" t="str">
        <f>IF(OR(N64&gt;0,N66&gt;0,N65&gt;0,N67&gt;0,N68&gt;0,N69&gt;0,N70&gt;0,N71&gt;0,N72&gt;0,N73&gt;0,N74&gt;0,N75&gt;0,N76&gt;0,N77&gt;0,N78&gt;0,N79&gt;0,N80&gt;0),"ROM",IF(OR(N81&gt;0,N82&gt;0,N83&gt;0,N84&gt;0,N85&gt;0,N86&gt;0,N87&gt;0,N88&gt;0,N89&gt;0,N90&gt;0,N91&gt;0,N92&gt;0,N93&gt;0,N94&gt;0),"SMK",IF(OR(N95&gt;0,N96&gt;0,N97&gt;0,N98&gt;0,N99&gt;0,N100&gt;0,N101&gt;0,N102&gt;0,N103&gt;0,N104&gt;0),"DMK","o.B.")))</f>
        <v>o.B.</v>
      </c>
    </row>
    <row r="9" spans="1:40" x14ac:dyDescent="0.25">
      <c r="A9" s="55">
        <f>INPUT_6!$G$7</f>
        <v>42217</v>
      </c>
      <c r="B9" s="65" t="str">
        <f>INPUT_6!$C$7</f>
        <v>Athlet 6</v>
      </c>
      <c r="C9" s="56">
        <f t="shared" si="0"/>
        <v>0</v>
      </c>
      <c r="D9" s="90">
        <f>COUNTIF(INPUT_6!$C$10,TRUE)</f>
        <v>0</v>
      </c>
      <c r="E9" s="90">
        <f>COUNTIF(INPUT_6!$E$10,TRUE)</f>
        <v>0</v>
      </c>
      <c r="F9" s="90">
        <f>COUNTIF(INPUT_6!$G$10,TRUE)</f>
        <v>0</v>
      </c>
      <c r="G9" s="90">
        <f>COUNTIF(INPUT_6!$I$10,TRUE)</f>
        <v>0</v>
      </c>
      <c r="H9" s="90">
        <f>COUNTIF(INPUT_6!$C$13,TRUE)</f>
        <v>0</v>
      </c>
      <c r="I9" s="90">
        <f>COUNTIF(INPUT_6!$E$13,TRUE)</f>
        <v>0</v>
      </c>
      <c r="J9" s="90">
        <f>COUNTIF(INPUT_6!$G$13,TRUE)</f>
        <v>0</v>
      </c>
      <c r="K9" s="90">
        <f>COUNTIF(INPUT_6!$I$13,TRUE)</f>
        <v>0</v>
      </c>
      <c r="L9" s="90">
        <f>COUNTIF(INPUT_6!$G$16,TRUE)</f>
        <v>0</v>
      </c>
      <c r="M9" s="90">
        <f>COUNTIF(INPUT_6!$I$16,TRUE)</f>
        <v>0</v>
      </c>
      <c r="N9" s="90">
        <f>COUNTIF(INPUT_6!$C$16,TRUE)</f>
        <v>0</v>
      </c>
      <c r="O9" s="90">
        <f>COUNTIF(INPUT_6!$E$16,TRUE)</f>
        <v>0</v>
      </c>
      <c r="P9" s="90">
        <f>COUNTIF(INPUT_6!$C$19,TRUE)</f>
        <v>0</v>
      </c>
      <c r="Q9" s="90">
        <f>COUNTIF(INPUT_6!$E$19,TRUE)</f>
        <v>0</v>
      </c>
      <c r="R9" s="90">
        <f>COUNTIF(INPUT_6!$C$22,TRUE)</f>
        <v>0</v>
      </c>
      <c r="S9" s="90">
        <f>COUNTIF(INPUT_6!$E$22,TRUE)</f>
        <v>0</v>
      </c>
      <c r="T9" s="90">
        <f>COUNTIF(INPUT_6!$G$22,TRUE)</f>
        <v>0</v>
      </c>
      <c r="U9" s="90">
        <f>COUNTIF(INPUT_6!$I$22,TRUE)</f>
        <v>0</v>
      </c>
      <c r="V9" s="90">
        <f>COUNTIF(INPUT_6!$C$25,TRUE)</f>
        <v>0</v>
      </c>
      <c r="W9" s="90">
        <f>COUNTIF(INPUT_6!$E$25,TRUE)</f>
        <v>0</v>
      </c>
      <c r="X9" s="90">
        <f>COUNTIF(INPUT_6!$G$25,TRUE)</f>
        <v>0</v>
      </c>
      <c r="Y9" s="90">
        <f>COUNTIF(INPUT_6!$C$28,TRUE)</f>
        <v>0</v>
      </c>
      <c r="Z9" s="90">
        <f>COUNTIF(INPUT_6!$E$28,TRUE)</f>
        <v>0</v>
      </c>
      <c r="AA9" s="90">
        <f>COUNTIF(INPUT_6!$G$28,TRUE)</f>
        <v>0</v>
      </c>
      <c r="AB9" s="90">
        <f>COUNTIF(INPUT_6!$I$28,TRUE)</f>
        <v>0</v>
      </c>
      <c r="AC9" s="90">
        <f>COUNTIF(INPUT_6!$C$31,TRUE)</f>
        <v>0</v>
      </c>
      <c r="AD9" s="90">
        <f>COUNTIF(INPUT_6!$E$31,TRUE)</f>
        <v>0</v>
      </c>
      <c r="AE9" s="91">
        <v>0</v>
      </c>
      <c r="AF9" s="91">
        <v>0</v>
      </c>
      <c r="AG9" s="91">
        <v>0</v>
      </c>
      <c r="AH9" s="91">
        <v>0</v>
      </c>
      <c r="AI9" s="91">
        <v>0</v>
      </c>
      <c r="AJ9" s="91">
        <v>0</v>
      </c>
      <c r="AK9" s="90">
        <f>COUNTIF(INPUT_6!$G$31,TRUE)</f>
        <v>0</v>
      </c>
      <c r="AL9" s="90">
        <f>COUNTIF(INPUT_6!$I$31,TRUE)</f>
        <v>0</v>
      </c>
      <c r="AM9" s="90">
        <f>COUNTIF(INPUT_6!$I$25,TRUE)</f>
        <v>0</v>
      </c>
      <c r="AN9" s="90" t="str">
        <f>IF(OR(P64&gt;0,P66&gt;0,P65&gt;0,P67&gt;0,P68&gt;0,P69&gt;0,P70&gt;0,P71&gt;0,P72&gt;0,P73&gt;0,P74&gt;0,P75&gt;0,P76&gt;0,P77&gt;0,P78&gt;0,P79&gt;0,P80&gt;0),"ROM",IF(OR(P81&gt;0,P82&gt;0,P83&gt;0,P84&gt;0,P85&gt;0,P86&gt;0,P87&gt;0,P88&gt;0,P89&gt;0,P90&gt;0,P91&gt;0,P92&gt;0,P93&gt;0,P94&gt;0),"SMK",IF(OR(P95&gt;0,P96&gt;0,P97&gt;0,P98&gt;0,P99&gt;0,P100&gt;0,P101&gt;0,P102&gt;0,P103&gt;0,P104&gt;0),"DMK","o.B.")))</f>
        <v>o.B.</v>
      </c>
    </row>
    <row r="10" spans="1:40" x14ac:dyDescent="0.25">
      <c r="A10" s="55">
        <f>INPUT_7!$G$7</f>
        <v>42217</v>
      </c>
      <c r="B10" s="65" t="str">
        <f>INPUT_7!$C$7</f>
        <v>Athlet 7</v>
      </c>
      <c r="C10" s="56">
        <f t="shared" si="0"/>
        <v>0</v>
      </c>
      <c r="D10" s="90">
        <f>COUNTIF(INPUT_7!$C$10,TRUE)</f>
        <v>0</v>
      </c>
      <c r="E10" s="90">
        <f>COUNTIF(INPUT_7!$E$10,TRUE)</f>
        <v>0</v>
      </c>
      <c r="F10" s="90">
        <f>COUNTIF(INPUT_7!$G$10,TRUE)</f>
        <v>0</v>
      </c>
      <c r="G10" s="90">
        <f>COUNTIF(INPUT_7!$I$10,TRUE)</f>
        <v>0</v>
      </c>
      <c r="H10" s="90">
        <f>COUNTIF(INPUT_7!$C$13,TRUE)</f>
        <v>0</v>
      </c>
      <c r="I10" s="90">
        <f>COUNTIF(INPUT_7!$E$13,TRUE)</f>
        <v>0</v>
      </c>
      <c r="J10" s="90">
        <f>COUNTIF(INPUT_7!$G$13,TRUE)</f>
        <v>0</v>
      </c>
      <c r="K10" s="90">
        <f>COUNTIF(INPUT_7!$I$13,TRUE)</f>
        <v>0</v>
      </c>
      <c r="L10" s="90">
        <f>COUNTIF(INPUT_7!$G$16,TRUE)</f>
        <v>0</v>
      </c>
      <c r="M10" s="90">
        <f>COUNTIF(INPUT_7!$I$16,TRUE)</f>
        <v>0</v>
      </c>
      <c r="N10" s="90">
        <f>COUNTIF(INPUT_7!$C$16,TRUE)</f>
        <v>0</v>
      </c>
      <c r="O10" s="90">
        <f>COUNTIF(INPUT_7!$E$16,TRUE)</f>
        <v>0</v>
      </c>
      <c r="P10" s="90">
        <f>COUNTIF(INPUT_7!$C$19,TRUE)</f>
        <v>0</v>
      </c>
      <c r="Q10" s="90">
        <f>COUNTIF(INPUT_7!$E$19,TRUE)</f>
        <v>0</v>
      </c>
      <c r="R10" s="90">
        <f>COUNTIF(INPUT_7!$C$22,TRUE)</f>
        <v>0</v>
      </c>
      <c r="S10" s="90">
        <f>COUNTIF(INPUT_7!$E$22,TRUE)</f>
        <v>0</v>
      </c>
      <c r="T10" s="90">
        <f>COUNTIF(INPUT_7!$G$22,TRUE)</f>
        <v>0</v>
      </c>
      <c r="U10" s="90">
        <f>COUNTIF(INPUT_7!$I$22,TRUE)</f>
        <v>0</v>
      </c>
      <c r="V10" s="90">
        <f>COUNTIF(INPUT_7!$C$25,TRUE)</f>
        <v>0</v>
      </c>
      <c r="W10" s="90">
        <f>COUNTIF(INPUT_7!$E$25,TRUE)</f>
        <v>0</v>
      </c>
      <c r="X10" s="90">
        <f>COUNTIF(INPUT_7!$G$25,TRUE)</f>
        <v>0</v>
      </c>
      <c r="Y10" s="90">
        <f>COUNTIF(INPUT_7!$C$28,TRUE)</f>
        <v>0</v>
      </c>
      <c r="Z10" s="90">
        <f>COUNTIF(INPUT_7!$E$28,TRUE)</f>
        <v>0</v>
      </c>
      <c r="AA10" s="90">
        <f>COUNTIF(INPUT_7!$G$28,TRUE)</f>
        <v>0</v>
      </c>
      <c r="AB10" s="90">
        <f>COUNTIF(INPUT_7!$I$28,TRUE)</f>
        <v>0</v>
      </c>
      <c r="AC10" s="90">
        <f>COUNTIF(INPUT_7!$C$31,TRUE)</f>
        <v>0</v>
      </c>
      <c r="AD10" s="90">
        <f>COUNTIF(INPUT_7!$E$31,TRUE)</f>
        <v>0</v>
      </c>
      <c r="AE10" s="91">
        <v>0</v>
      </c>
      <c r="AF10" s="91">
        <v>0</v>
      </c>
      <c r="AG10" s="91">
        <v>0</v>
      </c>
      <c r="AH10" s="91">
        <v>0</v>
      </c>
      <c r="AI10" s="91">
        <v>0</v>
      </c>
      <c r="AJ10" s="91">
        <v>0</v>
      </c>
      <c r="AK10" s="90">
        <f>COUNTIF(INPUT_7!$G$31,TRUE)</f>
        <v>0</v>
      </c>
      <c r="AL10" s="90">
        <f>COUNTIF(INPUT_7!$I$31,TRUE)</f>
        <v>0</v>
      </c>
      <c r="AM10" s="90">
        <f>COUNTIF(INPUT_7!$I$25,TRUE)</f>
        <v>0</v>
      </c>
      <c r="AN10" s="90" t="str">
        <f>IF(OR(Q64&gt;0,Q66&gt;0,Q65&gt;0,Q67&gt;0,Q68&gt;0,Q69&gt;0,Q70&gt;0,Q71&gt;0,Q72&gt;0,Q73&gt;0,Q74&gt;0,Q75&gt;0,Q76&gt;0,Q77&gt;0,Q78&gt;0,Q79&gt;0,Q80&gt;0),"ROM",IF(OR(Q81&gt;0,Q82&gt;0,Q83&gt;0,Q84&gt;0,Q85&gt;0,Q86&gt;0,Q87&gt;0,Q88&gt;0,Q89&gt;0,Q90&gt;0,Q91&gt;0,Q92&gt;0,Q93&gt;0,Q94&gt;0),"SMK",IF(OR(Q95&gt;0,Q96&gt;0,Q97&gt;0,Q98&gt;0,Q99&gt;0,Q100&gt;0,Q101&gt;0,Q102&gt;0,Q103&gt;0,Q104&gt;0),"DMK","o.B.")))</f>
        <v>o.B.</v>
      </c>
    </row>
    <row r="11" spans="1:40" x14ac:dyDescent="0.25">
      <c r="A11" s="55">
        <f>INPUT_8!$G$7</f>
        <v>42217</v>
      </c>
      <c r="B11" s="84" t="str">
        <f>INPUT_8!$C$7</f>
        <v>Athlet 8</v>
      </c>
      <c r="C11" s="56">
        <f t="shared" si="0"/>
        <v>0</v>
      </c>
      <c r="D11" s="90">
        <f>COUNTIF(INPUT_8!$C$10,TRUE)</f>
        <v>0</v>
      </c>
      <c r="E11" s="90">
        <f>COUNTIF(INPUT_8!$E$10,TRUE)</f>
        <v>0</v>
      </c>
      <c r="F11" s="90">
        <f>COUNTIF(INPUT_8!$G$10,TRUE)</f>
        <v>0</v>
      </c>
      <c r="G11" s="90">
        <f>COUNTIF(INPUT_8!$I$10,TRUE)</f>
        <v>0</v>
      </c>
      <c r="H11" s="90">
        <f>COUNTIF(INPUT_8!$C$13,TRUE)</f>
        <v>0</v>
      </c>
      <c r="I11" s="90">
        <f>COUNTIF(INPUT_8!$E$13,TRUE)</f>
        <v>0</v>
      </c>
      <c r="J11" s="90">
        <f>COUNTIF(INPUT_8!$G$13,TRUE)</f>
        <v>0</v>
      </c>
      <c r="K11" s="90">
        <f>COUNTIF(INPUT_8!$I$13,TRUE)</f>
        <v>0</v>
      </c>
      <c r="L11" s="90">
        <f>COUNTIF(INPUT_8!$G$16,TRUE)</f>
        <v>0</v>
      </c>
      <c r="M11" s="90">
        <f>COUNTIF(INPUT_8!$I$16,TRUE)</f>
        <v>0</v>
      </c>
      <c r="N11" s="90">
        <f>COUNTIF(INPUT_8!$C$16,TRUE)</f>
        <v>0</v>
      </c>
      <c r="O11" s="90">
        <f>COUNTIF(INPUT_8!$E$16,TRUE)</f>
        <v>0</v>
      </c>
      <c r="P11" s="90">
        <f>COUNTIF(INPUT_8!$C$19,TRUE)</f>
        <v>0</v>
      </c>
      <c r="Q11" s="90">
        <f>COUNTIF(INPUT_8!$E$19,TRUE)</f>
        <v>0</v>
      </c>
      <c r="R11" s="90">
        <f>COUNTIF(INPUT_8!$C$22,TRUE)</f>
        <v>0</v>
      </c>
      <c r="S11" s="90">
        <f>COUNTIF(INPUT_8!$E$22,TRUE)</f>
        <v>0</v>
      </c>
      <c r="T11" s="90">
        <f>COUNTIF(INPUT_8!$G$22,TRUE)</f>
        <v>0</v>
      </c>
      <c r="U11" s="90">
        <f>COUNTIF(INPUT_8!$I$22,TRUE)</f>
        <v>0</v>
      </c>
      <c r="V11" s="90">
        <f>COUNTIF(INPUT_8!$C$25,TRUE)</f>
        <v>0</v>
      </c>
      <c r="W11" s="90">
        <f>COUNTIF(INPUT_8!$E$25,TRUE)</f>
        <v>0</v>
      </c>
      <c r="X11" s="90">
        <f>COUNTIF(INPUT_8!$G$25,TRUE)</f>
        <v>0</v>
      </c>
      <c r="Y11" s="90">
        <f>COUNTIF(INPUT_8!$C$28,TRUE)</f>
        <v>0</v>
      </c>
      <c r="Z11" s="90">
        <f>COUNTIF(INPUT_8!$E$28,TRUE)</f>
        <v>0</v>
      </c>
      <c r="AA11" s="90">
        <f>COUNTIF(INPUT_8!$G$28,TRUE)</f>
        <v>0</v>
      </c>
      <c r="AB11" s="90">
        <f>COUNTIF(INPUT_8!$I$28,TRUE)</f>
        <v>0</v>
      </c>
      <c r="AC11" s="90">
        <f>COUNTIF(INPUT_8!$C$31,TRUE)</f>
        <v>0</v>
      </c>
      <c r="AD11" s="90">
        <f>COUNTIF(INPUT_8!$E$31,TRUE)</f>
        <v>0</v>
      </c>
      <c r="AE11" s="91">
        <v>0</v>
      </c>
      <c r="AF11" s="91">
        <v>0</v>
      </c>
      <c r="AG11" s="91">
        <v>0</v>
      </c>
      <c r="AH11" s="91">
        <v>0</v>
      </c>
      <c r="AI11" s="91">
        <v>0</v>
      </c>
      <c r="AJ11" s="91">
        <v>0</v>
      </c>
      <c r="AK11" s="90">
        <f>COUNTIF(INPUT_8!$G$31,TRUE)</f>
        <v>0</v>
      </c>
      <c r="AL11" s="90">
        <f>COUNTIF(INPUT_8!$I$31,TRUE)</f>
        <v>0</v>
      </c>
      <c r="AM11" s="90">
        <f>COUNTIF(INPUT_8!$I$25,TRUE)</f>
        <v>0</v>
      </c>
      <c r="AN11" s="90" t="str">
        <f>IF(OR(S64&gt;0,S66&gt;0,S65&gt;0,S67&gt;0,S68&gt;0,S69&gt;0,S70&gt;0,S71&gt;0,S72&gt;0,S73&gt;0,S74&gt;0,S75&gt;0,S76&gt;0,S77&gt;0,S78&gt;0,S79&gt;0,S80&gt;0),"ROM",IF(OR(S81&gt;0,S82&gt;0,S83&gt;0,S84&gt;0,S85&gt;0,S86&gt;0,S87&gt;0,S88&gt;0,S89&gt;0,S90&gt;0,S91&gt;0,S92&gt;0,S93&gt;0,S94&gt;0),"SMK",IF(OR(S95&gt;0,S96&gt;0,S97&gt;0,S98&gt;0,S99&gt;0,S100&gt;0,S101&gt;0,S102&gt;0,S103&gt;0,S104&gt;0),"DMK","o.B.")))</f>
        <v>o.B.</v>
      </c>
    </row>
    <row r="12" spans="1:40" x14ac:dyDescent="0.25">
      <c r="A12" s="55">
        <f>INPUT_9!$G$7</f>
        <v>42217</v>
      </c>
      <c r="B12" s="84" t="str">
        <f>INPUT_9!$C$7</f>
        <v>Athlet 9</v>
      </c>
      <c r="C12" s="56">
        <f t="shared" si="0"/>
        <v>0</v>
      </c>
      <c r="D12" s="90">
        <f>COUNTIF(INPUT_9!$C$10,TRUE)</f>
        <v>0</v>
      </c>
      <c r="E12" s="90">
        <f>COUNTIF(INPUT_9!$E$10,TRUE)</f>
        <v>0</v>
      </c>
      <c r="F12" s="90">
        <f>COUNTIF(INPUT_9!$G$10,TRUE)</f>
        <v>0</v>
      </c>
      <c r="G12" s="90">
        <f>COUNTIF(INPUT_9!$I$10,TRUE)</f>
        <v>0</v>
      </c>
      <c r="H12" s="90">
        <f>COUNTIF(INPUT_9!$C$13,TRUE)</f>
        <v>0</v>
      </c>
      <c r="I12" s="90">
        <f>COUNTIF(INPUT_9!$E$13,TRUE)</f>
        <v>0</v>
      </c>
      <c r="J12" s="90">
        <f>COUNTIF(INPUT_9!$G$13,TRUE)</f>
        <v>0</v>
      </c>
      <c r="K12" s="90">
        <f>COUNTIF(INPUT_9!$I$13,TRUE)</f>
        <v>0</v>
      </c>
      <c r="L12" s="90">
        <f>COUNTIF(INPUT_9!$G$16,TRUE)</f>
        <v>0</v>
      </c>
      <c r="M12" s="90">
        <f>COUNTIF(INPUT_9!$I$16,TRUE)</f>
        <v>0</v>
      </c>
      <c r="N12" s="90">
        <f>COUNTIF(INPUT_9!$C$16,TRUE)</f>
        <v>0</v>
      </c>
      <c r="O12" s="90">
        <f>COUNTIF(INPUT_9!$E$16,TRUE)</f>
        <v>0</v>
      </c>
      <c r="P12" s="90">
        <f>COUNTIF(INPUT_9!$C$19,TRUE)</f>
        <v>0</v>
      </c>
      <c r="Q12" s="90">
        <f>COUNTIF(INPUT_9!$E$19,TRUE)</f>
        <v>0</v>
      </c>
      <c r="R12" s="90">
        <f>COUNTIF(INPUT_9!$C$22,TRUE)</f>
        <v>0</v>
      </c>
      <c r="S12" s="90">
        <f>COUNTIF(INPUT_9!$E$22,TRUE)</f>
        <v>0</v>
      </c>
      <c r="T12" s="90">
        <f>COUNTIF(INPUT_9!$G$22,TRUE)</f>
        <v>0</v>
      </c>
      <c r="U12" s="90">
        <f>COUNTIF(INPUT_9!$I$22,TRUE)</f>
        <v>0</v>
      </c>
      <c r="V12" s="90">
        <f>COUNTIF(INPUT_9!$C$25,TRUE)</f>
        <v>0</v>
      </c>
      <c r="W12" s="90">
        <f>COUNTIF(INPUT_9!$E$25,TRUE)</f>
        <v>0</v>
      </c>
      <c r="X12" s="90">
        <f>COUNTIF(INPUT_9!$G$25,TRUE)</f>
        <v>0</v>
      </c>
      <c r="Y12" s="90">
        <f>COUNTIF(INPUT_9!$C$28,TRUE)</f>
        <v>0</v>
      </c>
      <c r="Z12" s="90">
        <f>COUNTIF(INPUT_9!$E$28,TRUE)</f>
        <v>0</v>
      </c>
      <c r="AA12" s="90">
        <f>COUNTIF(INPUT_9!$G$28,TRUE)</f>
        <v>0</v>
      </c>
      <c r="AB12" s="90">
        <f>COUNTIF(INPUT_9!$I$28,TRUE)</f>
        <v>0</v>
      </c>
      <c r="AC12" s="90">
        <f>COUNTIF(INPUT_9!$C$31,TRUE)</f>
        <v>0</v>
      </c>
      <c r="AD12" s="90">
        <f>COUNTIF(INPUT_9!$E$31,TRUE)</f>
        <v>0</v>
      </c>
      <c r="AE12" s="91">
        <v>0</v>
      </c>
      <c r="AF12" s="91">
        <v>0</v>
      </c>
      <c r="AG12" s="91">
        <v>0</v>
      </c>
      <c r="AH12" s="91">
        <v>0</v>
      </c>
      <c r="AI12" s="91">
        <v>0</v>
      </c>
      <c r="AJ12" s="91">
        <v>0</v>
      </c>
      <c r="AK12" s="90">
        <f>COUNTIF(INPUT_9!$G$31,TRUE)</f>
        <v>0</v>
      </c>
      <c r="AL12" s="90">
        <f>COUNTIF(INPUT_9!$I$31,TRUE)</f>
        <v>0</v>
      </c>
      <c r="AM12" s="90">
        <f>COUNTIF(INPUT_9!$I$25,TRUE)</f>
        <v>0</v>
      </c>
      <c r="AN12" s="90" t="str">
        <f>IF(OR(U64&gt;0,U66&gt;0,U65&gt;0,U67&gt;0,U68&gt;0,U69&gt;0,U70&gt;0,U71&gt;0,U72&gt;0,U73&gt;0,U74&gt;0,U75&gt;0,U76&gt;0,U77&gt;0,U78&gt;0,U79&gt;0,U80&gt;0),"ROM",IF(OR(U81&gt;0,U82&gt;0,U83&gt;0,U84&gt;0,U85&gt;0,U86&gt;0,U87&gt;0,U88&gt;0,U89&gt;0,U90&gt;0,U91&gt;0,U92&gt;0,U93&gt;0,U94&gt;0),"SMK",IF(OR(U95&gt;0,U96&gt;0,U97&gt;0,U98&gt;0,U99&gt;0,U100&gt;0,U101&gt;0,U102&gt;0,U103&gt;0,U104&gt;0),"DMK","o.B.")))</f>
        <v>o.B.</v>
      </c>
    </row>
    <row r="13" spans="1:40" x14ac:dyDescent="0.25">
      <c r="A13" s="55">
        <f>INPUT_10!$G$7</f>
        <v>42217</v>
      </c>
      <c r="B13" s="65" t="str">
        <f>INPUT_10!$C$7</f>
        <v>Athlet 10</v>
      </c>
      <c r="C13" s="56">
        <f t="shared" si="0"/>
        <v>0</v>
      </c>
      <c r="D13" s="90">
        <f>COUNTIF(INPUT_10!$C$10,TRUE)</f>
        <v>0</v>
      </c>
      <c r="E13" s="90">
        <f>COUNTIF(INPUT_10!$E$10,TRUE)</f>
        <v>0</v>
      </c>
      <c r="F13" s="90">
        <f>COUNTIF(INPUT_10!$G$10,TRUE)</f>
        <v>0</v>
      </c>
      <c r="G13" s="90">
        <f>COUNTIF(INPUT_10!$I$10,TRUE)</f>
        <v>0</v>
      </c>
      <c r="H13" s="90">
        <f>COUNTIF(INPUT_10!$C$13,TRUE)</f>
        <v>0</v>
      </c>
      <c r="I13" s="90">
        <f>COUNTIF(INPUT_10!$E$13,TRUE)</f>
        <v>0</v>
      </c>
      <c r="J13" s="90">
        <f>COUNTIF(INPUT_10!$G$13,TRUE)</f>
        <v>0</v>
      </c>
      <c r="K13" s="90">
        <f>COUNTIF(INPUT_10!$I$13,TRUE)</f>
        <v>0</v>
      </c>
      <c r="L13" s="90">
        <f>COUNTIF(INPUT_10!$G$16,TRUE)</f>
        <v>0</v>
      </c>
      <c r="M13" s="90">
        <f>COUNTIF(INPUT_10!$I$16,TRUE)</f>
        <v>0</v>
      </c>
      <c r="N13" s="90">
        <f>COUNTIF(INPUT_10!$C$16,TRUE)</f>
        <v>0</v>
      </c>
      <c r="O13" s="90">
        <f>COUNTIF(INPUT_10!$E$16,TRUE)</f>
        <v>0</v>
      </c>
      <c r="P13" s="90">
        <f>COUNTIF(INPUT_10!$C$19,TRUE)</f>
        <v>0</v>
      </c>
      <c r="Q13" s="90">
        <f>COUNTIF(INPUT_10!$E$19,TRUE)</f>
        <v>0</v>
      </c>
      <c r="R13" s="90">
        <f>COUNTIF(INPUT_10!$C$22,TRUE)</f>
        <v>0</v>
      </c>
      <c r="S13" s="90">
        <f>COUNTIF(INPUT_10!$E$22,TRUE)</f>
        <v>0</v>
      </c>
      <c r="T13" s="90">
        <f>COUNTIF(INPUT_10!$G$22,TRUE)</f>
        <v>0</v>
      </c>
      <c r="U13" s="90">
        <f>COUNTIF(INPUT_10!$I$22,TRUE)</f>
        <v>0</v>
      </c>
      <c r="V13" s="90">
        <f>COUNTIF(INPUT_10!$C$25,TRUE)</f>
        <v>0</v>
      </c>
      <c r="W13" s="90">
        <f>COUNTIF(INPUT_10!$E$25,TRUE)</f>
        <v>0</v>
      </c>
      <c r="X13" s="90">
        <f>COUNTIF(INPUT_10!$G$25,TRUE)</f>
        <v>0</v>
      </c>
      <c r="Y13" s="90">
        <f>COUNTIF(INPUT_10!$C$28,TRUE)</f>
        <v>0</v>
      </c>
      <c r="Z13" s="90">
        <f>COUNTIF(INPUT_10!$E$28,TRUE)</f>
        <v>0</v>
      </c>
      <c r="AA13" s="90">
        <f>COUNTIF(INPUT_10!$G$28,TRUE)</f>
        <v>0</v>
      </c>
      <c r="AB13" s="90">
        <f>COUNTIF(INPUT_10!$I$28,TRUE)</f>
        <v>0</v>
      </c>
      <c r="AC13" s="90">
        <f>COUNTIF(INPUT_10!$C$31,TRUE)</f>
        <v>0</v>
      </c>
      <c r="AD13" s="90">
        <f>COUNTIF(INPUT_10!$E$31,TRUE)</f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0">
        <f>COUNTIF(INPUT_10!$G$31,TRUE)</f>
        <v>0</v>
      </c>
      <c r="AL13" s="90">
        <f>COUNTIF(INPUT_10!$I$31,TRUE)</f>
        <v>0</v>
      </c>
      <c r="AM13" s="90">
        <f>COUNTIF(INPUT_10!$I$25,TRUE)</f>
        <v>0</v>
      </c>
      <c r="AN13" s="90" t="str">
        <f>IF(OR(W64&gt;0,W66&gt;0,W65&gt;0,W67&gt;0,W68&gt;0,W69&gt;0,W70&gt;0,W71&gt;0,W72&gt;0,W73&gt;0,W74&gt;0,W75&gt;0,W76&gt;0,W77&gt;0,W78&gt;0,W79&gt;0,W80&gt;0),"ROM",IF(OR(W81&gt;0,W82&gt;0,W83&gt;0,W84&gt;0,W85&gt;0,W86&gt;0,W87&gt;0,W88&gt;0,W89&gt;0,W90&gt;0,W91&gt;0,W92&gt;0,W93&gt;0,W94&gt;0),"SMK",IF(OR(W95&gt;0,W96&gt;0,W97&gt;0,W98&gt;0,W99&gt;0,W100&gt;0,W101&gt;0,W102&gt;0,W103&gt;0,W104&gt;0),"DMK","o.B.")))</f>
        <v>o.B.</v>
      </c>
    </row>
    <row r="14" spans="1:40" x14ac:dyDescent="0.25">
      <c r="A14" s="55">
        <f>INPUT_11!$G$7</f>
        <v>42217</v>
      </c>
      <c r="B14" s="84" t="str">
        <f>INPUT_11!$C$7</f>
        <v>Athlet 11</v>
      </c>
      <c r="C14" s="56">
        <f t="shared" si="0"/>
        <v>0</v>
      </c>
      <c r="D14" s="90">
        <f>COUNTIF(INPUT_11!$C$10,TRUE)</f>
        <v>0</v>
      </c>
      <c r="E14" s="90">
        <f>COUNTIF(INPUT_11!$E$10,TRUE)</f>
        <v>0</v>
      </c>
      <c r="F14" s="90">
        <f>COUNTIF(INPUT_11!$G$10,TRUE)</f>
        <v>0</v>
      </c>
      <c r="G14" s="90">
        <f>COUNTIF(INPUT_11!$I$10,TRUE)</f>
        <v>0</v>
      </c>
      <c r="H14" s="90">
        <f>COUNTIF(INPUT_11!$C$13,TRUE)</f>
        <v>0</v>
      </c>
      <c r="I14" s="90">
        <f>COUNTIF(INPUT_11!$E$13,TRUE)</f>
        <v>0</v>
      </c>
      <c r="J14" s="90">
        <f>COUNTIF(INPUT_11!$G$13,TRUE)</f>
        <v>0</v>
      </c>
      <c r="K14" s="90">
        <f>COUNTIF(INPUT_11!$I$13,TRUE)</f>
        <v>0</v>
      </c>
      <c r="L14" s="90">
        <f>COUNTIF(INPUT_11!$G$16,TRUE)</f>
        <v>0</v>
      </c>
      <c r="M14" s="90">
        <f>COUNTIF(INPUT_11!$I$16,TRUE)</f>
        <v>0</v>
      </c>
      <c r="N14" s="90">
        <f>COUNTIF(INPUT_11!$C$16,TRUE)</f>
        <v>0</v>
      </c>
      <c r="O14" s="90">
        <f>COUNTIF(INPUT_11!$E$16,TRUE)</f>
        <v>0</v>
      </c>
      <c r="P14" s="90">
        <f>COUNTIF(INPUT_11!$C$19,TRUE)</f>
        <v>0</v>
      </c>
      <c r="Q14" s="90">
        <f>COUNTIF(INPUT_11!$E$19,TRUE)</f>
        <v>0</v>
      </c>
      <c r="R14" s="90">
        <f>COUNTIF(INPUT_11!$C$22,TRUE)</f>
        <v>0</v>
      </c>
      <c r="S14" s="90">
        <f>COUNTIF(INPUT_11!$E$22,TRUE)</f>
        <v>0</v>
      </c>
      <c r="T14" s="90">
        <f>COUNTIF(INPUT_11!$G$22,TRUE)</f>
        <v>0</v>
      </c>
      <c r="U14" s="90">
        <f>COUNTIF(INPUT_11!$I$22,TRUE)</f>
        <v>0</v>
      </c>
      <c r="V14" s="90">
        <f>COUNTIF(INPUT_11!$C$25,TRUE)</f>
        <v>0</v>
      </c>
      <c r="W14" s="90">
        <f>COUNTIF(INPUT_11!$E$25,TRUE)</f>
        <v>0</v>
      </c>
      <c r="X14" s="90">
        <f>COUNTIF(INPUT_11!$G$25,TRUE)</f>
        <v>0</v>
      </c>
      <c r="Y14" s="90">
        <f>COUNTIF(INPUT_11!$C$28,TRUE)</f>
        <v>0</v>
      </c>
      <c r="Z14" s="90">
        <f>COUNTIF(INPUT_11!$E$28,TRUE)</f>
        <v>0</v>
      </c>
      <c r="AA14" s="90">
        <f>COUNTIF(INPUT_11!$G$28,TRUE)</f>
        <v>0</v>
      </c>
      <c r="AB14" s="90">
        <f>COUNTIF(INPUT_11!$I$28,TRUE)</f>
        <v>0</v>
      </c>
      <c r="AC14" s="90">
        <f>COUNTIF(INPUT_11!$C$31,TRUE)</f>
        <v>0</v>
      </c>
      <c r="AD14" s="90">
        <f>COUNTIF(INPUT_11!$E$31,TRUE)</f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0">
        <f>COUNTIF(INPUT_11!$G$31,TRUE)</f>
        <v>0</v>
      </c>
      <c r="AL14" s="90">
        <f>COUNTIF(INPUT_11!$I$31,TRUE)</f>
        <v>0</v>
      </c>
      <c r="AM14" s="90">
        <f>COUNTIF(INPUT_11!$I$25,TRUE)</f>
        <v>0</v>
      </c>
      <c r="AN14" s="90" t="str">
        <f>IF(OR(Y64&gt;0,Y66&gt;0,Y65&gt;0,Y67&gt;0,Y68&gt;0,Y69&gt;0,Y70&gt;0,Y71&gt;0,Y72&gt;0,Y73&gt;0,Y74&gt;0,Y75&gt;0,Y76&gt;0,Y77&gt;0,Y78&gt;0,Y79&gt;0,Y80&gt;0),"ROM",IF(OR(Y81&gt;0,Y82&gt;0,Y83&gt;0,Y84&gt;0,Y85&gt;0,Y86&gt;0,Y87&gt;0,Y88&gt;0,Y89&gt;0,Y90&gt;0,Y91&gt;0,Y92&gt;0,Y93&gt;0,Y94&gt;0),"SMK",IF(OR(Y95&gt;0,Y96&gt;0,Y97&gt;0,Y98&gt;0,Y99&gt;0,Y100&gt;0,Y101&gt;0,Y102&gt;0,Y103&gt;0,Y104&gt;0),"DMK","o.B.")))</f>
        <v>o.B.</v>
      </c>
    </row>
    <row r="15" spans="1:40" x14ac:dyDescent="0.25">
      <c r="A15" s="55">
        <f>INPUT_12!$G$7</f>
        <v>42217</v>
      </c>
      <c r="B15" s="84" t="str">
        <f>INPUT_12!$C$7</f>
        <v>Athlet 12</v>
      </c>
      <c r="C15" s="56">
        <f t="shared" si="0"/>
        <v>0</v>
      </c>
      <c r="D15" s="90">
        <f>COUNTIF(INPUT_12!$C$10,TRUE)</f>
        <v>0</v>
      </c>
      <c r="E15" s="90">
        <f>COUNTIF(INPUT_12!$E$10,TRUE)</f>
        <v>0</v>
      </c>
      <c r="F15" s="90">
        <f>COUNTIF(INPUT_12!$G$10,TRUE)</f>
        <v>0</v>
      </c>
      <c r="G15" s="90">
        <f>COUNTIF(INPUT_12!$I$10,TRUE)</f>
        <v>0</v>
      </c>
      <c r="H15" s="90">
        <f>COUNTIF(INPUT_12!$C$13,TRUE)</f>
        <v>0</v>
      </c>
      <c r="I15" s="90">
        <f>COUNTIF(INPUT_12!$E$13,TRUE)</f>
        <v>0</v>
      </c>
      <c r="J15" s="90">
        <f>COUNTIF(INPUT_12!$G$13,TRUE)</f>
        <v>0</v>
      </c>
      <c r="K15" s="90">
        <f>COUNTIF(INPUT_12!$I$13,TRUE)</f>
        <v>0</v>
      </c>
      <c r="L15" s="90">
        <f>COUNTIF(INPUT_12!$G$16,TRUE)</f>
        <v>0</v>
      </c>
      <c r="M15" s="90">
        <f>COUNTIF(INPUT_12!$I$16,TRUE)</f>
        <v>0</v>
      </c>
      <c r="N15" s="90">
        <f>COUNTIF(INPUT_12!$C$16,TRUE)</f>
        <v>0</v>
      </c>
      <c r="O15" s="90">
        <f>COUNTIF(INPUT_12!$E$16,TRUE)</f>
        <v>0</v>
      </c>
      <c r="P15" s="90">
        <f>COUNTIF(INPUT_12!$C$19,TRUE)</f>
        <v>0</v>
      </c>
      <c r="Q15" s="90">
        <f>COUNTIF(INPUT_12!$E$19,TRUE)</f>
        <v>0</v>
      </c>
      <c r="R15" s="90">
        <f>COUNTIF(INPUT_12!$C$22,TRUE)</f>
        <v>0</v>
      </c>
      <c r="S15" s="90">
        <f>COUNTIF(INPUT_12!$E$22,TRUE)</f>
        <v>0</v>
      </c>
      <c r="T15" s="90">
        <f>COUNTIF(INPUT_12!$G$22,TRUE)</f>
        <v>0</v>
      </c>
      <c r="U15" s="90">
        <f>COUNTIF(INPUT_12!$I$22,TRUE)</f>
        <v>0</v>
      </c>
      <c r="V15" s="90">
        <f>COUNTIF(INPUT_12!$C$25,TRUE)</f>
        <v>0</v>
      </c>
      <c r="W15" s="90">
        <f>COUNTIF(INPUT_12!$E$25,TRUE)</f>
        <v>0</v>
      </c>
      <c r="X15" s="90">
        <f>COUNTIF(INPUT_12!$G$25,TRUE)</f>
        <v>0</v>
      </c>
      <c r="Y15" s="90">
        <f>COUNTIF(INPUT_12!$C$28,TRUE)</f>
        <v>0</v>
      </c>
      <c r="Z15" s="90">
        <f>COUNTIF(INPUT_12!$E$28,TRUE)</f>
        <v>0</v>
      </c>
      <c r="AA15" s="90">
        <f>COUNTIF(INPUT_12!$G$28,TRUE)</f>
        <v>0</v>
      </c>
      <c r="AB15" s="90">
        <f>COUNTIF(INPUT_12!$I$28,TRUE)</f>
        <v>0</v>
      </c>
      <c r="AC15" s="90">
        <f>COUNTIF(INPUT_12!$C$31,TRUE)</f>
        <v>0</v>
      </c>
      <c r="AD15" s="90">
        <f>COUNTIF(INPUT_12!$E$31,TRUE)</f>
        <v>0</v>
      </c>
      <c r="AE15" s="91">
        <v>0</v>
      </c>
      <c r="AF15" s="91">
        <v>0</v>
      </c>
      <c r="AG15" s="91">
        <v>0</v>
      </c>
      <c r="AH15" s="91">
        <v>0</v>
      </c>
      <c r="AI15" s="91">
        <v>0</v>
      </c>
      <c r="AJ15" s="91">
        <v>0</v>
      </c>
      <c r="AK15" s="90">
        <f>COUNTIF(INPUT_12!$G$31,TRUE)</f>
        <v>0</v>
      </c>
      <c r="AL15" s="90">
        <f>COUNTIF(INPUT_12!$I$31,TRUE)</f>
        <v>0</v>
      </c>
      <c r="AM15" s="90">
        <f>COUNTIF(INPUT_12!$I$25,TRUE)</f>
        <v>0</v>
      </c>
      <c r="AN15" s="90" t="str">
        <f>IF(OR(AA64&gt;0,AA66&gt;0,AA65&gt;0,AA67&gt;0,AA68&gt;0,AA69&gt;0,AA70&gt;0,AA71&gt;0,AA72&gt;0,AA73&gt;0,AA74&gt;0,AA75&gt;0,AA76&gt;0,AA77&gt;0,AA78&gt;0,AA79&gt;0,AA80&gt;0),"ROM",IF(OR(AA81&gt;0,AA82&gt;0,AA83&gt;0,AA84&gt;0,AA85&gt;0,AA86&gt;0,AA87&gt;0,AA88&gt;0,AA89&gt;0,AA90&gt;0,AA91&gt;0,AA92&gt;0,AA93&gt;0,AA94&gt;0),"SMK",IF(OR(AA95&gt;0,AA96&gt;0,AA97&gt;0,AA98&gt;0,AA99&gt;0,AA100&gt;0,AA101&gt;0,AA102&gt;0,AA103&gt;0,AA104&gt;0),"DMK","o.B.")))</f>
        <v>o.B.</v>
      </c>
    </row>
    <row r="16" spans="1:40" x14ac:dyDescent="0.25">
      <c r="A16" s="55">
        <f>INPUT_13!$G$7</f>
        <v>42217</v>
      </c>
      <c r="B16" s="84" t="str">
        <f>INPUT_13!$C$7</f>
        <v>Athlet 13</v>
      </c>
      <c r="C16" s="56">
        <f t="shared" si="0"/>
        <v>0</v>
      </c>
      <c r="D16" s="90">
        <f>COUNTIF(INPUT_13!$C$10,TRUE)</f>
        <v>0</v>
      </c>
      <c r="E16" s="90">
        <f>COUNTIF(INPUT_13!$E$10,TRUE)</f>
        <v>0</v>
      </c>
      <c r="F16" s="90">
        <f>COUNTIF(INPUT_13!$G$10,TRUE)</f>
        <v>0</v>
      </c>
      <c r="G16" s="90">
        <f>COUNTIF(INPUT_13!$I$10,TRUE)</f>
        <v>0</v>
      </c>
      <c r="H16" s="90">
        <f>COUNTIF(INPUT_13!$C$13,TRUE)</f>
        <v>0</v>
      </c>
      <c r="I16" s="90">
        <f>COUNTIF(INPUT_13!$E$13,TRUE)</f>
        <v>0</v>
      </c>
      <c r="J16" s="90">
        <f>COUNTIF(INPUT_13!$G$13,TRUE)</f>
        <v>0</v>
      </c>
      <c r="K16" s="90">
        <f>COUNTIF(INPUT_13!$I$13,TRUE)</f>
        <v>0</v>
      </c>
      <c r="L16" s="90">
        <f>COUNTIF(INPUT_13!$G$16,TRUE)</f>
        <v>0</v>
      </c>
      <c r="M16" s="90">
        <f>COUNTIF(INPUT_13!$I$16,TRUE)</f>
        <v>0</v>
      </c>
      <c r="N16" s="90">
        <f>COUNTIF(INPUT_13!$C$16,TRUE)</f>
        <v>0</v>
      </c>
      <c r="O16" s="90">
        <f>COUNTIF(INPUT_13!$E$16,TRUE)</f>
        <v>0</v>
      </c>
      <c r="P16" s="90">
        <f>COUNTIF(INPUT_13!$C$19,TRUE)</f>
        <v>0</v>
      </c>
      <c r="Q16" s="90">
        <f>COUNTIF(INPUT_13!$E$19,TRUE)</f>
        <v>0</v>
      </c>
      <c r="R16" s="90">
        <f>COUNTIF(INPUT_13!$C$22,TRUE)</f>
        <v>0</v>
      </c>
      <c r="S16" s="90">
        <f>COUNTIF(INPUT_13!$E$22,TRUE)</f>
        <v>0</v>
      </c>
      <c r="T16" s="90">
        <f>COUNTIF(INPUT_13!$G$22,TRUE)</f>
        <v>0</v>
      </c>
      <c r="U16" s="90">
        <f>COUNTIF(INPUT_13!$I$22,TRUE)</f>
        <v>0</v>
      </c>
      <c r="V16" s="90">
        <f>COUNTIF(INPUT_13!$C$25,TRUE)</f>
        <v>0</v>
      </c>
      <c r="W16" s="90">
        <f>COUNTIF(INPUT_13!$E$25,TRUE)</f>
        <v>0</v>
      </c>
      <c r="X16" s="90">
        <f>COUNTIF(INPUT_13!$G$25,TRUE)</f>
        <v>0</v>
      </c>
      <c r="Y16" s="90">
        <f>COUNTIF(INPUT_13!$C$28,TRUE)</f>
        <v>0</v>
      </c>
      <c r="Z16" s="90">
        <f>COUNTIF(INPUT_13!$E$28,TRUE)</f>
        <v>0</v>
      </c>
      <c r="AA16" s="90">
        <f>COUNTIF(INPUT_13!$G$28,TRUE)</f>
        <v>0</v>
      </c>
      <c r="AB16" s="90">
        <f>COUNTIF(INPUT_13!$I$28,TRUE)</f>
        <v>0</v>
      </c>
      <c r="AC16" s="90">
        <f>COUNTIF(INPUT_13!$C$31,TRUE)</f>
        <v>0</v>
      </c>
      <c r="AD16" s="90">
        <f>COUNTIF(INPUT_13!$E$31,TRUE)</f>
        <v>0</v>
      </c>
      <c r="AE16" s="91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0">
        <f>COUNTIF(INPUT_13!$G$31,TRUE)</f>
        <v>0</v>
      </c>
      <c r="AL16" s="90">
        <f>COUNTIF(INPUT_13!$I$31,TRUE)</f>
        <v>0</v>
      </c>
      <c r="AM16" s="90">
        <f>COUNTIF(INPUT_13!$I$25,TRUE)</f>
        <v>0</v>
      </c>
      <c r="AN16" s="90" t="str">
        <f>IF(OR(AC64&gt;0,AC66&gt;0,AC65&gt;0,AC67&gt;0,AC68&gt;0,AC69&gt;0,AC70&gt;0,AC71&gt;0,AC72&gt;0,AC73&gt;0,AC74&gt;0,AC75&gt;0,AC76&gt;0,AC77&gt;0,AC78&gt;0,AC79&gt;0,AC80&gt;0),"ROM",IF(OR(AC81&gt;0,AC82&gt;0,AC83&gt;0,AC84&gt;0,AC85&gt;0,AC86&gt;0,AC87&gt;0,AC88&gt;0,AC89&gt;0,AC90&gt;0,AC91&gt;0,AC92&gt;0,AC93&gt;0,AC94&gt;0),"SMK",IF(OR(AC95&gt;0,AC96&gt;0,AC97&gt;0,AC98&gt;0,AC99&gt;0,AC100&gt;0,AC101&gt;0,AC102&gt;0,AC103&gt;0,AC104&gt;0),"DMK","o.B.")))</f>
        <v>o.B.</v>
      </c>
    </row>
    <row r="17" spans="1:40" x14ac:dyDescent="0.25">
      <c r="A17" s="55">
        <f>INPUT_14!$G$7</f>
        <v>42217</v>
      </c>
      <c r="B17" s="84" t="str">
        <f>INPUT_14!$C$7</f>
        <v>Athlet 14</v>
      </c>
      <c r="C17" s="56">
        <f t="shared" si="0"/>
        <v>0</v>
      </c>
      <c r="D17" s="90">
        <f>COUNTIF(INPUT_14!$C$10,TRUE)</f>
        <v>0</v>
      </c>
      <c r="E17" s="90">
        <f>COUNTIF(INPUT_14!$E$10,TRUE)</f>
        <v>0</v>
      </c>
      <c r="F17" s="90">
        <f>COUNTIF(INPUT_14!$G$10,TRUE)</f>
        <v>0</v>
      </c>
      <c r="G17" s="90">
        <f>COUNTIF(INPUT_14!$I$10,TRUE)</f>
        <v>0</v>
      </c>
      <c r="H17" s="90">
        <f>COUNTIF(INPUT_14!$C$13,TRUE)</f>
        <v>0</v>
      </c>
      <c r="I17" s="90">
        <f>COUNTIF(INPUT_14!$E$13,TRUE)</f>
        <v>0</v>
      </c>
      <c r="J17" s="90">
        <f>COUNTIF(INPUT_14!$G$13,TRUE)</f>
        <v>0</v>
      </c>
      <c r="K17" s="90">
        <f>COUNTIF(INPUT_14!$I$13,TRUE)</f>
        <v>0</v>
      </c>
      <c r="L17" s="90">
        <f>COUNTIF(INPUT_14!$G$16,TRUE)</f>
        <v>0</v>
      </c>
      <c r="M17" s="90">
        <f>COUNTIF(INPUT_14!$I$16,TRUE)</f>
        <v>0</v>
      </c>
      <c r="N17" s="90">
        <f>COUNTIF(INPUT_14!$C$16,TRUE)</f>
        <v>0</v>
      </c>
      <c r="O17" s="90">
        <f>COUNTIF(INPUT_14!$E$16,TRUE)</f>
        <v>0</v>
      </c>
      <c r="P17" s="90">
        <f>COUNTIF(INPUT_14!$C$19,TRUE)</f>
        <v>0</v>
      </c>
      <c r="Q17" s="90">
        <f>COUNTIF(INPUT_14!$E$19,TRUE)</f>
        <v>0</v>
      </c>
      <c r="R17" s="90">
        <f>COUNTIF(INPUT_14!$C$22,TRUE)</f>
        <v>0</v>
      </c>
      <c r="S17" s="90">
        <f>COUNTIF(INPUT_14!$E$22,TRUE)</f>
        <v>0</v>
      </c>
      <c r="T17" s="90">
        <f>COUNTIF(INPUT_14!$G$22,TRUE)</f>
        <v>0</v>
      </c>
      <c r="U17" s="90">
        <f>COUNTIF(INPUT_14!$I$22,TRUE)</f>
        <v>0</v>
      </c>
      <c r="V17" s="90">
        <f>COUNTIF(INPUT_14!$C$25,TRUE)</f>
        <v>0</v>
      </c>
      <c r="W17" s="90">
        <f>COUNTIF(INPUT_14!$E$25,TRUE)</f>
        <v>0</v>
      </c>
      <c r="X17" s="90">
        <f>COUNTIF(INPUT_14!$G$25,TRUE)</f>
        <v>0</v>
      </c>
      <c r="Y17" s="90">
        <f>COUNTIF(INPUT_14!$C$28,TRUE)</f>
        <v>0</v>
      </c>
      <c r="Z17" s="90">
        <f>COUNTIF(INPUT_14!$E$28,TRUE)</f>
        <v>0</v>
      </c>
      <c r="AA17" s="90">
        <f>COUNTIF(INPUT_14!$G$28,TRUE)</f>
        <v>0</v>
      </c>
      <c r="AB17" s="90">
        <f>COUNTIF(INPUT_14!$I$28,TRUE)</f>
        <v>0</v>
      </c>
      <c r="AC17" s="90">
        <f>COUNTIF(INPUT_14!$C$31,TRUE)</f>
        <v>0</v>
      </c>
      <c r="AD17" s="90">
        <f>COUNTIF(INPUT_14!$E$31,TRUE)</f>
        <v>0</v>
      </c>
      <c r="AE17" s="91">
        <v>0</v>
      </c>
      <c r="AF17" s="91">
        <v>0</v>
      </c>
      <c r="AG17" s="91">
        <v>0</v>
      </c>
      <c r="AH17" s="91">
        <v>0</v>
      </c>
      <c r="AI17" s="91">
        <v>0</v>
      </c>
      <c r="AJ17" s="91">
        <v>0</v>
      </c>
      <c r="AK17" s="90">
        <f>COUNTIF(INPUT_14!$G$31,TRUE)</f>
        <v>0</v>
      </c>
      <c r="AL17" s="90">
        <f>COUNTIF(INPUT_14!$I$31,TRUE)</f>
        <v>0</v>
      </c>
      <c r="AM17" s="90">
        <f>COUNTIF(INPUT_14!$I$25,TRUE)</f>
        <v>0</v>
      </c>
      <c r="AN17" s="90" t="str">
        <f>IF(OR(AE64&gt;0,AE66&gt;0,AE65&gt;0,AE67&gt;0,AE68&gt;0,AE69&gt;0,AE70&gt;0,AE71&gt;0,AE72&gt;0,AE73&gt;0,AE74&gt;0,AE75&gt;0,AE76&gt;0,AE77&gt;0,AE78&gt;0,AE79&gt;0,AE80&gt;0),"ROM",IF(OR(AE81&gt;0,AE82&gt;0,AE83&gt;0,AE84&gt;0,AE85&gt;0,AE86&gt;0,AE87&gt;0,AE88&gt;0,AE89&gt;0,AE90&gt;0,AE91&gt;0,AE92&gt;0,AE93&gt;0,AE94&gt;0),"SMK",IF(OR(AE95&gt;0,AE96&gt;0,AE97&gt;0,AE98&gt;0,AE99&gt;0,AE100&gt;0,AE101&gt;0,AE102&gt;0,AE103&gt;0,AE104&gt;0),"DMK","o.B.")))</f>
        <v>o.B.</v>
      </c>
    </row>
    <row r="18" spans="1:40" x14ac:dyDescent="0.25">
      <c r="A18" s="55">
        <f>INPUT_15!$G$7</f>
        <v>42217</v>
      </c>
      <c r="B18" s="84" t="str">
        <f>INPUT_15!$C$7</f>
        <v>Athlet 15</v>
      </c>
      <c r="C18" s="56">
        <f t="shared" si="0"/>
        <v>0</v>
      </c>
      <c r="D18" s="90">
        <f>COUNTIF(INPUT_15!$C$10,TRUE)</f>
        <v>0</v>
      </c>
      <c r="E18" s="90">
        <f>COUNTIF(INPUT_15!$E$10,TRUE)</f>
        <v>0</v>
      </c>
      <c r="F18" s="90">
        <f>COUNTIF(INPUT_15!$G$10,TRUE)</f>
        <v>0</v>
      </c>
      <c r="G18" s="90">
        <f>COUNTIF(INPUT_15!$I$10,TRUE)</f>
        <v>0</v>
      </c>
      <c r="H18" s="90">
        <f>COUNTIF(INPUT_15!$C$13,TRUE)</f>
        <v>0</v>
      </c>
      <c r="I18" s="90">
        <f>COUNTIF(INPUT_15!$E$13,TRUE)</f>
        <v>0</v>
      </c>
      <c r="J18" s="90">
        <f>COUNTIF(INPUT_15!$G$13,TRUE)</f>
        <v>0</v>
      </c>
      <c r="K18" s="90">
        <f>COUNTIF(INPUT_15!$I$13,TRUE)</f>
        <v>0</v>
      </c>
      <c r="L18" s="90">
        <f>COUNTIF(INPUT_15!$G$16,TRUE)</f>
        <v>0</v>
      </c>
      <c r="M18" s="90">
        <f>COUNTIF(INPUT_15!$I$16,TRUE)</f>
        <v>0</v>
      </c>
      <c r="N18" s="90">
        <f>COUNTIF(INPUT_15!$C$16,TRUE)</f>
        <v>0</v>
      </c>
      <c r="O18" s="90">
        <f>COUNTIF(INPUT_15!$E$16,TRUE)</f>
        <v>0</v>
      </c>
      <c r="P18" s="90">
        <f>COUNTIF(INPUT_15!$C$19,TRUE)</f>
        <v>0</v>
      </c>
      <c r="Q18" s="90">
        <f>COUNTIF(INPUT_15!$E$19,TRUE)</f>
        <v>0</v>
      </c>
      <c r="R18" s="90">
        <f>COUNTIF(INPUT_15!$C$22,TRUE)</f>
        <v>0</v>
      </c>
      <c r="S18" s="90">
        <f>COUNTIF(INPUT_15!$E$22,TRUE)</f>
        <v>0</v>
      </c>
      <c r="T18" s="90">
        <f>COUNTIF(INPUT_15!$G$22,TRUE)</f>
        <v>0</v>
      </c>
      <c r="U18" s="90">
        <f>COUNTIF(INPUT_15!$I$22,TRUE)</f>
        <v>0</v>
      </c>
      <c r="V18" s="90">
        <f>COUNTIF(INPUT_15!$C$25,TRUE)</f>
        <v>0</v>
      </c>
      <c r="W18" s="90">
        <f>COUNTIF(INPUT_15!$E$25,TRUE)</f>
        <v>0</v>
      </c>
      <c r="X18" s="90">
        <f>COUNTIF(INPUT_15!$G$25,TRUE)</f>
        <v>0</v>
      </c>
      <c r="Y18" s="90">
        <f>COUNTIF(INPUT_15!$C$28,TRUE)</f>
        <v>0</v>
      </c>
      <c r="Z18" s="90">
        <f>COUNTIF(INPUT_15!$E$28,TRUE)</f>
        <v>0</v>
      </c>
      <c r="AA18" s="90">
        <f>COUNTIF(INPUT_15!$G$28,TRUE)</f>
        <v>0</v>
      </c>
      <c r="AB18" s="90">
        <f>COUNTIF(INPUT_15!$I$28,TRUE)</f>
        <v>0</v>
      </c>
      <c r="AC18" s="90">
        <f>COUNTIF(INPUT_15!$C$31,TRUE)</f>
        <v>0</v>
      </c>
      <c r="AD18" s="90">
        <f>COUNTIF(INPUT_15!$E$31,TRUE)</f>
        <v>0</v>
      </c>
      <c r="AE18" s="91">
        <v>0</v>
      </c>
      <c r="AF18" s="91">
        <v>0</v>
      </c>
      <c r="AG18" s="91">
        <v>0</v>
      </c>
      <c r="AH18" s="91">
        <v>0</v>
      </c>
      <c r="AI18" s="91">
        <v>0</v>
      </c>
      <c r="AJ18" s="91">
        <v>0</v>
      </c>
      <c r="AK18" s="90">
        <f>COUNTIF(INPUT_15!$G$31,TRUE)</f>
        <v>0</v>
      </c>
      <c r="AL18" s="90">
        <f>COUNTIF(INPUT_15!$I$31,TRUE)</f>
        <v>0</v>
      </c>
      <c r="AM18" s="90">
        <f>COUNTIF(INPUT_15!$I$25,TRUE)</f>
        <v>0</v>
      </c>
      <c r="AN18" s="90" t="str">
        <f>IF(OR(AG64&gt;0,AG66&gt;0,AG65&gt;0,AG67&gt;0,AG68&gt;0,AG69&gt;0,AG70&gt;0,AG71&gt;0,AG72&gt;0,AG73&gt;0,AG74&gt;0,AG75&gt;0,AG76&gt;0,AG77&gt;0,AG78&gt;0,AG79&gt;0,AG80&gt;0),"ROM",IF(OR(AG81&gt;0,AG82&gt;0,AG83&gt;0,AG84&gt;0,AG85&gt;0,AG86&gt;0,AG87&gt;0,AG88&gt;0,AG89&gt;0,AG90&gt;0,AG91&gt;0,AG92&gt;0,AG93&gt;0,AG94&gt;0),"SMK",IF(OR(AG95&gt;0,AG96&gt;0,AG97&gt;0,AG98&gt;0,AG99&gt;0,AG100&gt;0,AG101&gt;0,AG102&gt;0,AG103&gt;0,AG104&gt;0),"DMK","o.B.")))</f>
        <v>o.B.</v>
      </c>
    </row>
    <row r="19" spans="1:40" x14ac:dyDescent="0.25">
      <c r="A19" s="55">
        <f>INPUT_16!$G$7</f>
        <v>42217</v>
      </c>
      <c r="B19" s="84" t="str">
        <f>INPUT_16!$C$7</f>
        <v>Athlet 16</v>
      </c>
      <c r="C19" s="56">
        <f t="shared" si="0"/>
        <v>0</v>
      </c>
      <c r="D19" s="90">
        <f>COUNTIF(INPUT_16!$C$10,TRUE)</f>
        <v>0</v>
      </c>
      <c r="E19" s="90">
        <f>COUNTIF(INPUT_16!$E$10,TRUE)</f>
        <v>0</v>
      </c>
      <c r="F19" s="90">
        <f>COUNTIF(INPUT_16!$G$10,TRUE)</f>
        <v>0</v>
      </c>
      <c r="G19" s="90">
        <f>COUNTIF(INPUT_16!$I$10,TRUE)</f>
        <v>0</v>
      </c>
      <c r="H19" s="90">
        <f>COUNTIF(INPUT_16!$C$13,TRUE)</f>
        <v>0</v>
      </c>
      <c r="I19" s="90">
        <f>COUNTIF(INPUT_16!$E$13,TRUE)</f>
        <v>0</v>
      </c>
      <c r="J19" s="90">
        <f>COUNTIF(INPUT_16!$G$13,TRUE)</f>
        <v>0</v>
      </c>
      <c r="K19" s="90">
        <f>COUNTIF(INPUT_16!$I$13,TRUE)</f>
        <v>0</v>
      </c>
      <c r="L19" s="90">
        <f>COUNTIF(INPUT_16!$G$16,TRUE)</f>
        <v>0</v>
      </c>
      <c r="M19" s="90">
        <f>COUNTIF(INPUT_16!$I$16,TRUE)</f>
        <v>0</v>
      </c>
      <c r="N19" s="90">
        <f>COUNTIF(INPUT_16!$C$16,TRUE)</f>
        <v>0</v>
      </c>
      <c r="O19" s="90">
        <f>COUNTIF(INPUT_16!$E$16,TRUE)</f>
        <v>0</v>
      </c>
      <c r="P19" s="90">
        <f>COUNTIF(INPUT_16!$C$19,TRUE)</f>
        <v>0</v>
      </c>
      <c r="Q19" s="90">
        <f>COUNTIF(INPUT_16!$E$19,TRUE)</f>
        <v>0</v>
      </c>
      <c r="R19" s="90">
        <f>COUNTIF(INPUT_16!$C$22,TRUE)</f>
        <v>0</v>
      </c>
      <c r="S19" s="90">
        <f>COUNTIF(INPUT_16!$E$22,TRUE)</f>
        <v>0</v>
      </c>
      <c r="T19" s="90">
        <f>COUNTIF(INPUT_16!$G$22,TRUE)</f>
        <v>0</v>
      </c>
      <c r="U19" s="90">
        <f>COUNTIF(INPUT_16!$I$22,TRUE)</f>
        <v>0</v>
      </c>
      <c r="V19" s="90">
        <f>COUNTIF(INPUT_16!$C$25,TRUE)</f>
        <v>0</v>
      </c>
      <c r="W19" s="90">
        <f>COUNTIF(INPUT_16!$E$25,TRUE)</f>
        <v>0</v>
      </c>
      <c r="X19" s="90">
        <f>COUNTIF(INPUT_16!$G$25,TRUE)</f>
        <v>0</v>
      </c>
      <c r="Y19" s="90">
        <f>COUNTIF(INPUT_16!$C$28,TRUE)</f>
        <v>0</v>
      </c>
      <c r="Z19" s="90">
        <f>COUNTIF(INPUT_16!$E$28,TRUE)</f>
        <v>0</v>
      </c>
      <c r="AA19" s="90">
        <f>COUNTIF(INPUT_16!$G$28,TRUE)</f>
        <v>0</v>
      </c>
      <c r="AB19" s="90">
        <f>COUNTIF(INPUT_16!$I$28,TRUE)</f>
        <v>0</v>
      </c>
      <c r="AC19" s="90">
        <f>COUNTIF(INPUT_16!$C$31,TRUE)</f>
        <v>0</v>
      </c>
      <c r="AD19" s="90">
        <f>COUNTIF(INPUT_16!$E$31,TRUE)</f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0">
        <f>COUNTIF(INPUT_16!$G$31,TRUE)</f>
        <v>0</v>
      </c>
      <c r="AL19" s="90">
        <f>COUNTIF(INPUT_16!$I$31,TRUE)</f>
        <v>0</v>
      </c>
      <c r="AM19" s="90">
        <f>COUNTIF(INPUT_16!$I$25,TRUE)</f>
        <v>0</v>
      </c>
      <c r="AN19" s="90" t="str">
        <f>IF(OR(AI64&gt;0,AI66&gt;0,AI65&gt;0,AI67&gt;0,AI68&gt;0,AI69&gt;0,AI70&gt;0,AI71&gt;0,AI72&gt;0,AI73&gt;0,AI74&gt;0,AI75&gt;0,AI76&gt;0,AI77&gt;0,AI78&gt;0,AI79&gt;0,AI80&gt;0),"ROM",IF(OR(AI81&gt;0,AI82&gt;0,AI83&gt;0,AI84&gt;0,AI85&gt;0,AI86&gt;0,AI87&gt;0,AI88&gt;0,AI89&gt;0,AI90&gt;0,AI91&gt;0,AI92&gt;0,AI93&gt;0,AI94&gt;0),"SMK",IF(OR(AI95&gt;0,AI96&gt;0,AI97&gt;0,AI98&gt;0,AI99&gt;0,AI100&gt;0,AI101&gt;0,AI102&gt;0,AI103&gt;0,AI104&gt;0),"DMK","o.B.")))</f>
        <v>o.B.</v>
      </c>
    </row>
    <row r="20" spans="1:40" x14ac:dyDescent="0.25">
      <c r="A20" s="55">
        <f>INPUT_17!$G$7</f>
        <v>42217</v>
      </c>
      <c r="B20" s="84" t="str">
        <f>INPUT_17!$C$7</f>
        <v>Athlet 17</v>
      </c>
      <c r="C20" s="56">
        <f t="shared" si="0"/>
        <v>0</v>
      </c>
      <c r="D20" s="90">
        <f>COUNTIF(INPUT_17!$C$10,TRUE)</f>
        <v>0</v>
      </c>
      <c r="E20" s="90">
        <f>COUNTIF(INPUT_17!$E$10,TRUE)</f>
        <v>0</v>
      </c>
      <c r="F20" s="90">
        <f>COUNTIF(INPUT_17!$G$10,TRUE)</f>
        <v>0</v>
      </c>
      <c r="G20" s="90">
        <f>COUNTIF(INPUT_17!$I$10,TRUE)</f>
        <v>0</v>
      </c>
      <c r="H20" s="90">
        <f>COUNTIF(INPUT_17!$C$13,TRUE)</f>
        <v>0</v>
      </c>
      <c r="I20" s="90">
        <f>COUNTIF(INPUT_17!$E$13,TRUE)</f>
        <v>0</v>
      </c>
      <c r="J20" s="90">
        <f>COUNTIF(INPUT_17!$G$13,TRUE)</f>
        <v>0</v>
      </c>
      <c r="K20" s="90">
        <f>COUNTIF(INPUT_17!$I$13,TRUE)</f>
        <v>0</v>
      </c>
      <c r="L20" s="90">
        <f>COUNTIF(INPUT_17!$G$16,TRUE)</f>
        <v>0</v>
      </c>
      <c r="M20" s="90">
        <f>COUNTIF(INPUT_17!$I$16,TRUE)</f>
        <v>0</v>
      </c>
      <c r="N20" s="90">
        <f>COUNTIF(INPUT_17!$C$16,TRUE)</f>
        <v>0</v>
      </c>
      <c r="O20" s="90">
        <f>COUNTIF(INPUT_17!$E$16,TRUE)</f>
        <v>0</v>
      </c>
      <c r="P20" s="90">
        <f>COUNTIF(INPUT_17!$C$19,TRUE)</f>
        <v>0</v>
      </c>
      <c r="Q20" s="90">
        <f>COUNTIF(INPUT_17!$E$19,TRUE)</f>
        <v>0</v>
      </c>
      <c r="R20" s="90">
        <f>COUNTIF(INPUT_17!$C$22,TRUE)</f>
        <v>0</v>
      </c>
      <c r="S20" s="90">
        <f>COUNTIF(INPUT_17!$E$22,TRUE)</f>
        <v>0</v>
      </c>
      <c r="T20" s="90">
        <f>COUNTIF(INPUT_17!$G$22,TRUE)</f>
        <v>0</v>
      </c>
      <c r="U20" s="90">
        <f>COUNTIF(INPUT_17!$I$22,TRUE)</f>
        <v>0</v>
      </c>
      <c r="V20" s="90">
        <f>COUNTIF(INPUT_17!$C$25,TRUE)</f>
        <v>0</v>
      </c>
      <c r="W20" s="90">
        <f>COUNTIF(INPUT_17!$E$25,TRUE)</f>
        <v>0</v>
      </c>
      <c r="X20" s="90">
        <f>COUNTIF(INPUT_17!$G$25,TRUE)</f>
        <v>0</v>
      </c>
      <c r="Y20" s="90">
        <f>COUNTIF(INPUT_17!$C$28,TRUE)</f>
        <v>0</v>
      </c>
      <c r="Z20" s="90">
        <f>COUNTIF(INPUT_17!$E$28,TRUE)</f>
        <v>0</v>
      </c>
      <c r="AA20" s="90">
        <f>COUNTIF(INPUT_17!$G$28,TRUE)</f>
        <v>0</v>
      </c>
      <c r="AB20" s="90">
        <f>COUNTIF(INPUT_17!$I$28,TRUE)</f>
        <v>0</v>
      </c>
      <c r="AC20" s="90">
        <f>COUNTIF(INPUT_17!$C$31,TRUE)</f>
        <v>0</v>
      </c>
      <c r="AD20" s="90">
        <f>COUNTIF(INPUT_17!$E$31,TRUE)</f>
        <v>0</v>
      </c>
      <c r="AE20" s="91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0">
        <f>COUNTIF(INPUT_17!$G$31,TRUE)</f>
        <v>0</v>
      </c>
      <c r="AL20" s="90">
        <f>COUNTIF(INPUT_17!$I$31,TRUE)</f>
        <v>0</v>
      </c>
      <c r="AM20" s="90">
        <f>COUNTIF(INPUT_17!$I$25,TRUE)</f>
        <v>0</v>
      </c>
      <c r="AN20" s="90" t="str">
        <f>IF(OR(AK64&gt;0,AK66&gt;0,AK65&gt;0,AK67&gt;0,AK68&gt;0,AK69&gt;0,AK70&gt;0,AK71&gt;0,AK72&gt;0,AK73&gt;0,AK74&gt;0,AK75&gt;0,AK76&gt;0,AK77&gt;0,AK78&gt;0,AK79&gt;0,AK80&gt;0),"ROM",IF(OR(AK81&gt;0,AK82&gt;0,AK83&gt;0,AK84&gt;0,AK85&gt;0,AK86&gt;0,AK87&gt;0,AK88&gt;0,AK89&gt;0,AK90&gt;0,AK91&gt;0,AK92&gt;0,AK93&gt;0,AK94&gt;0),"SMK",IF(OR(AK95&gt;0,AK96&gt;0,AK97&gt;0,AK98&gt;0,AK99&gt;0,AK100&gt;0,AK101&gt;0,AK102&gt;0,AK103&gt;0,AK104&gt;0),"DMK","o.B.")))</f>
        <v>o.B.</v>
      </c>
    </row>
    <row r="21" spans="1:40" x14ac:dyDescent="0.25">
      <c r="A21" s="55">
        <f>INPUT_18!$G$7</f>
        <v>42217</v>
      </c>
      <c r="B21" s="84" t="str">
        <f>INPUT_18!$C$7</f>
        <v>Athlet 18</v>
      </c>
      <c r="C21" s="56">
        <f t="shared" si="0"/>
        <v>0</v>
      </c>
      <c r="D21" s="90">
        <f>COUNTIF(INPUT_18!$C$10,TRUE)</f>
        <v>0</v>
      </c>
      <c r="E21" s="90">
        <f>COUNTIF(INPUT_18!$E$10,TRUE)</f>
        <v>0</v>
      </c>
      <c r="F21" s="90">
        <f>COUNTIF(INPUT_18!$G$10,TRUE)</f>
        <v>0</v>
      </c>
      <c r="G21" s="90">
        <f>COUNTIF(INPUT_18!$I$10,TRUE)</f>
        <v>0</v>
      </c>
      <c r="H21" s="90">
        <f>COUNTIF(INPUT_18!$C$13,TRUE)</f>
        <v>0</v>
      </c>
      <c r="I21" s="90">
        <f>COUNTIF(INPUT_18!$E$13,TRUE)</f>
        <v>0</v>
      </c>
      <c r="J21" s="90">
        <f>COUNTIF(INPUT_18!$G$13,TRUE)</f>
        <v>0</v>
      </c>
      <c r="K21" s="90">
        <f>COUNTIF(INPUT_18!$I$13,TRUE)</f>
        <v>0</v>
      </c>
      <c r="L21" s="90">
        <f>COUNTIF(INPUT_18!$G$16,TRUE)</f>
        <v>0</v>
      </c>
      <c r="M21" s="90">
        <f>COUNTIF(INPUT_18!$I$16,TRUE)</f>
        <v>0</v>
      </c>
      <c r="N21" s="90">
        <f>COUNTIF(INPUT_18!$C$16,TRUE)</f>
        <v>0</v>
      </c>
      <c r="O21" s="90">
        <f>COUNTIF(INPUT_18!$E$16,TRUE)</f>
        <v>0</v>
      </c>
      <c r="P21" s="90">
        <f>COUNTIF(INPUT_18!$C$19,TRUE)</f>
        <v>0</v>
      </c>
      <c r="Q21" s="90">
        <f>COUNTIF(INPUT_18!$E$19,TRUE)</f>
        <v>0</v>
      </c>
      <c r="R21" s="90">
        <f>COUNTIF(INPUT_18!$C$22,TRUE)</f>
        <v>0</v>
      </c>
      <c r="S21" s="90">
        <f>COUNTIF(INPUT_18!$E$22,TRUE)</f>
        <v>0</v>
      </c>
      <c r="T21" s="90">
        <f>COUNTIF(INPUT_18!$G$22,TRUE)</f>
        <v>0</v>
      </c>
      <c r="U21" s="90">
        <f>COUNTIF(INPUT_18!$I$22,TRUE)</f>
        <v>0</v>
      </c>
      <c r="V21" s="90">
        <f>COUNTIF(INPUT_18!$C$25,TRUE)</f>
        <v>0</v>
      </c>
      <c r="W21" s="90">
        <f>COUNTIF(INPUT_18!$E$25,TRUE)</f>
        <v>0</v>
      </c>
      <c r="X21" s="90">
        <f>COUNTIF(INPUT_18!$G$25,TRUE)</f>
        <v>0</v>
      </c>
      <c r="Y21" s="90">
        <f>COUNTIF(INPUT_18!$C$28,TRUE)</f>
        <v>0</v>
      </c>
      <c r="Z21" s="90">
        <f>COUNTIF(INPUT_18!$E$28,TRUE)</f>
        <v>0</v>
      </c>
      <c r="AA21" s="90">
        <f>COUNTIF(INPUT_18!$G$28,TRUE)</f>
        <v>0</v>
      </c>
      <c r="AB21" s="90">
        <f>COUNTIF(INPUT_18!$I$28,TRUE)</f>
        <v>0</v>
      </c>
      <c r="AC21" s="90">
        <f>COUNTIF(INPUT_18!$C$31,TRUE)</f>
        <v>0</v>
      </c>
      <c r="AD21" s="90">
        <f>COUNTIF(INPUT_18!$E$31,TRUE)</f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0">
        <f>COUNTIF(INPUT_18!$G$31,TRUE)</f>
        <v>0</v>
      </c>
      <c r="AL21" s="90">
        <f>COUNTIF(INPUT_18!$I$31,TRUE)</f>
        <v>0</v>
      </c>
      <c r="AM21" s="90">
        <f>COUNTIF(INPUT_18!$I$25,TRUE)</f>
        <v>0</v>
      </c>
      <c r="AN21" s="90" t="str">
        <f>IF(OR(AM64&gt;0,AM66&gt;0,AM65&gt;0,AM67&gt;0,AM68&gt;0,AM69&gt;0,AM70&gt;0,AM71&gt;0,AM72&gt;0,AM73&gt;0,AM74&gt;0,AM75&gt;0,AM76&gt;0,AM77&gt;0,AM78&gt;0,AM79&gt;0,AM80&gt;0),"ROM",IF(OR(AM81&gt;0,AM82&gt;0,AM83&gt;0,AM84&gt;0,AM85&gt;0,AM86&gt;0,AM87&gt;0,AM88&gt;0,AM89&gt;0,AM90&gt;0,AM91&gt;0,AM92&gt;0,AM93&gt;0,AM94&gt;0),"SMK",IF(OR(AM95&gt;0,AM96&gt;0,AM97&gt;0,AM98&gt;0,AM99&gt;0,AM100&gt;0,AM101&gt;0,AM102&gt;0,AM103&gt;0,AM104&gt;0),"DMK","o.B.")))</f>
        <v>o.B.</v>
      </c>
    </row>
    <row r="22" spans="1:40" x14ac:dyDescent="0.25">
      <c r="A22" s="55">
        <f>INPUT_19!$G$7</f>
        <v>42217</v>
      </c>
      <c r="B22" s="84" t="str">
        <f>INPUT_19!$C$7</f>
        <v>Athlet 19</v>
      </c>
      <c r="C22" s="56">
        <f t="shared" si="0"/>
        <v>0</v>
      </c>
      <c r="D22" s="90">
        <f>COUNTIF(INPUT_19!$C$10,TRUE)</f>
        <v>0</v>
      </c>
      <c r="E22" s="90">
        <f>COUNTIF(INPUT_19!$E$10,TRUE)</f>
        <v>0</v>
      </c>
      <c r="F22" s="90">
        <f>COUNTIF(INPUT_19!$G$10,TRUE)</f>
        <v>0</v>
      </c>
      <c r="G22" s="90">
        <f>COUNTIF(INPUT_19!$I$10,TRUE)</f>
        <v>0</v>
      </c>
      <c r="H22" s="90">
        <f>COUNTIF(INPUT_19!$C$13,TRUE)</f>
        <v>0</v>
      </c>
      <c r="I22" s="90">
        <f>COUNTIF(INPUT_19!$E$13,TRUE)</f>
        <v>0</v>
      </c>
      <c r="J22" s="90">
        <f>COUNTIF(INPUT_19!$G$13,TRUE)</f>
        <v>0</v>
      </c>
      <c r="K22" s="90">
        <f>COUNTIF(INPUT_19!$I$13,TRUE)</f>
        <v>0</v>
      </c>
      <c r="L22" s="90">
        <f>COUNTIF(INPUT_19!$G$16,TRUE)</f>
        <v>0</v>
      </c>
      <c r="M22" s="90">
        <f>COUNTIF(INPUT_19!$I$16,TRUE)</f>
        <v>0</v>
      </c>
      <c r="N22" s="90">
        <f>COUNTIF(INPUT_19!$C$16,TRUE)</f>
        <v>0</v>
      </c>
      <c r="O22" s="90">
        <f>COUNTIF(INPUT_19!$E$16,TRUE)</f>
        <v>0</v>
      </c>
      <c r="P22" s="90">
        <f>COUNTIF(INPUT_19!$C$19,TRUE)</f>
        <v>0</v>
      </c>
      <c r="Q22" s="90">
        <f>COUNTIF(INPUT_19!$E$19,TRUE)</f>
        <v>0</v>
      </c>
      <c r="R22" s="90">
        <f>COUNTIF(INPUT_19!$C$22,TRUE)</f>
        <v>0</v>
      </c>
      <c r="S22" s="90">
        <f>COUNTIF(INPUT_19!$E$22,TRUE)</f>
        <v>0</v>
      </c>
      <c r="T22" s="90">
        <f>COUNTIF(INPUT_19!$G$22,TRUE)</f>
        <v>0</v>
      </c>
      <c r="U22" s="90">
        <f>COUNTIF(INPUT_19!$I$22,TRUE)</f>
        <v>0</v>
      </c>
      <c r="V22" s="90">
        <f>COUNTIF(INPUT_19!$C$25,TRUE)</f>
        <v>0</v>
      </c>
      <c r="W22" s="90">
        <f>COUNTIF(INPUT_19!$E$25,TRUE)</f>
        <v>0</v>
      </c>
      <c r="X22" s="90">
        <f>COUNTIF(INPUT_19!$G$25,TRUE)</f>
        <v>0</v>
      </c>
      <c r="Y22" s="90">
        <f>COUNTIF(INPUT_19!$C$28,TRUE)</f>
        <v>0</v>
      </c>
      <c r="Z22" s="90">
        <f>COUNTIF(INPUT_19!$E$28,TRUE)</f>
        <v>0</v>
      </c>
      <c r="AA22" s="90">
        <f>COUNTIF(INPUT_19!$G$28,TRUE)</f>
        <v>0</v>
      </c>
      <c r="AB22" s="90">
        <f>COUNTIF(INPUT_19!$I$28,TRUE)</f>
        <v>0</v>
      </c>
      <c r="AC22" s="90">
        <f>COUNTIF(INPUT_19!$C$31,TRUE)</f>
        <v>0</v>
      </c>
      <c r="AD22" s="90">
        <f>COUNTIF(INPUT_19!$E$31,TRUE)</f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0">
        <f>COUNTIF(INPUT_19!$G$31,TRUE)</f>
        <v>0</v>
      </c>
      <c r="AL22" s="90">
        <f>COUNTIF(INPUT_19!$I$31,TRUE)</f>
        <v>0</v>
      </c>
      <c r="AM22" s="90">
        <f>COUNTIF(INPUT_19!$I$25,TRUE)</f>
        <v>0</v>
      </c>
      <c r="AN22" s="90" t="str">
        <f>IF(OR(AO64&gt;0,AO66&gt;0,AO65&gt;0,AO67&gt;0,AO68&gt;0,AO69&gt;0,AO70&gt;0,AO71&gt;0,AO72&gt;0,A73&gt;0,AO74&gt;0,AO75&gt;0,AO76&gt;0,AO77&gt;0,AO78&gt;0,AO79&gt;0,AO80&gt;0),"ROM",IF(OR(AO81&gt;0,AO82&gt;0,AO83&gt;0,AO84&gt;0,AO85&gt;0,AO86&gt;0,AO87&gt;0,AO88&gt;0,AO89&gt;0,AO90&gt;0,AO91&gt;0,AO92&gt;0,AO93&gt;0,AO94&gt;0),"SMK",IF(OR(AO95&gt;0,AO96&gt;0,AO97&gt;0,AO98&gt;0,AO99&gt;0,AO100&gt;0,AO101&gt;0,AO102&gt;0,AO103&gt;0,AO104&gt;0),"DMK","o.B.")))</f>
        <v>o.B.</v>
      </c>
    </row>
    <row r="23" spans="1:40" x14ac:dyDescent="0.25">
      <c r="A23" s="55">
        <f>INPUT_20!$G$7</f>
        <v>42217</v>
      </c>
      <c r="B23" s="84" t="str">
        <f>INPUT_20!$C$7</f>
        <v>Athlet 20</v>
      </c>
      <c r="C23" s="56">
        <f t="shared" si="0"/>
        <v>0</v>
      </c>
      <c r="D23" s="90">
        <f>COUNTIF(INPUT_20!$C$10,TRUE)</f>
        <v>0</v>
      </c>
      <c r="E23" s="90">
        <f>COUNTIF(INPUT_20!$E$10,TRUE)</f>
        <v>0</v>
      </c>
      <c r="F23" s="90">
        <f>COUNTIF(INPUT_20!$G$10,TRUE)</f>
        <v>0</v>
      </c>
      <c r="G23" s="90">
        <f>COUNTIF(INPUT_20!$I$10,TRUE)</f>
        <v>0</v>
      </c>
      <c r="H23" s="90">
        <f>COUNTIF(INPUT_20!$C$13,TRUE)</f>
        <v>0</v>
      </c>
      <c r="I23" s="90">
        <f>COUNTIF(INPUT_20!$E$13,TRUE)</f>
        <v>0</v>
      </c>
      <c r="J23" s="90">
        <f>COUNTIF(INPUT_20!$G$13,TRUE)</f>
        <v>0</v>
      </c>
      <c r="K23" s="90">
        <f>COUNTIF(INPUT_20!$I$13,TRUE)</f>
        <v>0</v>
      </c>
      <c r="L23" s="90">
        <f>COUNTIF(INPUT_20!$G$16,TRUE)</f>
        <v>0</v>
      </c>
      <c r="M23" s="90">
        <f>COUNTIF(INPUT_20!$I$16,TRUE)</f>
        <v>0</v>
      </c>
      <c r="N23" s="90">
        <f>COUNTIF(INPUT_20!$C$16,TRUE)</f>
        <v>0</v>
      </c>
      <c r="O23" s="90">
        <f>COUNTIF(INPUT_20!$E$16,TRUE)</f>
        <v>0</v>
      </c>
      <c r="P23" s="90">
        <f>COUNTIF(INPUT_20!$C$19,TRUE)</f>
        <v>0</v>
      </c>
      <c r="Q23" s="90">
        <f>COUNTIF(INPUT_20!$E$19,TRUE)</f>
        <v>0</v>
      </c>
      <c r="R23" s="90">
        <f>COUNTIF(INPUT_20!$C$22,TRUE)</f>
        <v>0</v>
      </c>
      <c r="S23" s="90">
        <f>COUNTIF(INPUT_20!$E$22,TRUE)</f>
        <v>0</v>
      </c>
      <c r="T23" s="90">
        <f>COUNTIF(INPUT_20!$G$22,TRUE)</f>
        <v>0</v>
      </c>
      <c r="U23" s="90">
        <f>COUNTIF(INPUT_20!$I$22,TRUE)</f>
        <v>0</v>
      </c>
      <c r="V23" s="90">
        <f>COUNTIF(INPUT_20!$C$25,TRUE)</f>
        <v>0</v>
      </c>
      <c r="W23" s="90">
        <f>COUNTIF(INPUT_20!$E$25,TRUE)</f>
        <v>0</v>
      </c>
      <c r="X23" s="90">
        <f>COUNTIF(INPUT_20!$G$25,TRUE)</f>
        <v>0</v>
      </c>
      <c r="Y23" s="90">
        <f>COUNTIF(INPUT_20!$C$28,TRUE)</f>
        <v>0</v>
      </c>
      <c r="Z23" s="90">
        <f>COUNTIF(INPUT_20!$E$28,TRUE)</f>
        <v>0</v>
      </c>
      <c r="AA23" s="90">
        <f>COUNTIF(INPUT_20!$G$28,TRUE)</f>
        <v>0</v>
      </c>
      <c r="AB23" s="90">
        <f>COUNTIF(INPUT_20!$I$28,TRUE)</f>
        <v>0</v>
      </c>
      <c r="AC23" s="90">
        <f>COUNTIF(INPUT_20!$C$31,TRUE)</f>
        <v>0</v>
      </c>
      <c r="AD23" s="90">
        <f>COUNTIF(INPUT_20!$E$31,TRUE)</f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0">
        <f>COUNTIF(INPUT_20!$G$31,TRUE)</f>
        <v>0</v>
      </c>
      <c r="AL23" s="90">
        <f>COUNTIF(INPUT_20!$I$31,TRUE)</f>
        <v>0</v>
      </c>
      <c r="AM23" s="90">
        <f>COUNTIF(INPUT_20!$I$25,TRUE)</f>
        <v>0</v>
      </c>
      <c r="AN23" s="90" t="str">
        <f>IF(OR(AQ64&gt;0,AQ66&gt;0,AQ65&gt;0,AQ67&gt;0,AQ68&gt;0,AQ69&gt;0,AQ70&gt;0,AQ71&gt;0,AQ72&gt;0,AQ73&gt;0,AQ74&gt;0,AQ75&gt;0,AQ76&gt;0,AQ77&gt;0,AQ78&gt;0,AQ79&gt;0,AQ80&gt;0),"ROM",IF(OR(AQ81&gt;0,AQ82&gt;0,AQ83&gt;0,AQ84&gt;0,AQ85&gt;0,AQ86&gt;0,AQ87&gt;0,AQ88&gt;0,AQ89&gt;0,AQ90&gt;0,AQ91&gt;0,AQ92&gt;0,AQ93&gt;0,AQ94&gt;0),"SMK",IF(OR(AQ95&gt;0,AQ96&gt;0,AQ97&gt;0,AQ98&gt;0,AQ99&gt;0,AQ100&gt;0,AQ101&gt;0,AQ102&gt;0,AQ103&gt;0,AQ104&gt;0),"DMK","o.B.")))</f>
        <v>o.B.</v>
      </c>
    </row>
    <row r="24" spans="1:40" x14ac:dyDescent="0.25">
      <c r="A24" s="55">
        <f>INPUT_21!$G$7</f>
        <v>42217</v>
      </c>
      <c r="B24" s="84" t="str">
        <f>INPUT_21!$C$7</f>
        <v>Athlet 21</v>
      </c>
      <c r="C24" s="56">
        <f t="shared" si="0"/>
        <v>0</v>
      </c>
      <c r="D24" s="90">
        <f>COUNTIF(INPUT_21!$C$10,TRUE)</f>
        <v>0</v>
      </c>
      <c r="E24" s="90">
        <f>COUNTIF(INPUT_21!$E$10,TRUE)</f>
        <v>0</v>
      </c>
      <c r="F24" s="90">
        <f>COUNTIF(INPUT_21!$G$10,TRUE)</f>
        <v>0</v>
      </c>
      <c r="G24" s="90">
        <f>COUNTIF(INPUT_21!$I$10,TRUE)</f>
        <v>0</v>
      </c>
      <c r="H24" s="90">
        <f>COUNTIF(INPUT_21!$C$13,TRUE)</f>
        <v>0</v>
      </c>
      <c r="I24" s="90">
        <f>COUNTIF(INPUT_21!$E$13,TRUE)</f>
        <v>0</v>
      </c>
      <c r="J24" s="90">
        <f>COUNTIF(INPUT_21!$G$13,TRUE)</f>
        <v>0</v>
      </c>
      <c r="K24" s="90">
        <f>COUNTIF(INPUT_21!$I$13,TRUE)</f>
        <v>0</v>
      </c>
      <c r="L24" s="90">
        <f>COUNTIF(INPUT_21!$G$16,TRUE)</f>
        <v>0</v>
      </c>
      <c r="M24" s="90">
        <f>COUNTIF(INPUT_21!$I$16,TRUE)</f>
        <v>0</v>
      </c>
      <c r="N24" s="90">
        <f>COUNTIF(INPUT_21!$C$16,TRUE)</f>
        <v>0</v>
      </c>
      <c r="O24" s="90">
        <f>COUNTIF(INPUT_21!$E$16,TRUE)</f>
        <v>0</v>
      </c>
      <c r="P24" s="90">
        <f>COUNTIF(INPUT_21!$C$19,TRUE)</f>
        <v>0</v>
      </c>
      <c r="Q24" s="90">
        <f>COUNTIF(INPUT_21!$E$19,TRUE)</f>
        <v>0</v>
      </c>
      <c r="R24" s="90">
        <f>COUNTIF(INPUT_21!$C$22,TRUE)</f>
        <v>0</v>
      </c>
      <c r="S24" s="90">
        <f>COUNTIF(INPUT_21!$E$22,TRUE)</f>
        <v>0</v>
      </c>
      <c r="T24" s="90">
        <f>COUNTIF(INPUT_21!$G$22,TRUE)</f>
        <v>0</v>
      </c>
      <c r="U24" s="90">
        <f>COUNTIF(INPUT_21!$I$22,TRUE)</f>
        <v>0</v>
      </c>
      <c r="V24" s="90">
        <f>COUNTIF(INPUT_21!$C$25,TRUE)</f>
        <v>0</v>
      </c>
      <c r="W24" s="90">
        <f>COUNTIF(INPUT_21!$E$25,TRUE)</f>
        <v>0</v>
      </c>
      <c r="X24" s="90">
        <f>COUNTIF(INPUT_21!$G$25,TRUE)</f>
        <v>0</v>
      </c>
      <c r="Y24" s="90">
        <f>COUNTIF(INPUT_21!$C$28,TRUE)</f>
        <v>0</v>
      </c>
      <c r="Z24" s="90">
        <f>COUNTIF(INPUT_21!$E$28,TRUE)</f>
        <v>0</v>
      </c>
      <c r="AA24" s="90">
        <f>COUNTIF(INPUT_21!$G$28,TRUE)</f>
        <v>0</v>
      </c>
      <c r="AB24" s="90">
        <f>COUNTIF(INPUT_21!$I$28,TRUE)</f>
        <v>0</v>
      </c>
      <c r="AC24" s="90">
        <f>COUNTIF(INPUT_21!$C$31,TRUE)</f>
        <v>0</v>
      </c>
      <c r="AD24" s="90">
        <f>COUNTIF(INPUT_21!$E$31,TRUE)</f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0">
        <f>COUNTIF(INPUT_21!$G$31,TRUE)</f>
        <v>0</v>
      </c>
      <c r="AL24" s="90">
        <f>COUNTIF(INPUT_21!$I$31,TRUE)</f>
        <v>0</v>
      </c>
      <c r="AM24" s="90">
        <f>COUNTIF(INPUT_21!$I$25,TRUE)</f>
        <v>0</v>
      </c>
      <c r="AN24" s="90" t="str">
        <f>IF(OR(AS64&gt;0,AS66&gt;0,AS65&gt;0,AS67&gt;0,AS68&gt;0,AS69&gt;0,AS70&gt;0,AS71&gt;0,AS72&gt;0,AS73&gt;0,AS74&gt;0,AS75&gt;0,AS76&gt;0,AS77&gt;0,AS78&gt;0,AS79&gt;0,AS80&gt;0),"ROM",IF(OR(AS81&gt;0,AS82&gt;0,AS83&gt;0,AS84&gt;0,AS85&gt;0,AS86&gt;0,AS87&gt;0,AS88&gt;0,AS89&gt;0,AS90&gt;0,AS91&gt;0,AS92&gt;0,AS93&gt;0,AS94&gt;0),"SMK",IF(OR(AS95&gt;0,AS96&gt;0,AS97&gt;0,AS98&gt;0,AS99&gt;0,AS100&gt;0,AS101&gt;0,AS102&gt;0,AS103&gt;0,AS104&gt;0),"DMK","o.B.")))</f>
        <v>o.B.</v>
      </c>
    </row>
    <row r="25" spans="1:40" x14ac:dyDescent="0.25">
      <c r="A25" s="55">
        <f>INPUT_22!$G$7</f>
        <v>42217</v>
      </c>
      <c r="B25" s="84" t="str">
        <f>INPUT_22!$C$7</f>
        <v>Athlet 22</v>
      </c>
      <c r="C25" s="56">
        <f t="shared" si="0"/>
        <v>0</v>
      </c>
      <c r="D25" s="90">
        <f>COUNTIF(INPUT_22!$C$10,TRUE)</f>
        <v>0</v>
      </c>
      <c r="E25" s="90">
        <f>COUNTIF(INPUT_22!$E$10,TRUE)</f>
        <v>0</v>
      </c>
      <c r="F25" s="90">
        <f>COUNTIF(INPUT_22!$G$10,TRUE)</f>
        <v>0</v>
      </c>
      <c r="G25" s="90">
        <f>COUNTIF(INPUT_22!$I$10,TRUE)</f>
        <v>0</v>
      </c>
      <c r="H25" s="90">
        <f>COUNTIF(INPUT_22!$C$13,TRUE)</f>
        <v>0</v>
      </c>
      <c r="I25" s="90">
        <f>COUNTIF(INPUT_22!$E$13,TRUE)</f>
        <v>0</v>
      </c>
      <c r="J25" s="90">
        <f>COUNTIF(INPUT_22!$G$13,TRUE)</f>
        <v>0</v>
      </c>
      <c r="K25" s="90">
        <f>COUNTIF(INPUT_22!$I$13,TRUE)</f>
        <v>0</v>
      </c>
      <c r="L25" s="90">
        <f>COUNTIF(INPUT_22!$G$16,TRUE)</f>
        <v>0</v>
      </c>
      <c r="M25" s="90">
        <f>COUNTIF(INPUT_22!$I$16,TRUE)</f>
        <v>0</v>
      </c>
      <c r="N25" s="90">
        <f>COUNTIF(INPUT_22!$C$16,TRUE)</f>
        <v>0</v>
      </c>
      <c r="O25" s="90">
        <f>COUNTIF(INPUT_22!$E$16,TRUE)</f>
        <v>0</v>
      </c>
      <c r="P25" s="90">
        <f>COUNTIF(INPUT_22!$C$19,TRUE)</f>
        <v>0</v>
      </c>
      <c r="Q25" s="90">
        <f>COUNTIF(INPUT_22!$E$19,TRUE)</f>
        <v>0</v>
      </c>
      <c r="R25" s="90">
        <f>COUNTIF(INPUT_22!$C$22,TRUE)</f>
        <v>0</v>
      </c>
      <c r="S25" s="90">
        <f>COUNTIF(INPUT_22!$E$22,TRUE)</f>
        <v>0</v>
      </c>
      <c r="T25" s="90">
        <f>COUNTIF(INPUT_22!$G$22,TRUE)</f>
        <v>0</v>
      </c>
      <c r="U25" s="90">
        <f>COUNTIF(INPUT_22!$I$22,TRUE)</f>
        <v>0</v>
      </c>
      <c r="V25" s="90">
        <f>COUNTIF(INPUT_22!$C$25,TRUE)</f>
        <v>0</v>
      </c>
      <c r="W25" s="90">
        <f>COUNTIF(INPUT_22!$E$25,TRUE)</f>
        <v>0</v>
      </c>
      <c r="X25" s="90">
        <f>COUNTIF(INPUT_22!$G$25,TRUE)</f>
        <v>0</v>
      </c>
      <c r="Y25" s="90">
        <f>COUNTIF(INPUT_22!$C$28,TRUE)</f>
        <v>0</v>
      </c>
      <c r="Z25" s="90">
        <f>COUNTIF(INPUT_22!$E$28,TRUE)</f>
        <v>0</v>
      </c>
      <c r="AA25" s="90">
        <f>COUNTIF(INPUT_22!$G$28,TRUE)</f>
        <v>0</v>
      </c>
      <c r="AB25" s="90">
        <f>COUNTIF(INPUT_22!$I$28,TRUE)</f>
        <v>0</v>
      </c>
      <c r="AC25" s="90">
        <f>COUNTIF(INPUT_22!$C$31,TRUE)</f>
        <v>0</v>
      </c>
      <c r="AD25" s="90">
        <f>COUNTIF(INPUT_22!$E$31,TRUE)</f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0">
        <f>COUNTIF(INPUT_22!$G$31,TRUE)</f>
        <v>0</v>
      </c>
      <c r="AL25" s="90">
        <f>COUNTIF(INPUT_22!$I$31,TRUE)</f>
        <v>0</v>
      </c>
      <c r="AM25" s="90">
        <f>COUNTIF(INPUT_22!$I$25,TRUE)</f>
        <v>0</v>
      </c>
      <c r="AN25" s="90" t="str">
        <f>IF(OR(AU64&gt;0,AU66&gt;0,AU65&gt;0,AU67&gt;0,AU68&gt;0,AU69&gt;0,AU70&gt;0,AU71&gt;0,AU72&gt;0,AU73&gt;0,AU74&gt;0,AU75&gt;0,AU76&gt;0,AU77&gt;0,AU78&gt;0,AU79&gt;0,AU80&gt;0),"ROM",IF(OR(AU81&gt;0,AU82&gt;0,AU83&gt;0,AU84&gt;0,AU85&gt;0,AU86&gt;0,AU87&gt;0,AU88&gt;0,AU89&gt;0,AU90&gt;0,AU91&gt;0,AU92&gt;0,AU93&gt;0,AU94&gt;0),"SMK",IF(OR(AU95&gt;0,AU96&gt;0,AU97&gt;0,AU98&gt;0,AU99&gt;0,AU100&gt;0,AU101&gt;0,AU102&gt;0,AU103&gt;0,AU104&gt;0),"DMK","o.B.")))</f>
        <v>o.B.</v>
      </c>
    </row>
    <row r="26" spans="1:40" x14ac:dyDescent="0.25">
      <c r="A26" s="55">
        <f>INPUT_23!$G$7</f>
        <v>42217</v>
      </c>
      <c r="B26" s="84" t="str">
        <f>INPUT_23!$C$7</f>
        <v>Athlet 23</v>
      </c>
      <c r="C26" s="56">
        <f t="shared" si="0"/>
        <v>0</v>
      </c>
      <c r="D26" s="90">
        <f>COUNTIF(INPUT_23!$C$10,TRUE)</f>
        <v>0</v>
      </c>
      <c r="E26" s="90">
        <f>COUNTIF(INPUT_23!$E$10,TRUE)</f>
        <v>0</v>
      </c>
      <c r="F26" s="90">
        <f>COUNTIF(INPUT_23!$G$10,TRUE)</f>
        <v>0</v>
      </c>
      <c r="G26" s="90">
        <f>COUNTIF(INPUT_23!$I$10,TRUE)</f>
        <v>0</v>
      </c>
      <c r="H26" s="90">
        <f>COUNTIF(INPUT_23!$C$13,TRUE)</f>
        <v>0</v>
      </c>
      <c r="I26" s="90">
        <f>COUNTIF(INPUT_23!$E$13,TRUE)</f>
        <v>0</v>
      </c>
      <c r="J26" s="90">
        <f>COUNTIF(INPUT_23!$G$13,TRUE)</f>
        <v>0</v>
      </c>
      <c r="K26" s="90">
        <f>COUNTIF(INPUT_23!$I$13,TRUE)</f>
        <v>0</v>
      </c>
      <c r="L26" s="90">
        <f>COUNTIF(INPUT_23!$G$16,TRUE)</f>
        <v>0</v>
      </c>
      <c r="M26" s="90">
        <f>COUNTIF(INPUT_23!$I$16,TRUE)</f>
        <v>0</v>
      </c>
      <c r="N26" s="90">
        <f>COUNTIF(INPUT_23!$C$16,TRUE)</f>
        <v>0</v>
      </c>
      <c r="O26" s="90">
        <f>COUNTIF(INPUT_23!$E$16,TRUE)</f>
        <v>0</v>
      </c>
      <c r="P26" s="90">
        <f>COUNTIF(INPUT_23!$C$19,TRUE)</f>
        <v>0</v>
      </c>
      <c r="Q26" s="90">
        <f>COUNTIF(INPUT_23!$E$19,TRUE)</f>
        <v>0</v>
      </c>
      <c r="R26" s="90">
        <f>COUNTIF(INPUT_23!$C$22,TRUE)</f>
        <v>0</v>
      </c>
      <c r="S26" s="90">
        <f>COUNTIF(INPUT_23!$E$22,TRUE)</f>
        <v>0</v>
      </c>
      <c r="T26" s="90">
        <f>COUNTIF(INPUT_23!$G$22,TRUE)</f>
        <v>0</v>
      </c>
      <c r="U26" s="90">
        <f>COUNTIF(INPUT_23!$I$22,TRUE)</f>
        <v>0</v>
      </c>
      <c r="V26" s="90">
        <f>COUNTIF(INPUT_23!$C$25,TRUE)</f>
        <v>0</v>
      </c>
      <c r="W26" s="90">
        <f>COUNTIF(INPUT_23!$E$25,TRUE)</f>
        <v>0</v>
      </c>
      <c r="X26" s="90">
        <f>COUNTIF(INPUT_23!$G$25,TRUE)</f>
        <v>0</v>
      </c>
      <c r="Y26" s="90">
        <f>COUNTIF(INPUT_23!$C$28,TRUE)</f>
        <v>0</v>
      </c>
      <c r="Z26" s="90">
        <f>COUNTIF(INPUT_23!$E$28,TRUE)</f>
        <v>0</v>
      </c>
      <c r="AA26" s="90">
        <f>COUNTIF(INPUT_23!$G$28,TRUE)</f>
        <v>0</v>
      </c>
      <c r="AB26" s="90">
        <f>COUNTIF(INPUT_23!$I$28,TRUE)</f>
        <v>0</v>
      </c>
      <c r="AC26" s="90">
        <f>COUNTIF(INPUT_23!$C$31,TRUE)</f>
        <v>0</v>
      </c>
      <c r="AD26" s="90">
        <f>COUNTIF(INPUT_23!$E$31,TRUE)</f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0">
        <f>COUNTIF(INPUT_23!$G$31,TRUE)</f>
        <v>0</v>
      </c>
      <c r="AL26" s="90">
        <f>COUNTIF(INPUT_23!$I$31,TRUE)</f>
        <v>0</v>
      </c>
      <c r="AM26" s="90">
        <f>COUNTIF(INPUT_23!$I$25,TRUE)</f>
        <v>0</v>
      </c>
      <c r="AN26" s="90" t="str">
        <f>IF(OR(AW64&gt;0,AW66&gt;0,AW65&gt;0,AW67&gt;0,AW68&gt;0,AW69&gt;0,AW70&gt;0,AW71&gt;0,AW72&gt;0,AW73&gt;0,AW74&gt;0,AW75&gt;0,AW76&gt;0,AW77&gt;0,AW78&gt;0,AW79&gt;0,AW80&gt;0),"ROM",IF(OR(AW81&gt;0,AW82&gt;0,AW83&gt;0,AW84&gt;0,AW85&gt;0,AW86&gt;0,AW87&gt;0,AW88&gt;0,AW89&gt;0,AW90&gt;0,AW91&gt;0,AW92&gt;0,AW93&gt;0,AW94&gt;0),"SMK",IF(OR(AW95&gt;0,AW96&gt;0,AW97&gt;0,AW98&gt;0,AW99&gt;0,AW100&gt;0,AW101&gt;0,AW102&gt;0,AW103&gt;0,AW104&gt;0),"DMK","o.B.")))</f>
        <v>o.B.</v>
      </c>
    </row>
    <row r="27" spans="1:40" x14ac:dyDescent="0.25">
      <c r="A27" s="55">
        <f>INPUT_24!$G$7</f>
        <v>42217</v>
      </c>
      <c r="B27" s="84" t="str">
        <f>INPUT_24!$C$7</f>
        <v>Athlet 24</v>
      </c>
      <c r="C27" s="56">
        <f t="shared" si="0"/>
        <v>0</v>
      </c>
      <c r="D27" s="90">
        <f>COUNTIF(INPUT_24!$C$10,TRUE)</f>
        <v>0</v>
      </c>
      <c r="E27" s="90">
        <f>COUNTIF(INPUT_24!$E$10,TRUE)</f>
        <v>0</v>
      </c>
      <c r="F27" s="90">
        <f>COUNTIF(INPUT_24!$G$10,TRUE)</f>
        <v>0</v>
      </c>
      <c r="G27" s="90">
        <f>COUNTIF(INPUT_24!$I$10,TRUE)</f>
        <v>0</v>
      </c>
      <c r="H27" s="90">
        <f>COUNTIF(INPUT_24!$C$13,TRUE)</f>
        <v>0</v>
      </c>
      <c r="I27" s="90">
        <f>COUNTIF(INPUT_24!$E$13,TRUE)</f>
        <v>0</v>
      </c>
      <c r="J27" s="90">
        <f>COUNTIF(INPUT_24!$G$13,TRUE)</f>
        <v>0</v>
      </c>
      <c r="K27" s="90">
        <f>COUNTIF(INPUT_24!$I$13,TRUE)</f>
        <v>0</v>
      </c>
      <c r="L27" s="90">
        <f>COUNTIF(INPUT_24!$G$16,TRUE)</f>
        <v>0</v>
      </c>
      <c r="M27" s="90">
        <f>COUNTIF(INPUT_24!$I$16,TRUE)</f>
        <v>0</v>
      </c>
      <c r="N27" s="90">
        <f>COUNTIF(INPUT_24!$C$16,TRUE)</f>
        <v>0</v>
      </c>
      <c r="O27" s="90">
        <f>COUNTIF(INPUT_24!$E$16,TRUE)</f>
        <v>0</v>
      </c>
      <c r="P27" s="90">
        <f>COUNTIF(INPUT_24!$C$19,TRUE)</f>
        <v>0</v>
      </c>
      <c r="Q27" s="90">
        <f>COUNTIF(INPUT_24!$E$19,TRUE)</f>
        <v>0</v>
      </c>
      <c r="R27" s="90">
        <f>COUNTIF(INPUT_24!$C$22,TRUE)</f>
        <v>0</v>
      </c>
      <c r="S27" s="90">
        <f>COUNTIF(INPUT_24!$E$22,TRUE)</f>
        <v>0</v>
      </c>
      <c r="T27" s="90">
        <f>COUNTIF(INPUT_24!$G$22,TRUE)</f>
        <v>0</v>
      </c>
      <c r="U27" s="90">
        <f>COUNTIF(INPUT_24!$I$22,TRUE)</f>
        <v>0</v>
      </c>
      <c r="V27" s="90">
        <f>COUNTIF(INPUT_24!$C$25,TRUE)</f>
        <v>0</v>
      </c>
      <c r="W27" s="90">
        <f>COUNTIF(INPUT_24!$E$25,TRUE)</f>
        <v>0</v>
      </c>
      <c r="X27" s="90">
        <f>COUNTIF(INPUT_24!$G$25,TRUE)</f>
        <v>0</v>
      </c>
      <c r="Y27" s="90">
        <f>COUNTIF(INPUT_24!$C$28,TRUE)</f>
        <v>0</v>
      </c>
      <c r="Z27" s="90">
        <f>COUNTIF(INPUT_24!$E$28,TRUE)</f>
        <v>0</v>
      </c>
      <c r="AA27" s="90">
        <f>COUNTIF(INPUT_24!$G$28,TRUE)</f>
        <v>0</v>
      </c>
      <c r="AB27" s="90">
        <f>COUNTIF(INPUT_24!$I$28,TRUE)</f>
        <v>0</v>
      </c>
      <c r="AC27" s="90">
        <f>COUNTIF(INPUT_24!$C$31,TRUE)</f>
        <v>0</v>
      </c>
      <c r="AD27" s="90">
        <f>COUNTIF(INPUT_24!$E$31,TRUE)</f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0">
        <f>COUNTIF(INPUT_24!$G$31,TRUE)</f>
        <v>0</v>
      </c>
      <c r="AL27" s="90">
        <f>COUNTIF(INPUT_24!$I$31,TRUE)</f>
        <v>0</v>
      </c>
      <c r="AM27" s="90">
        <f>COUNTIF(INPUT_24!$I$25,TRUE)</f>
        <v>0</v>
      </c>
      <c r="AN27" s="90" t="str">
        <f>IF(OR(AY64&gt;0,AY66&gt;0,AY65&gt;0,AY67&gt;0,AY68&gt;0,AY69&gt;0,AY70&gt;0,AY71&gt;0,AY72&gt;0,AY73&gt;0,AY74&gt;0,AY75&gt;0,AY76&gt;0,AY77&gt;0,AY78&gt;0,AY79&gt;0,AY80&gt;0),"ROM",IF(OR(AY81&gt;0,AY82&gt;0,AY83&gt;0,AY84&gt;0,AY85&gt;0,AY86&gt;0,AY87&gt;0,AY88&gt;0,AY89&gt;0,AY90&gt;0,AY91&gt;0,AY92&gt;0,AY93&gt;0,AY94&gt;0),"SMK",IF(OR(AY95&gt;0,AY96&gt;0,AY97&gt;0,AY98&gt;0,AY99&gt;0,AY100&gt;0,AY101&gt;0,AY102&gt;0,AY103&gt;0,AY104&gt;0),"DMK","o.B.")))</f>
        <v>o.B.</v>
      </c>
    </row>
    <row r="28" spans="1:40" x14ac:dyDescent="0.25">
      <c r="A28" s="55">
        <f>INPUT_25!$G$7</f>
        <v>42217</v>
      </c>
      <c r="B28" s="84" t="str">
        <f>INPUT_25!$C$7</f>
        <v>Athlet 25</v>
      </c>
      <c r="C28" s="56">
        <f t="shared" si="0"/>
        <v>0</v>
      </c>
      <c r="D28" s="90">
        <f>COUNTIF(INPUT_25!$C$10,TRUE)</f>
        <v>0</v>
      </c>
      <c r="E28" s="90">
        <f>COUNTIF(INPUT_25!$E$10,TRUE)</f>
        <v>0</v>
      </c>
      <c r="F28" s="90">
        <f>COUNTIF(INPUT_25!$G$10,TRUE)</f>
        <v>0</v>
      </c>
      <c r="G28" s="90">
        <f>COUNTIF(INPUT_25!$I$10,TRUE)</f>
        <v>0</v>
      </c>
      <c r="H28" s="90">
        <f>COUNTIF(INPUT_25!$C$13,TRUE)</f>
        <v>0</v>
      </c>
      <c r="I28" s="90">
        <f>COUNTIF(INPUT_25!$E$13,TRUE)</f>
        <v>0</v>
      </c>
      <c r="J28" s="90">
        <f>COUNTIF(INPUT_25!$G$13,TRUE)</f>
        <v>0</v>
      </c>
      <c r="K28" s="90">
        <f>COUNTIF(INPUT_25!$I$13,TRUE)</f>
        <v>0</v>
      </c>
      <c r="L28" s="90">
        <f>COUNTIF(INPUT_25!$G$16,TRUE)</f>
        <v>0</v>
      </c>
      <c r="M28" s="90">
        <f>COUNTIF(INPUT_25!$I$16,TRUE)</f>
        <v>0</v>
      </c>
      <c r="N28" s="90">
        <f>COUNTIF(INPUT_25!$C$16,TRUE)</f>
        <v>0</v>
      </c>
      <c r="O28" s="90">
        <f>COUNTIF(INPUT_25!$E$16,TRUE)</f>
        <v>0</v>
      </c>
      <c r="P28" s="90">
        <f>COUNTIF(INPUT_25!$C$19,TRUE)</f>
        <v>0</v>
      </c>
      <c r="Q28" s="90">
        <f>COUNTIF(INPUT_25!$E$19,TRUE)</f>
        <v>0</v>
      </c>
      <c r="R28" s="90">
        <f>COUNTIF(INPUT_25!$C$22,TRUE)</f>
        <v>0</v>
      </c>
      <c r="S28" s="90">
        <f>COUNTIF(INPUT_25!$E$22,TRUE)</f>
        <v>0</v>
      </c>
      <c r="T28" s="90">
        <f>COUNTIF(INPUT_25!$G$22,TRUE)</f>
        <v>0</v>
      </c>
      <c r="U28" s="90">
        <f>COUNTIF(INPUT_25!$I$22,TRUE)</f>
        <v>0</v>
      </c>
      <c r="V28" s="90">
        <f>COUNTIF(INPUT_25!$C$25,TRUE)</f>
        <v>0</v>
      </c>
      <c r="W28" s="90">
        <f>COUNTIF(INPUT_25!$E$25,TRUE)</f>
        <v>0</v>
      </c>
      <c r="X28" s="90">
        <f>COUNTIF(INPUT_25!$G$25,TRUE)</f>
        <v>0</v>
      </c>
      <c r="Y28" s="90">
        <f>COUNTIF(INPUT_25!$C$28,TRUE)</f>
        <v>0</v>
      </c>
      <c r="Z28" s="90">
        <f>COUNTIF(INPUT_25!$E$28,TRUE)</f>
        <v>0</v>
      </c>
      <c r="AA28" s="90">
        <f>COUNTIF(INPUT_25!$G$28,TRUE)</f>
        <v>0</v>
      </c>
      <c r="AB28" s="90">
        <f>COUNTIF(INPUT_25!$I$28,TRUE)</f>
        <v>0</v>
      </c>
      <c r="AC28" s="90">
        <f>COUNTIF(INPUT_25!$C$31,TRUE)</f>
        <v>0</v>
      </c>
      <c r="AD28" s="90">
        <f>COUNTIF(INPUT_25!$E$31,TRUE)</f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0">
        <f>COUNTIF(INPUT_25!$G$31,TRUE)</f>
        <v>0</v>
      </c>
      <c r="AL28" s="90">
        <f>COUNTIF(INPUT_25!$I$31,TRUE)</f>
        <v>0</v>
      </c>
      <c r="AM28" s="90">
        <f>COUNTIF(INPUT_25!$I$25,TRUE)</f>
        <v>0</v>
      </c>
      <c r="AN28" s="90" t="str">
        <f>IF(OR(BA64&gt;0,BA66&gt;0,BA65&gt;0,BA67&gt;0,BA68&gt;0,BA69&gt;0,BA70&gt;0,BA71&gt;0,BA72&gt;0,BA73&gt;0,BA74&gt;0,BA75&gt;0,BA76&gt;0,BA77&gt;0,BA78&gt;0,BA79&gt;0,BA80&gt;0),"ROM",IF(OR(BA81&gt;0,BA82&gt;0,BA83&gt;0,BA84&gt;0,BA85&gt;0,BA86&gt;0,BA87&gt;0,BA88&gt;0,BA89&gt;0,BA90&gt;0,BA91&gt;0,BA92&gt;0,BA93&gt;0,BA94&gt;0),"SMK",IF(OR(BA95&gt;0,BA96&gt;0,BA97&gt;0,BA98&gt;0,BA99&gt;0,BA100&gt;0,BA101&gt;0,BA102&gt;0,BA103&gt;0,BA104&gt;0),"DMK","o.B.")))</f>
        <v>o.B.</v>
      </c>
    </row>
    <row r="29" spans="1:40" x14ac:dyDescent="0.25">
      <c r="A29" s="55">
        <f>INPUT_26!$G$7</f>
        <v>42217</v>
      </c>
      <c r="B29" s="84" t="str">
        <f>INPUT_26!$C$7</f>
        <v>Athlet 26</v>
      </c>
      <c r="C29" s="56">
        <f t="shared" si="0"/>
        <v>0</v>
      </c>
      <c r="D29" s="90">
        <f>COUNTIF(INPUT_26!$C$10,TRUE)</f>
        <v>0</v>
      </c>
      <c r="E29" s="90">
        <f>COUNTIF(INPUT_26!$E$10,TRUE)</f>
        <v>0</v>
      </c>
      <c r="F29" s="90">
        <f>COUNTIF(INPUT_26!$G$10,TRUE)</f>
        <v>0</v>
      </c>
      <c r="G29" s="90">
        <f>COUNTIF(INPUT_26!$I$10,TRUE)</f>
        <v>0</v>
      </c>
      <c r="H29" s="90">
        <f>COUNTIF(INPUT_26!$C$13,TRUE)</f>
        <v>0</v>
      </c>
      <c r="I29" s="90">
        <f>COUNTIF(INPUT_26!$E$13,TRUE)</f>
        <v>0</v>
      </c>
      <c r="J29" s="90">
        <f>COUNTIF(INPUT_26!$G$13,TRUE)</f>
        <v>0</v>
      </c>
      <c r="K29" s="90">
        <f>COUNTIF(INPUT_26!$I$13,TRUE)</f>
        <v>0</v>
      </c>
      <c r="L29" s="90">
        <f>COUNTIF(INPUT_26!$G$16,TRUE)</f>
        <v>0</v>
      </c>
      <c r="M29" s="90">
        <f>COUNTIF(INPUT_26!$I$16,TRUE)</f>
        <v>0</v>
      </c>
      <c r="N29" s="90">
        <f>COUNTIF(INPUT_26!$C$16,TRUE)</f>
        <v>0</v>
      </c>
      <c r="O29" s="90">
        <f>COUNTIF(INPUT_26!$E$16,TRUE)</f>
        <v>0</v>
      </c>
      <c r="P29" s="90">
        <f>COUNTIF(INPUT_26!$C$19,TRUE)</f>
        <v>0</v>
      </c>
      <c r="Q29" s="90">
        <f>COUNTIF(INPUT_26!$E$19,TRUE)</f>
        <v>0</v>
      </c>
      <c r="R29" s="90">
        <f>COUNTIF(INPUT_26!$C$22,TRUE)</f>
        <v>0</v>
      </c>
      <c r="S29" s="90">
        <f>COUNTIF(INPUT_26!$E$22,TRUE)</f>
        <v>0</v>
      </c>
      <c r="T29" s="90">
        <f>COUNTIF(INPUT_26!$G$22,TRUE)</f>
        <v>0</v>
      </c>
      <c r="U29" s="90">
        <f>COUNTIF(INPUT_26!$I$22,TRUE)</f>
        <v>0</v>
      </c>
      <c r="V29" s="90">
        <f>COUNTIF(INPUT_26!$C$25,TRUE)</f>
        <v>0</v>
      </c>
      <c r="W29" s="90">
        <f>COUNTIF(INPUT_26!$E$25,TRUE)</f>
        <v>0</v>
      </c>
      <c r="X29" s="90">
        <f>COUNTIF(INPUT_26!$G$25,TRUE)</f>
        <v>0</v>
      </c>
      <c r="Y29" s="90">
        <f>COUNTIF(INPUT_26!$C$28,TRUE)</f>
        <v>0</v>
      </c>
      <c r="Z29" s="90">
        <f>COUNTIF(INPUT_26!$E$28,TRUE)</f>
        <v>0</v>
      </c>
      <c r="AA29" s="90">
        <f>COUNTIF(INPUT_26!$G$28,TRUE)</f>
        <v>0</v>
      </c>
      <c r="AB29" s="90">
        <f>COUNTIF(INPUT_26!$I$28,TRUE)</f>
        <v>0</v>
      </c>
      <c r="AC29" s="90">
        <f>COUNTIF(INPUT_26!$C$31,TRUE)</f>
        <v>0</v>
      </c>
      <c r="AD29" s="90">
        <f>COUNTIF(INPUT_26!$E$31,TRUE)</f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0">
        <f>COUNTIF(INPUT_26!$G$31,TRUE)</f>
        <v>0</v>
      </c>
      <c r="AL29" s="90">
        <f>COUNTIF(INPUT_26!$I$31,TRUE)</f>
        <v>0</v>
      </c>
      <c r="AM29" s="90">
        <f>COUNTIF(INPUT_26!$I$25,TRUE)</f>
        <v>0</v>
      </c>
      <c r="AN29" s="90" t="str">
        <f>IF(OR(BC64&gt;0,BC66&gt;0,BC65&gt;0,BC67&gt;0,BC68&gt;0,BC69&gt;0,BC70&gt;0,BC71&gt;0,BC72&gt;0,BC73&gt;0,BC74&gt;0,BC75&gt;0,BC76&gt;0,BC77&gt;0,BC78&gt;0,BC79&gt;0,BC80&gt;0),"ROM",IF(OR(BC81&gt;0,BC82&gt;0,BC83&gt;0,BC84&gt;0,BC85&gt;0,BC86&gt;0,BC87&gt;0,BC88&gt;0,BC89&gt;0,BC90&gt;0,BC91&gt;0,BC92&gt;0,BC93&gt;0,BC94&gt;0),"SMK",IF(OR(BC95&gt;0,BC96&gt;0,BC97&gt;0,BC98&gt;0,BC99&gt;0,BC100&gt;0,BC101&gt;0,BC102&gt;0,BC103&gt;0,BC104&gt;0),"DMK","o.B.")))</f>
        <v>o.B.</v>
      </c>
    </row>
    <row r="30" spans="1:40" x14ac:dyDescent="0.25">
      <c r="A30" s="55">
        <f>INPUT_27!$G$7</f>
        <v>42217</v>
      </c>
      <c r="B30" s="84" t="str">
        <f>INPUT_27!$C$7</f>
        <v>Athlet 27</v>
      </c>
      <c r="C30" s="56">
        <f t="shared" si="0"/>
        <v>0</v>
      </c>
      <c r="D30" s="90">
        <f>COUNTIF(INPUT_27!$C$10,TRUE)</f>
        <v>0</v>
      </c>
      <c r="E30" s="90">
        <f>COUNTIF(INPUT_27!$E$10,TRUE)</f>
        <v>0</v>
      </c>
      <c r="F30" s="90">
        <f>COUNTIF(INPUT_27!$G$10,TRUE)</f>
        <v>0</v>
      </c>
      <c r="G30" s="90">
        <f>COUNTIF(INPUT_27!$I$10,TRUE)</f>
        <v>0</v>
      </c>
      <c r="H30" s="90">
        <f>COUNTIF(INPUT_27!$C$13,TRUE)</f>
        <v>0</v>
      </c>
      <c r="I30" s="90">
        <f>COUNTIF(INPUT_27!$E$13,TRUE)</f>
        <v>0</v>
      </c>
      <c r="J30" s="90">
        <f>COUNTIF(INPUT_27!$G$13,TRUE)</f>
        <v>0</v>
      </c>
      <c r="K30" s="90">
        <f>COUNTIF(INPUT_27!$I$13,TRUE)</f>
        <v>0</v>
      </c>
      <c r="L30" s="90">
        <f>COUNTIF(INPUT_27!$G$16,TRUE)</f>
        <v>0</v>
      </c>
      <c r="M30" s="90">
        <f>COUNTIF(INPUT_27!$I$16,TRUE)</f>
        <v>0</v>
      </c>
      <c r="N30" s="90">
        <f>COUNTIF(INPUT_27!$C$16,TRUE)</f>
        <v>0</v>
      </c>
      <c r="O30" s="90">
        <f>COUNTIF(INPUT_27!$E$16,TRUE)</f>
        <v>0</v>
      </c>
      <c r="P30" s="90">
        <f>COUNTIF(INPUT_27!$C$19,TRUE)</f>
        <v>0</v>
      </c>
      <c r="Q30" s="90">
        <f>COUNTIF(INPUT_27!$E$19,TRUE)</f>
        <v>0</v>
      </c>
      <c r="R30" s="90">
        <f>COUNTIF(INPUT_27!$C$22,TRUE)</f>
        <v>0</v>
      </c>
      <c r="S30" s="90">
        <f>COUNTIF(INPUT_27!$E$22,TRUE)</f>
        <v>0</v>
      </c>
      <c r="T30" s="90">
        <f>COUNTIF(INPUT_27!$G$22,TRUE)</f>
        <v>0</v>
      </c>
      <c r="U30" s="90">
        <f>COUNTIF(INPUT_27!$I$22,TRUE)</f>
        <v>0</v>
      </c>
      <c r="V30" s="90">
        <f>COUNTIF(INPUT_27!$C$25,TRUE)</f>
        <v>0</v>
      </c>
      <c r="W30" s="90">
        <f>COUNTIF(INPUT_27!$E$25,TRUE)</f>
        <v>0</v>
      </c>
      <c r="X30" s="90">
        <f>COUNTIF(INPUT_27!$G$25,TRUE)</f>
        <v>0</v>
      </c>
      <c r="Y30" s="90">
        <f>COUNTIF(INPUT_27!$C$28,TRUE)</f>
        <v>0</v>
      </c>
      <c r="Z30" s="90">
        <f>COUNTIF(INPUT_27!$E$28,TRUE)</f>
        <v>0</v>
      </c>
      <c r="AA30" s="90">
        <f>COUNTIF(INPUT_27!$G$28,TRUE)</f>
        <v>0</v>
      </c>
      <c r="AB30" s="90">
        <f>COUNTIF(INPUT_27!$I$28,TRUE)</f>
        <v>0</v>
      </c>
      <c r="AC30" s="90">
        <f>COUNTIF(INPUT_27!$C$31,TRUE)</f>
        <v>0</v>
      </c>
      <c r="AD30" s="90">
        <f>COUNTIF(INPUT_27!$E$31,TRUE)</f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0">
        <f>COUNTIF(INPUT_27!$G$31,TRUE)</f>
        <v>0</v>
      </c>
      <c r="AL30" s="90">
        <f>COUNTIF(INPUT_27!$I$31,TRUE)</f>
        <v>0</v>
      </c>
      <c r="AM30" s="90">
        <f>COUNTIF(INPUT_27!$I$25,TRUE)</f>
        <v>0</v>
      </c>
      <c r="AN30" s="90" t="str">
        <f>IF(OR(BE64&gt;0,BE66&gt;0,BE65&gt;0,BE67&gt;0,BE68&gt;0,BE69&gt;0,BE70&gt;0,BE71&gt;0,BE72&gt;0,BE73&gt;0,BE74&gt;0,BE75&gt;0,BE76&gt;0,BE77&gt;0,BE78&gt;0,BE79&gt;0,BE80&gt;0),"ROM",IF(OR(BE81&gt;0,BE82&gt;0,BE83&gt;0,BE84&gt;0,BE85&gt;0,BE86&gt;0,BE87&gt;0,BE88&gt;0,BE89&gt;0,BE90&gt;0,BE91&gt;0,BE92&gt;0,BE93&gt;0,BE94&gt;0),"SMK",IF(OR(BE95&gt;0,BE96&gt;0,BE97&gt;0,BE98&gt;0,BE99&gt;0,BE100&gt;0,BE101&gt;0,BE102&gt;0,BE103&gt;0,BE104&gt;0),"DMK","o.B.")))</f>
        <v>o.B.</v>
      </c>
    </row>
    <row r="31" spans="1:40" x14ac:dyDescent="0.25">
      <c r="A31" s="55">
        <f>INPUT_28!$G$7</f>
        <v>42217</v>
      </c>
      <c r="B31" s="84" t="str">
        <f>INPUT_28!$C$7</f>
        <v>Athlet 28</v>
      </c>
      <c r="C31" s="56">
        <f t="shared" si="0"/>
        <v>0</v>
      </c>
      <c r="D31" s="90">
        <f>COUNTIF(INPUT_28!$C$10,TRUE)</f>
        <v>0</v>
      </c>
      <c r="E31" s="90">
        <f>COUNTIF(INPUT_28!$E$10,TRUE)</f>
        <v>0</v>
      </c>
      <c r="F31" s="90">
        <f>COUNTIF(INPUT_28!$G$10,TRUE)</f>
        <v>0</v>
      </c>
      <c r="G31" s="90">
        <f>COUNTIF(INPUT_28!$I$10,TRUE)</f>
        <v>0</v>
      </c>
      <c r="H31" s="90">
        <f>COUNTIF(INPUT_28!$C$13,TRUE)</f>
        <v>0</v>
      </c>
      <c r="I31" s="90">
        <f>COUNTIF(INPUT_28!$E$13,TRUE)</f>
        <v>0</v>
      </c>
      <c r="J31" s="90">
        <f>COUNTIF(INPUT_28!$G$13,TRUE)</f>
        <v>0</v>
      </c>
      <c r="K31" s="90">
        <f>COUNTIF(INPUT_28!$I$13,TRUE)</f>
        <v>0</v>
      </c>
      <c r="L31" s="90">
        <f>COUNTIF(INPUT_28!$G$16,TRUE)</f>
        <v>0</v>
      </c>
      <c r="M31" s="90">
        <f>COUNTIF(INPUT_28!$I$16,TRUE)</f>
        <v>0</v>
      </c>
      <c r="N31" s="90">
        <f>COUNTIF(INPUT_28!$C$16,TRUE)</f>
        <v>0</v>
      </c>
      <c r="O31" s="90">
        <f>COUNTIF(INPUT_28!$E$16,TRUE)</f>
        <v>0</v>
      </c>
      <c r="P31" s="90">
        <f>COUNTIF(INPUT_28!$C$19,TRUE)</f>
        <v>0</v>
      </c>
      <c r="Q31" s="90">
        <f>COUNTIF(INPUT_28!$E$19,TRUE)</f>
        <v>0</v>
      </c>
      <c r="R31" s="90">
        <f>COUNTIF(INPUT_28!$C$22,TRUE)</f>
        <v>0</v>
      </c>
      <c r="S31" s="90">
        <f>COUNTIF(INPUT_28!$E$22,TRUE)</f>
        <v>0</v>
      </c>
      <c r="T31" s="90">
        <f>COUNTIF(INPUT_28!$G$22,TRUE)</f>
        <v>0</v>
      </c>
      <c r="U31" s="90">
        <f>COUNTIF(INPUT_28!$I$22,TRUE)</f>
        <v>0</v>
      </c>
      <c r="V31" s="90">
        <f>COUNTIF(INPUT_28!$C$25,TRUE)</f>
        <v>0</v>
      </c>
      <c r="W31" s="90">
        <f>COUNTIF(INPUT_28!$E$25,TRUE)</f>
        <v>0</v>
      </c>
      <c r="X31" s="90">
        <f>COUNTIF(INPUT_28!$G$25,TRUE)</f>
        <v>0</v>
      </c>
      <c r="Y31" s="90">
        <f>COUNTIF(INPUT_28!$C$28,TRUE)</f>
        <v>0</v>
      </c>
      <c r="Z31" s="90">
        <f>COUNTIF(INPUT_28!$E$28,TRUE)</f>
        <v>0</v>
      </c>
      <c r="AA31" s="90">
        <f>COUNTIF(INPUT_28!$G$28,TRUE)</f>
        <v>0</v>
      </c>
      <c r="AB31" s="90">
        <f>COUNTIF(INPUT_28!$I$28,TRUE)</f>
        <v>0</v>
      </c>
      <c r="AC31" s="90">
        <f>COUNTIF(INPUT_28!$C$31,TRUE)</f>
        <v>0</v>
      </c>
      <c r="AD31" s="90">
        <f>COUNTIF(INPUT_28!$E$31,TRUE)</f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0">
        <f>COUNTIF(INPUT_28!$G$31,TRUE)</f>
        <v>0</v>
      </c>
      <c r="AL31" s="90">
        <f>COUNTIF(INPUT_28!$I$31,TRUE)</f>
        <v>0</v>
      </c>
      <c r="AM31" s="90">
        <f>COUNTIF(INPUT_28!$I$25,TRUE)</f>
        <v>0</v>
      </c>
      <c r="AN31" s="90" t="str">
        <f>IF(OR(BG64&gt;0,BG66&gt;0,BG65&gt;0,BG67&gt;0,BG68&gt;0,BG69&gt;0,BG70&gt;0,BG71&gt;0,BG72&gt;0,BG73&gt;0,BG74&gt;0,BG75&gt;0,BG76&gt;0,BG77&gt;0,BG78&gt;0,BG79&gt;0,BG80&gt;0),"ROM",IF(OR(BG81&gt;0,BG82&gt;0,BG83&gt;0,BG84&gt;0,BG85&gt;0,BG86&gt;0,BG87&gt;0,BG88&gt;0,BG89&gt;0,BG90&gt;0,BG91&gt;0,BG92&gt;0,BG93&gt;0,BG94&gt;0),"SMK",IF(OR(BG95&gt;0,BG96&gt;0,BG97&gt;0,BG98&gt;0,BG99&gt;0,BG100&gt;0,BG101&gt;0,BG102&gt;0,BG103&gt;0,BG104&gt;0),"DMK","o.B.")))</f>
        <v>o.B.</v>
      </c>
    </row>
    <row r="32" spans="1:40" x14ac:dyDescent="0.25">
      <c r="A32" s="55">
        <f>INPUT_29!$G$7</f>
        <v>42217</v>
      </c>
      <c r="B32" s="84" t="str">
        <f>INPUT_29!$C$7</f>
        <v>Athlet 29</v>
      </c>
      <c r="C32" s="56">
        <f t="shared" si="0"/>
        <v>0</v>
      </c>
      <c r="D32" s="90">
        <f>COUNTIF(INPUT_29!$C$10,TRUE)</f>
        <v>0</v>
      </c>
      <c r="E32" s="90">
        <f>COUNTIF(INPUT_30!$E$10,TRUE)</f>
        <v>0</v>
      </c>
      <c r="F32" s="90">
        <f>COUNTIF(INPUT_29!$G$10,TRUE)</f>
        <v>0</v>
      </c>
      <c r="G32" s="90">
        <f>COUNTIF(INPUT_29!$I$10,TRUE)</f>
        <v>0</v>
      </c>
      <c r="H32" s="90">
        <f>COUNTIF(INPUT_29!$C$13,TRUE)</f>
        <v>0</v>
      </c>
      <c r="I32" s="90">
        <f>COUNTIF(INPUT_29!$E$13,TRUE)</f>
        <v>0</v>
      </c>
      <c r="J32" s="90">
        <f>COUNTIF(INPUT_29!$G$13,TRUE)</f>
        <v>0</v>
      </c>
      <c r="K32" s="90">
        <f>COUNTIF(INPUT_29!$I$13,TRUE)</f>
        <v>0</v>
      </c>
      <c r="L32" s="90">
        <f>COUNTIF(INPUT_29!$G$16,TRUE)</f>
        <v>0</v>
      </c>
      <c r="M32" s="90">
        <f>COUNTIF(INPUT_29!$I$16,TRUE)</f>
        <v>0</v>
      </c>
      <c r="N32" s="90">
        <f>COUNTIF(INPUT_29!$C$16,TRUE)</f>
        <v>0</v>
      </c>
      <c r="O32" s="90">
        <f>COUNTIF(INPUT_29!$E$16,TRUE)</f>
        <v>0</v>
      </c>
      <c r="P32" s="90">
        <f>COUNTIF(INPUT_29!$C$19,TRUE)</f>
        <v>0</v>
      </c>
      <c r="Q32" s="90">
        <f>COUNTIF(INPUT_29!$E$19,TRUE)</f>
        <v>0</v>
      </c>
      <c r="R32" s="90">
        <f>COUNTIF(INPUT_29!$C$22,TRUE)</f>
        <v>0</v>
      </c>
      <c r="S32" s="90">
        <f>COUNTIF(INPUT_29!$E$22,TRUE)</f>
        <v>0</v>
      </c>
      <c r="T32" s="90">
        <f>COUNTIF(INPUT_29!$G$22,TRUE)</f>
        <v>0</v>
      </c>
      <c r="U32" s="90">
        <f>COUNTIF(INPUT_29!$I$22,TRUE)</f>
        <v>0</v>
      </c>
      <c r="V32" s="90">
        <f>COUNTIF(INPUT_29!$C$25,TRUE)</f>
        <v>0</v>
      </c>
      <c r="W32" s="90">
        <f>COUNTIF(INPUT_29!$E$25,TRUE)</f>
        <v>0</v>
      </c>
      <c r="X32" s="90">
        <f>COUNTIF(INPUT_29!$G$25,TRUE)</f>
        <v>0</v>
      </c>
      <c r="Y32" s="90">
        <f>COUNTIF(INPUT_29!$C$28,TRUE)</f>
        <v>0</v>
      </c>
      <c r="Z32" s="90">
        <f>COUNTIF(INPUT_29!$E$28,TRUE)</f>
        <v>0</v>
      </c>
      <c r="AA32" s="90">
        <f>COUNTIF(INPUT_29!$G$28,TRUE)</f>
        <v>0</v>
      </c>
      <c r="AB32" s="90">
        <f>COUNTIF(INPUT_29!$I$28,TRUE)</f>
        <v>0</v>
      </c>
      <c r="AC32" s="90">
        <f>COUNTIF(INPUT_29!$C$31,TRUE)</f>
        <v>0</v>
      </c>
      <c r="AD32" s="90">
        <f>COUNTIF(INPUT_29!$E$31,TRUE)</f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0">
        <f>COUNTIF(INPUT_29!$G$31,TRUE)</f>
        <v>0</v>
      </c>
      <c r="AL32" s="90">
        <f>COUNTIF(INPUT_29!$I$31,TRUE)</f>
        <v>0</v>
      </c>
      <c r="AM32" s="90">
        <f>COUNTIF(INPUT_29!$I$25,TRUE)</f>
        <v>0</v>
      </c>
      <c r="AN32" s="90" t="str">
        <f>IF(OR(BI64&gt;0,BI66&gt;0,BI65&gt;0,BI67&gt;0,BI68&gt;0,BI69&gt;0,BI70&gt;0,BI71&gt;0,BI72&gt;0,BI73&gt;0,BI74&gt;0,BI75&gt;0,BI76&gt;0,BI77&gt;0,BI78&gt;0,BI79&gt;0,BI80&gt;0),"ROM",IF(OR(BI81&gt;0,BI82&gt;0,BI83&gt;0,BI84&gt;0,BI85&gt;0,BI86&gt;0,BI87&gt;0,BI88&gt;0,BI89&gt;0,BI90&gt;0,BI91&gt;0,BI92&gt;0,BI93&gt;0,BI94&gt;0),"SMK",IF(OR(BI95&gt;0,BI96&gt;0,BI97&gt;0,BI98&gt;0,BI99&gt;0,BI100&gt;0,BI101&gt;0,BI102&gt;0,BI103&gt;0,BI104&gt;0),"DMK","o.B.")))</f>
        <v>o.B.</v>
      </c>
    </row>
    <row r="33" spans="1:108" x14ac:dyDescent="0.25">
      <c r="A33" s="55">
        <f>INPUT_30!$G$7</f>
        <v>42217</v>
      </c>
      <c r="B33" s="84" t="str">
        <f>INPUT_30!$C$7</f>
        <v>Athlet 30</v>
      </c>
      <c r="C33" s="56">
        <f t="shared" si="0"/>
        <v>0</v>
      </c>
      <c r="D33" s="90">
        <f>COUNTIF(INPUT_30!$C$10,TRUE)</f>
        <v>0</v>
      </c>
      <c r="E33" s="90">
        <f>COUNTIF(INPUT_29!$E$10,TRUE)</f>
        <v>0</v>
      </c>
      <c r="F33" s="90">
        <f>COUNTIF(INPUT_30!$G$10,TRUE)</f>
        <v>0</v>
      </c>
      <c r="G33" s="90">
        <f>COUNTIF(INPUT_30!$I$10,TRUE)</f>
        <v>0</v>
      </c>
      <c r="H33" s="90">
        <f>COUNTIF(INPUT_30!$C$13,TRUE)</f>
        <v>0</v>
      </c>
      <c r="I33" s="90">
        <f>COUNTIF(INPUT_30!$E$13,TRUE)</f>
        <v>0</v>
      </c>
      <c r="J33" s="90">
        <f>COUNTIF(INPUT_30!$G$13,TRUE)</f>
        <v>0</v>
      </c>
      <c r="K33" s="90">
        <f>COUNTIF(INPUT_30!$I$13,TRUE)</f>
        <v>0</v>
      </c>
      <c r="L33" s="90">
        <f>COUNTIF(INPUT_30!$G$16,TRUE)</f>
        <v>0</v>
      </c>
      <c r="M33" s="90">
        <f>COUNTIF(INPUT_30!$I$16,TRUE)</f>
        <v>0</v>
      </c>
      <c r="N33" s="90">
        <f>COUNTIF(INPUT_30!$C$16,TRUE)</f>
        <v>0</v>
      </c>
      <c r="O33" s="90">
        <f>COUNTIF(INPUT_30!$E$16,TRUE)</f>
        <v>0</v>
      </c>
      <c r="P33" s="90">
        <f>COUNTIF(INPUT_30!$C$19,TRUE)</f>
        <v>0</v>
      </c>
      <c r="Q33" s="90">
        <f>COUNTIF(INPUT_30!$E$19,TRUE)</f>
        <v>0</v>
      </c>
      <c r="R33" s="90">
        <f>COUNTIF(INPUT_30!$C$22,TRUE)</f>
        <v>0</v>
      </c>
      <c r="S33" s="90">
        <f>COUNTIF(INPUT_30!$E$22,TRUE)</f>
        <v>0</v>
      </c>
      <c r="T33" s="90">
        <f>COUNTIF(INPUT_30!$G$22,TRUE)</f>
        <v>0</v>
      </c>
      <c r="U33" s="90">
        <f>COUNTIF(INPUT_30!$I$22,TRUE)</f>
        <v>0</v>
      </c>
      <c r="V33" s="90">
        <f>COUNTIF(INPUT_30!$C$25,TRUE)</f>
        <v>0</v>
      </c>
      <c r="W33" s="90">
        <f>COUNTIF(INPUT_30!$E$25,TRUE)</f>
        <v>0</v>
      </c>
      <c r="X33" s="90">
        <f>COUNTIF(INPUT_30!$G$25,TRUE)</f>
        <v>0</v>
      </c>
      <c r="Y33" s="90">
        <f>COUNTIF(INPUT_30!$C$28,TRUE)</f>
        <v>0</v>
      </c>
      <c r="Z33" s="90">
        <f>COUNTIF(INPUT_30!$E$28,TRUE)</f>
        <v>0</v>
      </c>
      <c r="AA33" s="90">
        <f>COUNTIF(INPUT_30!$G$28,TRUE)</f>
        <v>0</v>
      </c>
      <c r="AB33" s="90">
        <f>COUNTIF(INPUT_30!$I$28,TRUE)</f>
        <v>0</v>
      </c>
      <c r="AC33" s="90">
        <f>COUNTIF(INPUT_30!$C$31,TRUE)</f>
        <v>0</v>
      </c>
      <c r="AD33" s="90">
        <f>COUNTIF(INPUT_30!$E$31,TRUE)</f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0">
        <f>COUNTIF(INPUT_30!$G$31,TRUE)</f>
        <v>0</v>
      </c>
      <c r="AL33" s="90">
        <f>COUNTIF(INPUT_30!$I$31,TRUE)</f>
        <v>0</v>
      </c>
      <c r="AM33" s="90">
        <f>COUNTIF(INPUT_30!$I$25,TRUE)</f>
        <v>0</v>
      </c>
      <c r="AN33" s="90" t="str">
        <f>IF(OR(BK64&gt;0,BK66&gt;0,BK65&gt;0,BK67&gt;0,BK68&gt;0,BK69&gt;0,BK70&gt;0,BK71&gt;0,BK72&gt;0,BK73&gt;0,BK74&gt;0,BK75&gt;0,BK76&gt;0,BK77&gt;0,BK78&gt;0,BK79&gt;0,BK80&gt;0),"ROM",IF(OR(BK81&gt;0,BK82&gt;0,BK83&gt;0,BK84&gt;0,BK85&gt;0,BK86&gt;0,BK87&gt;0,BK88&gt;0,BK89&gt;0,BK90&gt;0,BK91&gt;0,BK92&gt;0,BK93&gt;0,BK94&gt;0),"SMK",IF(OR(BK95&gt;0,BK96&gt;0,BK97&gt;0,BK98&gt;0,BK99&gt;0,BK100&gt;0,BK101&gt;0,BK102&gt;0,BK103&gt;0,BK104&gt;0),"DMK","o.B.")))</f>
        <v>o.B.</v>
      </c>
    </row>
    <row r="34" spans="1:108" x14ac:dyDescent="0.25">
      <c r="A34" s="55"/>
      <c r="B34" s="65"/>
      <c r="C34" s="56"/>
      <c r="D34" s="66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67"/>
      <c r="AF34" s="67"/>
      <c r="AG34" s="67"/>
      <c r="AH34" s="67"/>
      <c r="AI34" s="67"/>
      <c r="AJ34" s="67"/>
      <c r="AK34" s="66"/>
      <c r="AL34" s="66"/>
      <c r="AM34" s="66"/>
      <c r="AN34" s="90"/>
    </row>
    <row r="35" spans="1:108" x14ac:dyDescent="0.25">
      <c r="A35" s="55"/>
      <c r="B35" s="65"/>
      <c r="C35" s="56"/>
      <c r="D35" s="66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67"/>
      <c r="AF35" s="67"/>
      <c r="AG35" s="67"/>
      <c r="AH35" s="67"/>
      <c r="AI35" s="67"/>
      <c r="AJ35" s="67"/>
      <c r="AK35" s="66"/>
      <c r="AL35" s="66"/>
      <c r="AM35" s="66"/>
      <c r="AN35" s="66"/>
    </row>
    <row r="36" spans="1:108" x14ac:dyDescent="0.25">
      <c r="A36" s="55"/>
      <c r="B36" s="65"/>
      <c r="C36" s="56"/>
      <c r="D36" s="66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67"/>
      <c r="AF36" s="67"/>
      <c r="AG36" s="67"/>
      <c r="AH36" s="67"/>
      <c r="AI36" s="67"/>
      <c r="AJ36" s="67"/>
      <c r="AK36" s="66"/>
      <c r="AL36" s="66"/>
      <c r="AM36" s="66"/>
      <c r="AN36" s="66"/>
    </row>
    <row r="37" spans="1:108" x14ac:dyDescent="0.25">
      <c r="A37" s="55"/>
      <c r="B37" s="65"/>
      <c r="C37" s="56"/>
      <c r="D37" s="66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67"/>
      <c r="AF37" s="67"/>
      <c r="AG37" s="67"/>
      <c r="AH37" s="67"/>
      <c r="AI37" s="67"/>
      <c r="AJ37" s="67"/>
      <c r="AK37" s="66"/>
      <c r="AL37" s="66"/>
      <c r="AM37" s="66"/>
      <c r="AN37" s="66"/>
    </row>
    <row r="38" spans="1:108" x14ac:dyDescent="0.25">
      <c r="A38" s="55"/>
      <c r="B38" s="65"/>
      <c r="C38" s="5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7"/>
      <c r="AF38" s="67"/>
      <c r="AG38" s="67"/>
      <c r="AH38" s="67"/>
      <c r="AI38" s="67"/>
      <c r="AJ38" s="67"/>
      <c r="AK38" s="66"/>
      <c r="AL38" s="66"/>
      <c r="AM38" s="66"/>
      <c r="AN38" s="66"/>
    </row>
    <row r="39" spans="1:108" x14ac:dyDescent="0.25">
      <c r="B39" s="18"/>
      <c r="S39" s="64"/>
      <c r="T39" s="64"/>
      <c r="U39" s="64">
        <v>9</v>
      </c>
      <c r="V39" s="64"/>
      <c r="W39" s="64"/>
      <c r="X39" s="64">
        <v>10</v>
      </c>
      <c r="Y39" s="64"/>
      <c r="Z39" s="64"/>
      <c r="AA39" s="64">
        <v>11</v>
      </c>
      <c r="AB39" s="64"/>
      <c r="AC39" s="64"/>
      <c r="AD39" s="64">
        <v>12</v>
      </c>
      <c r="AE39" s="64"/>
      <c r="AF39" s="64"/>
      <c r="AG39" s="145">
        <v>13</v>
      </c>
      <c r="AH39" s="145"/>
      <c r="AI39" s="145"/>
      <c r="AJ39" s="145">
        <v>14</v>
      </c>
      <c r="AK39" s="64"/>
      <c r="AL39" s="64"/>
      <c r="AM39" s="64">
        <v>15</v>
      </c>
      <c r="AN39" s="64"/>
      <c r="AO39" s="64"/>
      <c r="AP39" s="64">
        <v>16</v>
      </c>
      <c r="AQ39" s="64"/>
      <c r="AR39" s="64"/>
      <c r="AS39" s="64">
        <v>17</v>
      </c>
      <c r="AT39" s="64"/>
      <c r="AU39" s="64"/>
      <c r="AV39" s="64">
        <v>18</v>
      </c>
      <c r="AW39" s="64"/>
      <c r="AX39" s="64"/>
      <c r="AY39" s="64">
        <v>19</v>
      </c>
      <c r="AZ39" s="64"/>
      <c r="BA39" s="64"/>
      <c r="BB39" s="64">
        <v>20</v>
      </c>
      <c r="BC39" s="64"/>
      <c r="BD39" s="64"/>
      <c r="BE39" s="64">
        <v>21</v>
      </c>
      <c r="BF39" s="64"/>
      <c r="BG39" s="64"/>
      <c r="BH39" s="64">
        <v>22</v>
      </c>
      <c r="BI39" s="64"/>
      <c r="BJ39" s="64"/>
      <c r="BK39" s="64">
        <v>23</v>
      </c>
      <c r="BL39" s="64"/>
      <c r="BM39" s="64"/>
      <c r="BN39" s="64">
        <v>24</v>
      </c>
      <c r="BO39" s="64"/>
      <c r="BP39" s="64"/>
      <c r="BQ39" s="64">
        <v>25</v>
      </c>
      <c r="BR39" s="64"/>
      <c r="BS39" s="64"/>
      <c r="BT39" s="64">
        <v>26</v>
      </c>
      <c r="BU39" s="64"/>
      <c r="BV39" s="64"/>
      <c r="BW39" s="64">
        <v>27</v>
      </c>
      <c r="BX39" s="64"/>
      <c r="BY39" s="64"/>
      <c r="BZ39" s="64">
        <v>28</v>
      </c>
      <c r="CA39" s="64"/>
      <c r="CB39" s="64"/>
      <c r="CC39" s="64">
        <v>29</v>
      </c>
      <c r="CD39" s="64"/>
      <c r="CE39" s="64"/>
      <c r="CF39" s="64">
        <v>30</v>
      </c>
      <c r="CG39" s="64"/>
      <c r="CH39" s="64"/>
      <c r="CI39" s="64">
        <v>31</v>
      </c>
      <c r="CJ39" s="64"/>
      <c r="CK39" s="64"/>
      <c r="CL39" s="64">
        <v>32</v>
      </c>
      <c r="CM39" s="64"/>
      <c r="CN39" s="64"/>
      <c r="CO39" s="64">
        <v>33</v>
      </c>
    </row>
    <row r="40" spans="1:108" x14ac:dyDescent="0.25">
      <c r="D40" s="210" t="s">
        <v>154</v>
      </c>
      <c r="E40" s="211"/>
      <c r="F40" s="211"/>
      <c r="G40" s="210" t="s">
        <v>155</v>
      </c>
      <c r="H40" s="211"/>
      <c r="I40" s="211"/>
      <c r="J40" s="210" t="s">
        <v>156</v>
      </c>
      <c r="K40" s="210"/>
      <c r="L40" s="210"/>
      <c r="M40" s="208" t="s">
        <v>157</v>
      </c>
      <c r="N40" s="208"/>
      <c r="O40" s="208"/>
      <c r="P40" s="208" t="s">
        <v>158</v>
      </c>
      <c r="Q40" s="208"/>
      <c r="R40" s="208"/>
      <c r="S40" s="208" t="s">
        <v>246</v>
      </c>
      <c r="T40" s="208"/>
      <c r="U40" s="208"/>
      <c r="V40" s="208" t="s">
        <v>247</v>
      </c>
      <c r="W40" s="208"/>
      <c r="X40" s="208"/>
      <c r="Y40" s="208" t="s">
        <v>248</v>
      </c>
      <c r="Z40" s="208"/>
      <c r="AA40" s="208"/>
      <c r="AB40" s="208" t="s">
        <v>249</v>
      </c>
      <c r="AC40" s="208"/>
      <c r="AD40" s="208"/>
      <c r="AE40" s="208" t="s">
        <v>250</v>
      </c>
      <c r="AF40" s="208"/>
      <c r="AG40" s="208"/>
      <c r="AH40" s="208" t="s">
        <v>251</v>
      </c>
      <c r="AI40" s="208"/>
      <c r="AJ40" s="208"/>
      <c r="AK40" s="208" t="s">
        <v>252</v>
      </c>
      <c r="AL40" s="208"/>
      <c r="AM40" s="208"/>
      <c r="AN40" s="208" t="s">
        <v>253</v>
      </c>
      <c r="AO40" s="208"/>
      <c r="AP40" s="208"/>
      <c r="AQ40" s="208" t="s">
        <v>254</v>
      </c>
      <c r="AR40" s="208"/>
      <c r="AS40" s="208"/>
      <c r="AT40" s="208" t="s">
        <v>255</v>
      </c>
      <c r="AU40" s="208"/>
      <c r="AV40" s="208"/>
      <c r="AW40" s="208" t="s">
        <v>256</v>
      </c>
      <c r="AX40" s="208"/>
      <c r="AY40" s="208"/>
      <c r="AZ40" s="208" t="s">
        <v>257</v>
      </c>
      <c r="BA40" s="208"/>
      <c r="BB40" s="208"/>
      <c r="BC40" s="208" t="s">
        <v>258</v>
      </c>
      <c r="BD40" s="208"/>
      <c r="BE40" s="208"/>
      <c r="BF40" s="208" t="s">
        <v>259</v>
      </c>
      <c r="BG40" s="208"/>
      <c r="BH40" s="208"/>
      <c r="BI40" s="208" t="s">
        <v>260</v>
      </c>
      <c r="BJ40" s="208"/>
      <c r="BK40" s="208"/>
      <c r="BL40" s="208" t="s">
        <v>261</v>
      </c>
      <c r="BM40" s="208"/>
      <c r="BN40" s="208"/>
      <c r="BO40" s="208" t="s">
        <v>262</v>
      </c>
      <c r="BP40" s="208"/>
      <c r="BQ40" s="208"/>
      <c r="BR40" s="208" t="s">
        <v>263</v>
      </c>
      <c r="BS40" s="208"/>
      <c r="BT40" s="208"/>
      <c r="BU40" s="208" t="s">
        <v>264</v>
      </c>
      <c r="BV40" s="208"/>
      <c r="BW40" s="208"/>
      <c r="BX40" s="208" t="s">
        <v>265</v>
      </c>
      <c r="BY40" s="208"/>
      <c r="BZ40" s="208"/>
      <c r="CA40" s="208" t="s">
        <v>266</v>
      </c>
      <c r="CB40" s="208"/>
      <c r="CC40" s="208"/>
      <c r="CD40" s="208" t="s">
        <v>267</v>
      </c>
      <c r="CE40" s="208"/>
      <c r="CF40" s="208"/>
      <c r="CG40" s="208" t="s">
        <v>268</v>
      </c>
      <c r="CH40" s="208"/>
      <c r="CI40" s="208"/>
      <c r="CJ40" s="208" t="s">
        <v>269</v>
      </c>
      <c r="CK40" s="208"/>
      <c r="CL40" s="208"/>
      <c r="CM40" s="208" t="s">
        <v>270</v>
      </c>
      <c r="CN40" s="208"/>
      <c r="CO40" s="208"/>
      <c r="CP40" s="208" t="s">
        <v>271</v>
      </c>
      <c r="CQ40" s="208"/>
      <c r="CR40" s="208"/>
      <c r="CS40" s="208" t="s">
        <v>272</v>
      </c>
      <c r="CT40" s="208"/>
      <c r="CU40" s="208"/>
      <c r="CV40" s="208" t="s">
        <v>273</v>
      </c>
      <c r="CW40" s="208"/>
      <c r="CX40" s="208"/>
      <c r="CY40" s="208" t="s">
        <v>274</v>
      </c>
      <c r="CZ40" s="208"/>
      <c r="DA40" s="208"/>
      <c r="DB40" s="208" t="s">
        <v>275</v>
      </c>
      <c r="DC40" s="208"/>
      <c r="DD40" s="208"/>
    </row>
    <row r="41" spans="1:108" ht="16.5" thickBot="1" x14ac:dyDescent="0.3">
      <c r="A41" s="4"/>
      <c r="B41" s="4" t="s">
        <v>48</v>
      </c>
      <c r="C41" s="4"/>
      <c r="E41" s="37" t="s">
        <v>50</v>
      </c>
      <c r="F41" s="37" t="s">
        <v>49</v>
      </c>
      <c r="H41" s="37" t="s">
        <v>50</v>
      </c>
      <c r="I41" s="37" t="s">
        <v>49</v>
      </c>
      <c r="K41" s="37" t="s">
        <v>50</v>
      </c>
      <c r="L41" s="37" t="s">
        <v>49</v>
      </c>
      <c r="N41" s="37" t="s">
        <v>50</v>
      </c>
      <c r="O41" s="37" t="s">
        <v>49</v>
      </c>
      <c r="Q41" s="37" t="s">
        <v>50</v>
      </c>
      <c r="R41" s="37" t="s">
        <v>49</v>
      </c>
      <c r="S41" s="64"/>
      <c r="T41" s="146" t="s">
        <v>50</v>
      </c>
      <c r="U41" s="146" t="s">
        <v>49</v>
      </c>
      <c r="V41" s="64"/>
      <c r="W41" s="146" t="s">
        <v>50</v>
      </c>
      <c r="X41" s="146" t="s">
        <v>49</v>
      </c>
      <c r="Y41" s="64"/>
      <c r="Z41" s="146" t="s">
        <v>50</v>
      </c>
      <c r="AA41" s="146" t="s">
        <v>49</v>
      </c>
      <c r="AB41" s="64"/>
      <c r="AC41" s="146" t="s">
        <v>50</v>
      </c>
      <c r="AD41" s="146" t="s">
        <v>49</v>
      </c>
      <c r="AE41" s="64"/>
      <c r="AF41" s="146" t="s">
        <v>50</v>
      </c>
      <c r="AG41" s="146" t="s">
        <v>49</v>
      </c>
      <c r="AH41" s="64"/>
      <c r="AI41" s="146" t="s">
        <v>50</v>
      </c>
      <c r="AJ41" s="146" t="s">
        <v>49</v>
      </c>
      <c r="AK41" s="64"/>
      <c r="AL41" s="146" t="s">
        <v>50</v>
      </c>
      <c r="AM41" s="146" t="s">
        <v>49</v>
      </c>
      <c r="AN41" s="64"/>
      <c r="AO41" s="146" t="s">
        <v>50</v>
      </c>
      <c r="AP41" s="146" t="s">
        <v>49</v>
      </c>
      <c r="AQ41" s="64"/>
      <c r="AR41" s="146" t="s">
        <v>50</v>
      </c>
      <c r="AS41" s="146" t="s">
        <v>49</v>
      </c>
      <c r="AT41" s="64"/>
      <c r="AU41" s="146" t="s">
        <v>50</v>
      </c>
      <c r="AV41" s="146" t="s">
        <v>49</v>
      </c>
      <c r="AW41" s="64"/>
      <c r="AX41" s="146" t="s">
        <v>50</v>
      </c>
      <c r="AY41" s="146" t="s">
        <v>49</v>
      </c>
      <c r="AZ41" s="64"/>
      <c r="BA41" s="146" t="s">
        <v>50</v>
      </c>
      <c r="BB41" s="146" t="s">
        <v>49</v>
      </c>
      <c r="BC41" s="64"/>
      <c r="BD41" s="146" t="s">
        <v>50</v>
      </c>
      <c r="BE41" s="146" t="s">
        <v>49</v>
      </c>
      <c r="BF41" s="64"/>
      <c r="BG41" s="146" t="s">
        <v>50</v>
      </c>
      <c r="BH41" s="146" t="s">
        <v>49</v>
      </c>
      <c r="BI41" s="64"/>
      <c r="BJ41" s="146" t="s">
        <v>50</v>
      </c>
      <c r="BK41" s="146" t="s">
        <v>49</v>
      </c>
      <c r="BL41" s="64"/>
      <c r="BM41" s="146" t="s">
        <v>50</v>
      </c>
      <c r="BN41" s="146" t="s">
        <v>49</v>
      </c>
      <c r="BO41" s="64"/>
      <c r="BP41" s="146" t="s">
        <v>50</v>
      </c>
      <c r="BQ41" s="146" t="s">
        <v>49</v>
      </c>
      <c r="BR41" s="64"/>
      <c r="BS41" s="146" t="s">
        <v>50</v>
      </c>
      <c r="BT41" s="146" t="s">
        <v>49</v>
      </c>
      <c r="BU41" s="64"/>
      <c r="BV41" s="146" t="s">
        <v>50</v>
      </c>
      <c r="BW41" s="146" t="s">
        <v>49</v>
      </c>
      <c r="BX41" s="64"/>
      <c r="BY41" s="146" t="s">
        <v>50</v>
      </c>
      <c r="BZ41" s="146" t="s">
        <v>49</v>
      </c>
      <c r="CA41" s="64"/>
      <c r="CB41" s="146" t="s">
        <v>50</v>
      </c>
      <c r="CC41" s="146" t="s">
        <v>49</v>
      </c>
      <c r="CD41" s="64"/>
      <c r="CE41" s="146" t="s">
        <v>50</v>
      </c>
      <c r="CF41" s="146" t="s">
        <v>49</v>
      </c>
      <c r="CG41" s="64"/>
      <c r="CH41" s="146" t="s">
        <v>50</v>
      </c>
      <c r="CI41" s="146" t="s">
        <v>49</v>
      </c>
      <c r="CJ41" s="64"/>
      <c r="CK41" s="146" t="s">
        <v>50</v>
      </c>
      <c r="CL41" s="146" t="s">
        <v>49</v>
      </c>
      <c r="CM41" s="64"/>
      <c r="CN41" s="146" t="s">
        <v>50</v>
      </c>
      <c r="CO41" s="146" t="s">
        <v>49</v>
      </c>
      <c r="CQ41" s="37" t="s">
        <v>50</v>
      </c>
      <c r="CR41" s="37" t="s">
        <v>49</v>
      </c>
      <c r="CT41" s="37" t="s">
        <v>50</v>
      </c>
      <c r="CU41" s="37" t="s">
        <v>49</v>
      </c>
      <c r="CW41" s="37" t="s">
        <v>50</v>
      </c>
      <c r="CX41" s="37" t="s">
        <v>49</v>
      </c>
      <c r="CZ41" s="37" t="s">
        <v>50</v>
      </c>
      <c r="DA41" s="37" t="s">
        <v>49</v>
      </c>
      <c r="DC41" s="37" t="s">
        <v>50</v>
      </c>
      <c r="DD41" s="37" t="s">
        <v>49</v>
      </c>
    </row>
    <row r="42" spans="1:108" x14ac:dyDescent="0.25">
      <c r="A42" s="22" t="s">
        <v>32</v>
      </c>
      <c r="B42" s="23" t="s">
        <v>32</v>
      </c>
      <c r="C42" s="22"/>
      <c r="D42">
        <f>IF($D$4=1,1,IF($E$4=1,1,IF($F$4=1,1,IF($G$4=1,1,0))))</f>
        <v>0</v>
      </c>
      <c r="E42" s="5" t="str">
        <f>IF(OR($D$4=1,$E$4=1,$F$4=1,$G$4=1),"ROM HWS","o.B.")</f>
        <v>o.B.</v>
      </c>
      <c r="F42" s="69" t="str">
        <f>IF(AND(D4=0,E4=1,F4=0,G4=1),"ROM HWS FLEX",IF(AND(D4=0,E4=1,F4=1,G4=1),"ROM HWS FLEX",IF(AND(D4=1,E4=0,F4=0,G4=1),"ROM HWS EXT",IF(AND(D4=1,E4=0,F4=1,G4=1),"HWS EXT",IF(AND(D4=0,E4=1,F4=1,G4=0),"ROM HWS FLEX",IF(AND(D4=1,E4=0,F4=1,G4=0),"ROM HWS EXT",IF(AND(D4=1,E4=1,F4=1,G4=1),"ROM HWS EXT",IF(AND(D4=1,E4=1,F4=1,G4=0),"ROM HWS EXT",IF(AND(D4=1,E4=1,F4=0,G4=0),"ROM HWS EXT",IF(AND(D4=1,E4=0,F4=0,G4=0),"ROM HWS EXT",IF(AND(D4=0,E4=1,F4=0,G4=0),"ROM HWS FLEX",IF(AND(D4=0,E4=0,F4=1,G4=1),"ROM HWS ROT beidseits",IF(AND(D4=0,E4=0,F4=0,G4=1),"ROM HWS ROT rechts",IF(AND(D4=0,E4=0,F4=1,G4=0),"ROM HWS ROT links","o.B."))))))))))))))</f>
        <v>o.B.</v>
      </c>
      <c r="G42">
        <f>IF($D$5=1,1,IF($E$5=1,1,IF($F$5=1,1,IF($G$5=1,1,0))))</f>
        <v>0</v>
      </c>
      <c r="H42" s="72" t="str">
        <f>IF(OR($D$5=1,$E$5=1,$F$5=1,$G$5=1),"ROM HWS","o.B.")</f>
        <v>o.B.</v>
      </c>
      <c r="I42" s="72" t="str">
        <f>IF(AND(D5=0,E5=1,F5=0,G5=1),"ROM HWS FLEX",IF(AND(D5=0,E5=1,F5=1,G5=1),"ROM HWS FLEX",IF(AND(D5=1,E5=0,F5=0,G5=1),"ROM HWS EXT",IF(AND(D5=1,E5=0,F5=1,G5=1),"HWS EXT",IF(AND(D5=0,E5=1,F5=1,G5=0),"ROM HWS FLEX",IF(AND(D5=1,E5=0,F5=1,G5=0),"ROM HWS EXT",IF(AND(D5=1,E5=1,F5=1,G5=1),"ROM HWS EXT",IF(AND(D5=1,E5=1,F5=1,G5=0),"ROM HWS EXT",IF(AND(D5=1,E5=1,F5=0,G5=0),"ROM HWS EXT",IF(AND(D5=1,E5=0,F5=0,G5=0),"ROM HWS EXT",IF(AND(D5=0,E5=1,F5=0,G5=0),"ROM HWS FLEX",IF(AND(D5=0,E5=0,F5=1,G5=1),"ROM HWS ROT beidseits",IF(AND(D5=0,E5=0,F5=0,G5=1),"ROM HWS ROT rechts",IF(AND(D5=0,E5=0,F5=1,G5=0),"ROM HWS ROT links","o.B."))))))))))))))</f>
        <v>o.B.</v>
      </c>
      <c r="J42">
        <f>IF($D$6=1,1,IF($E$6=1,1,IF($F$6=1,1,IF($G$6=1,1,0))))</f>
        <v>0</v>
      </c>
      <c r="K42" s="77" t="str">
        <f>IF(OR($D$6=1,$E$6=1,$F$6=1,$G$6=1),"ROM HWS","o.B.")</f>
        <v>o.B.</v>
      </c>
      <c r="L42" s="72" t="str">
        <f>IF(AND(D6=0,E6=1,F6=0,G6=1),"ROM HWS FLEX",IF(AND(D6=0,E6=1,F6=1,G6=1),"ROM HWS FLEX",IF(AND(D6=1,E6=0,F6=0,G6=1),"ROM HWS EXT",IF(AND(D6=1,E6=0,F6=1,G6=1),"HWS EXT",IF(AND(D6=0,E6=1,F6=1,G6=0),"ROM HWS FLEX",IF(AND(D6=1,E6=0,F6=1,G6=0),"ROM HWS EXT",IF(AND(D6=1,E6=1,F6=1,G6=1),"ROM HWS EXT",IF(AND(D6=1,E6=1,F6=1,G6=0),"ROM HWS EXT",IF(AND(D6=1,E6=1,F6=0,G6=0),"ROM HWS EXT",IF(AND(D6=1,E6=0,F6=0,G6=0),"ROM HWS EXT",IF(AND(D6=0,E6=1,F6=0,G6=0),"ROM HWS FLEX",IF(AND(D6=0,E6=0,F6=1,G6=1),"ROM HWS ROT beidseits",IF(AND(D6=0,E6=0,F6=0,G6=1),"ROM HWS ROT rechts",IF(AND(D6=0,E6=0,F6=1,G6=0),"ROM HWS ROT links","o.B."))))))))))))))</f>
        <v>o.B.</v>
      </c>
      <c r="M42">
        <f>IF($D$7=1,1,IF($E$7=1,1,IF($F$7=1,1,IF($G$7=1,1,0))))</f>
        <v>0</v>
      </c>
      <c r="N42" s="77" t="str">
        <f>IF(OR($D$7=1,$E$7=1,$F$7=1,$G$7=1),"ROM HWS","o.B.")</f>
        <v>o.B.</v>
      </c>
      <c r="O42" s="72" t="str">
        <f>IF(AND(D7=0,E7=1,F7=0,G7=1),"ROM HWS FLEX",IF(AND(D7=0,E7=1,F7=1,G7=1),"ROM HWS FLEX",IF(AND(D7=1,E7=0,F7=0,G7=1),"ROM HWS EXT",IF(AND(D7=1,E7=0,F7=1,G7=1),"HWS EXT",IF(AND(D7=0,E7=1,F7=1,G7=0),"ROM HWS FLEX",IF(AND(D7=1,E7=0,F7=1,G7=0),"ROM HWS EXT",IF(AND(D7=1,E7=1,F7=1,G7=1),"ROM HWS EXT",IF(AND(D7=1,E7=1,F7=1,G7=0),"ROM HWS EXT",IF(AND(D7=1,E7=1,F7=0,G7=0),"ROM HWS EXT",IF(AND(D7=1,E7=0,F7=0,G7=0),"ROM HWS EXT",IF(AND(D7=0,E7=1,F7=0,G7=0),"ROM HWS FLEX",IF(AND(D7=0,E7=0,F7=1,G7=1),"ROM HWS ROT beidseits",IF(AND(D7=0,E7=0,F7=0,G7=1),"ROM HWS ROT rechts",IF(AND(D7=0,E7=0,F7=1,G7=0),"ROM HWS ROT links","o.B."))))))))))))))</f>
        <v>o.B.</v>
      </c>
      <c r="P42">
        <f>IF($D$8=1,1,IF($E$8=1,1,IF($F$8=1,1,IF($G$8=1,1,0))))</f>
        <v>0</v>
      </c>
      <c r="Q42" s="77" t="str">
        <f>IF(OR($D$8=1,$E$8=1,$F$8=1,$G$8=1),"ROM HWS","o.B.")</f>
        <v>o.B.</v>
      </c>
      <c r="R42" s="72" t="str">
        <f>IF(AND($D8=0,$E8=1,$F8=0,$G8=1),"ROM HWS FLEX",IF(AND($D8=0,$E8=1,$F8=1,$G8=1),"ROM HWS FLEX",IF(AND($D8=1,$E8=0,$F8=0,$G8=1),"ROM HWS EXT",IF(AND($D8=1,$E8=0,$F8=1,$G8=1),"HWS EXT",IF(AND($D8=0,$E8=1,$F8=1,$G8=0),"ROM HWS FLEX",IF(AND($D8=1,$E8=0,$F8=1,$G8=0),"ROM HWS EXT",IF(AND($D8=1,$E8=1,$F8=1,$G8=1),"ROM HWS EXT",IF(AND($D8=1,$E8=1,$F8=1,$G8=0),"ROM HWS EXT",IF(AND($D8=1,$E8=1,$F8=0,$G8=0),"ROM HWS EXT",IF(AND($D8=1,$E8=0,$F8=0,$G8=0),"ROM HWS EXT",IF(AND($D8=0,$E8=1,$F8=0,$G8=0),"ROM HWS FLEX",IF(AND($D8=0,$E8=0,$F8=1,$G8=1),"ROM HWS ROT beidseits",IF(AND($D8=0,$E8=0,$F8=0,$G8=1),"ROM HWS ROT rechts",IF(AND($D8=0,$E8=0,$F8=1,$G8=0),"ROM HWS ROT links","o.B."))))))))))))))</f>
        <v>o.B.</v>
      </c>
      <c r="S42" s="64">
        <f>IF($D$9=1,1,IF($E$9=1,1,IF($F$9=1,1,IF($G$9=1,1,0))))</f>
        <v>0</v>
      </c>
      <c r="T42" s="147" t="str">
        <f>IF(OR($D$9=1,$E$9=1,$F$9=1,$G$9=1),"ROM HWS","o.B.")</f>
        <v>o.B.</v>
      </c>
      <c r="U42" s="148" t="str">
        <f>IF(AND($D9=0,$E9=1,$F9=0,$G9=1),"ROM HWS FLEX",IF(AND($D9=0,$E9=1,$F9=1,$G9=1),"ROM HWS FLEX",IF(AND($D9=1,$E9=0,$F9=0,$G9=1),"ROM HWS EXT",IF(AND($D9=1,$E9=0,$F9=1,$G9=1),"HWS EXT",IF(AND($D9=0,$E9=1,$F9=1,$G9=0),"ROM HWS FLEX",IF(AND($D9=1,$E9=0,$F9=1,$G9=0),"ROM HWS EXT",IF(AND($D9=1,$E9=1,$F9=1,$G9=1),"ROM HWS EXT",IF(AND($D9=1,$E9=1,$F9=1,$G9=0),"ROM HWS EXT",IF(AND($D9=1,$E9=1,$F9=0,$G9=0),"ROM HWS EXT",IF(AND($D9=1,$E9=0,$F9=0,$G9=0),"ROM HWS EXT",IF(AND($D9=0,$E9=1,$F9=0,$G9=0),"ROM HWS FLEX",IF(AND($D9=0,$E9=0,$F9=1,$G9=1),"ROM HWS ROT beidseits",IF(AND($D9=0,$E9=0,$F9=0,$G9=1),"ROM HWS ROT rechts",IF(AND($D9=0,$E9=0,$F9=1,$G9=0),"ROM HWS ROT links","o.B."))))))))))))))</f>
        <v>o.B.</v>
      </c>
      <c r="V42" s="64">
        <f>IF($D$10=1,1,IF($E$10=1,1,IF($F$10=1,1,IF($G$10=1,1,0))))</f>
        <v>0</v>
      </c>
      <c r="W42" s="147" t="str">
        <f>IF(OR($D$10=1,$E$10=1,$F$10=1,$G$10=1),"ROM HWS","o.B.")</f>
        <v>o.B.</v>
      </c>
      <c r="X42" s="148" t="str">
        <f>IF(AND($D10=0,$E10=1,$F10=0,$G10=1),"ROM HWS FLEX",IF(AND($D10=0,$E10=1,$F10=1,$G10=1),"ROM HWS FLEX",IF(AND($D10=1,$E10=0,$F10=0,$G10=1),"ROM HWS EXT",IF(AND($D10=1,$E10=0,$F10=1,$G10=1),"HWS EXT",IF(AND($D10=0,$E10=1,$F10=1,$G10=0),"ROM HWS FLEX",IF(AND($D10=1,$E10=0,$F10=1,$G10=0),"ROM HWS EXT",IF(AND($D10=1,$E10=1,$F10=1,$G10=1),"ROM HWS EXT",IF(AND($D10=1,$E10=1,$F10=1,$G10=0),"ROM HWS EXT",IF(AND($D10=1,$E10=1,$F10=0,$G10=0),"ROM HWS EXT",IF(AND($D10=1,$E10=0,$F10=0,$G10=0),"ROM HWS EXT",IF(AND($D10=0,$E10=1,$F10=0,$G10=0),"ROM HWS FLEX",IF(AND($D10=0,$E10=0,$F10=1,$G10=1),"ROM HWS ROT beidseits",IF(AND($D10=0,$E10=0,$F10=0,$G10=1),"ROM HWS ROT rechts",IF(AND($D10=0,$E10=0,$F10=1,$G10=0),"ROM HWS ROT links","o.B."))))))))))))))</f>
        <v>o.B.</v>
      </c>
      <c r="Y42" s="64">
        <f>IF($D$11=1,1,IF($E$11=1,1,IF($F$11=1,1,IF($G$11=1,1,0))))</f>
        <v>0</v>
      </c>
      <c r="Z42" s="147" t="str">
        <f>IF(OR($D$11=1,$E$11=1,$F$11=1,$G$11=1),"ROM HWS","o.B.")</f>
        <v>o.B.</v>
      </c>
      <c r="AA42" s="148" t="str">
        <f>IF(AND($D11=0,$E11=1,$F11=0,$G11=1),"ROM HWS FLEX",IF(AND($D11=0,$E11=1,$F11=1,$G11=1),"ROM HWS FLEX",IF(AND($D11=1,$E11=0,$F11=0,$G11=1),"ROM HWS EXT",IF(AND($D11=1,$E11=0,$F11=1,$G11=1),"HWS EXT",IF(AND($D11=0,$E11=1,$F11=1,$G11=0),"ROM HWS FLEX",IF(AND($D11=1,$E11=0,$F11=1,$G11=0),"ROM HWS EXT",IF(AND($D11=1,$E11=1,$F11=1,$G11=1),"ROM HWS EXT",IF(AND($D11=1,$E11=1,$F11=1,$G11=0),"ROM HWS EXT",IF(AND($D11=1,$E11=1,$F11=0,$G11=0),"ROM HWS EXT",IF(AND($D11=1,$E11=0,$F11=0,$G11=0),"ROM HWS EXT",IF(AND($D11=0,$E11=1,$F11=0,$G11=0),"ROM HWS FLEX",IF(AND($D11=0,$E11=0,$F11=1,$G11=1),"ROM HWS ROT beidseits",IF(AND($D11=0,$E11=0,$F11=0,$G11=1),"ROM HWS ROT rechts",IF(AND($D11=0,$E11=0,$F11=1,$G11=0),"ROM HWS ROT links","o.B."))))))))))))))</f>
        <v>o.B.</v>
      </c>
      <c r="AB42" s="64">
        <f>IF($D$12=1,1,IF($E$12=1,1,IF($F$12=1,1,IF($G$12=1,1,0))))</f>
        <v>0</v>
      </c>
      <c r="AC42" s="147" t="str">
        <f>IF(OR($D$12=1,$E$12=1,$F$12=1,$G$12=1),"ROM HWS","o.B.")</f>
        <v>o.B.</v>
      </c>
      <c r="AD42" s="148" t="str">
        <f>IF(AND($D12=0,$E12=1,$F12=0,$G12=1),"ROM HWS FLEX",IF(AND($D12=0,$E12=1,$F12=1,$G12=1),"ROM HWS FLEX",IF(AND($D12=1,$E12=0,$F12=0,$G12=1),"ROM HWS EXT",IF(AND($D12=1,$E12=0,$F12=1,$G12=1),"HWS EXT",IF(AND($D12=0,$E12=1,$F12=1,$G12=0),"ROM HWS FLEX",IF(AND($D12=1,$E12=0,$F12=1,$G12=0),"ROM HWS EXT",IF(AND($D12=1,$E12=1,$F12=1,$G12=1),"ROM HWS EXT",IF(AND($D12=1,$E12=1,$F12=1,$G12=0),"ROM HWS EXT",IF(AND($D12=1,$E12=1,$F12=0,$G12=0),"ROM HWS EXT",IF(AND($D12=1,$E12=0,$F12=0,$G12=0),"ROM HWS EXT",IF(AND($D12=0,$E12=1,$F12=0,$G12=0),"ROM HWS FLEX",IF(AND($D12=0,$E12=0,$F12=1,$G12=1),"ROM HWS ROT beidseits",IF(AND($D12=0,$E12=0,$F12=0,$G12=1),"ROM HWS ROT rechts",IF(AND($D12=0,$E12=0,$F12=1,$G12=0),"ROM HWS ROT links","o.B."))))))))))))))</f>
        <v>o.B.</v>
      </c>
      <c r="AE42" s="64">
        <f>IF($D$13=1,1,IF($E$13=1,1,IF($F$13=1,1,IF($G$13=1,1,0))))</f>
        <v>0</v>
      </c>
      <c r="AF42" s="147" t="str">
        <f>IF(OR($D$13=1,$E$13=1,$F$13=1,$G$13=1),"ROM HWS","o.B.")</f>
        <v>o.B.</v>
      </c>
      <c r="AG42" s="148" t="str">
        <f>IF(AND($D13=0,$E13=1,$F13=0,$G13=1),"ROM HWS FLEX",IF(AND($D13=0,$E13=1,$F13=1,$G13=1),"ROM HWS FLEX",IF(AND($D13=1,$E13=0,$F13=0,$G13=1),"ROM HWS EXT",IF(AND($D13=1,$E13=0,$F13=1,$G13=1),"HWS EXT",IF(AND($D13=0,$E13=1,$F13=1,$G13=0),"ROM HWS FLEX",IF(AND($D13=1,$E13=0,$F13=1,$G13=0),"ROM HWS EXT",IF(AND($D13=1,$E13=1,$F13=1,$G13=1),"ROM HWS EXT",IF(AND($D13=1,$E13=1,$F13=1,$G13=0),"ROM HWS EXT",IF(AND($D13=1,$E13=1,$F13=0,$G13=0),"ROM HWS EXT",IF(AND($D13=1,$E13=0,$F13=0,$G13=0),"ROM HWS EXT",IF(AND($D13=0,$E13=1,$F13=0,$G13=0),"ROM HWS FLEX",IF(AND($D13=0,$E13=0,$F13=1,$G13=1),"ROM HWS ROT beidseits",IF(AND($D13=0,$E13=0,$F13=0,$G13=1),"ROM HWS ROT rechts",IF(AND($D13=0,$E13=0,$F13=1,$G13=0),"ROM HWS ROT links","o.B."))))))))))))))</f>
        <v>o.B.</v>
      </c>
      <c r="AH42" s="64">
        <f>IF($D$14=1,1,IF($E$14=1,1,IF($F$14=1,1,IF($G$14=1,1,0))))</f>
        <v>0</v>
      </c>
      <c r="AI42" s="147" t="str">
        <f>IF(OR($D$14=1,$E$14=1,$F$14=1,$G$14=1),"ROM HWS","o.B.")</f>
        <v>o.B.</v>
      </c>
      <c r="AJ42" s="148" t="str">
        <f>IF(AND($D14=0,$E14=1,$F14=0,$G14=1),"ROM HWS FLEX",IF(AND($D14=0,$E14=1,$F14=1,$G14=1),"ROM HWS FLEX",IF(AND($D14=1,$E14=0,$F14=0,$G14=1),"ROM HWS EXT",IF(AND($D14=1,$E14=0,$F14=1,$G14=1),"HWS EXT",IF(AND($D14=0,$E14=1,$F14=1,$G14=0),"ROM HWS FLEX",IF(AND($D14=1,$E14=0,$F14=1,$G14=0),"ROM HWS EXT",IF(AND($D14=1,$E14=1,$F14=1,$G14=1),"ROM HWS EXT",IF(AND($D14=1,$E14=1,$F14=1,$G14=0),"ROM HWS EXT",IF(AND($D14=1,$E14=1,$F14=0,$G14=0),"ROM HWS EXT",IF(AND($D14=1,$E14=0,$F14=0,$G14=0),"ROM HWS EXT",IF(AND($D14=0,$E14=1,$F14=0,$G14=0),"ROM HWS FLEX",IF(AND($D14=0,$E14=0,$F14=1,$G14=1),"ROM HWS ROT beidseits",IF(AND($D14=0,$E14=0,$F14=0,$G14=1),"ROM HWS ROT rechts",IF(AND($D14=0,$E14=0,$F14=1,$G14=0),"ROM HWS ROT links","o.B."))))))))))))))</f>
        <v>o.B.</v>
      </c>
      <c r="AK42" s="64">
        <f>IF($D$15=1,1,IF($E$15=1,1,IF($F$15=1,1,IF($G$15=1,1,0))))</f>
        <v>0</v>
      </c>
      <c r="AL42" s="147" t="str">
        <f>IF(OR($D$15=1,$E$15=1,$F$15=1,$G$15=1),"ROM HWS","o.B.")</f>
        <v>o.B.</v>
      </c>
      <c r="AM42" s="148" t="str">
        <f>IF(AND($D15=0,$E15=1,$F15=0,$G15=1),"ROM HWS FLEX",IF(AND($D15=0,$E15=1,$F15=1,$G15=1),"ROM HWS FLEX",IF(AND($D15=1,$E15=0,$F15=0,$G15=1),"ROM HWS EXT",IF(AND($D15=1,$E15=0,$F15=1,$G15=1),"HWS EXT",IF(AND($D15=0,$E15=1,$F15=1,$G15=0),"ROM HWS FLEX",IF(AND($D15=1,$E15=0,$F15=1,$G15=0),"ROM HWS EXT",IF(AND($D15=1,$E15=1,$F15=1,$G15=1),"ROM HWS EXT",IF(AND($D15=1,$E15=1,$F15=1,$G15=0),"ROM HWS EXT",IF(AND($D15=1,$E15=1,$F15=0,$G15=0),"ROM HWS EXT",IF(AND($D15=1,$E15=0,$F15=0,$G15=0),"ROM HWS EXT",IF(AND($D15=0,$E15=1,$F15=0,$G15=0),"ROM HWS FLEX",IF(AND($D15=0,$E15=0,$F15=1,$G15=1),"ROM HWS ROT beidseits",IF(AND($D15=0,$E15=0,$F15=0,$G15=1),"ROM HWS ROT rechts",IF(AND($D15=0,$E15=0,$F15=1,$G15=0),"ROM HWS ROT links","o.B."))))))))))))))</f>
        <v>o.B.</v>
      </c>
      <c r="AN42" s="64">
        <f>IF($D$16=1,1,IF($E$16=1,1,IF($F$16=1,1,IF($G$16=1,1,0))))</f>
        <v>0</v>
      </c>
      <c r="AO42" s="147" t="str">
        <f>IF(OR($D$16=1,$E$16=1,$F$16=1,$G$16=1),"ROM HWS","o.B.")</f>
        <v>o.B.</v>
      </c>
      <c r="AP42" s="148" t="str">
        <f>IF(AND($D16=0,$E16=1,$F16=0,$G16=1),"ROM HWS FLEX",IF(AND($D16=0,$E16=1,$F16=1,$G16=1),"ROM HWS FLEX",IF(AND($D16=1,$E16=0,$F16=0,$G16=1),"ROM HWS EXT",IF(AND($D16=1,$E16=0,$F16=1,$G16=1),"HWS EXT",IF(AND($D16=0,$E16=1,$F16=1,$G16=0),"ROM HWS FLEX",IF(AND($D16=1,$E16=0,$F16=1,$G16=0),"ROM HWS EXT",IF(AND($D16=1,$E16=1,$F16=1,$G16=1),"ROM HWS EXT",IF(AND($D16=1,$E16=1,$F16=1,$G16=0),"ROM HWS EXT",IF(AND($D16=1,$E16=1,$F16=0,$G16=0),"ROM HWS EXT",IF(AND($D16=1,$E16=0,$F16=0,$G16=0),"ROM HWS EXT",IF(AND($D16=0,$E16=1,$F16=0,$G16=0),"ROM HWS FLEX",IF(AND($D16=0,$E16=0,$F16=1,$G16=1),"ROM HWS ROT beidseits",IF(AND($D16=0,$E16=0,$F16=0,$G16=1),"ROM HWS ROT rechts",IF(AND($D16=0,$E16=0,$F16=1,$G16=0),"ROM HWS ROT links","o.B."))))))))))))))</f>
        <v>o.B.</v>
      </c>
      <c r="AQ42" s="64">
        <f>IF($D$17=1,1,IF($E$17=1,1,IF($F$17=1,1,IF($G$17=1,1,0))))</f>
        <v>0</v>
      </c>
      <c r="AR42" s="147" t="str">
        <f>IF(OR($D$17=1,$E$17=1,$F$17=1,$G$17=1),"ROM HWS","o.B.")</f>
        <v>o.B.</v>
      </c>
      <c r="AS42" s="148" t="str">
        <f>IF(AND($D17=0,$E17=1,$F17=0,$G17=1),"ROM HWS FLEX",IF(AND($D17=0,$E17=1,$F17=1,$G17=1),"ROM HWS FLEX",IF(AND($D17=1,$E17=0,$F17=0,$G17=1),"ROM HWS EXT",IF(AND($D17=1,$E17=0,$F17=1,$G17=1),"HWS EXT",IF(AND($D17=0,$E17=1,$F17=1,$G17=0),"ROM HWS FLEX",IF(AND($D17=1,$E17=0,$F17=1,$G17=0),"ROM HWS EXT",IF(AND($D17=1,$E17=1,$F17=1,$G17=1),"ROM HWS EXT",IF(AND($D17=1,$E17=1,$F17=1,$G17=0),"ROM HWS EXT",IF(AND($D17=1,$E17=1,$F17=0,$G17=0),"ROM HWS EXT",IF(AND($D17=1,$E17=0,$F17=0,$G17=0),"ROM HWS EXT",IF(AND($D17=0,$E17=1,$F17=0,$G17=0),"ROM HWS FLEX",IF(AND($D17=0,$E17=0,$F17=1,$G17=1),"ROM HWS ROT beidseits",IF(AND($D17=0,$E17=0,$F17=0,$G17=1),"ROM HWS ROT rechts",IF(AND($D17=0,$E17=0,$F17=1,$G17=0),"ROM HWS ROT links","o.B."))))))))))))))</f>
        <v>o.B.</v>
      </c>
      <c r="AT42" s="64">
        <f>IF($D$18=1,1,IF($E$18=1,1,IF($F$18=1,1,IF($G$18=1,1,0))))</f>
        <v>0</v>
      </c>
      <c r="AU42" s="147" t="str">
        <f>IF(OR($D$18=1,$E$18=1,$F$18=1,$G$18=1),"ROM HWS","o.B.")</f>
        <v>o.B.</v>
      </c>
      <c r="AV42" s="148" t="str">
        <f>IF(AND($D18=0,$E18=1,$F18=0,$G18=1),"ROM HWS FLEX",IF(AND($D18=0,$E18=1,$F18=1,$G18=1),"ROM HWS FLEX",IF(AND($D18=1,$E18=0,$F18=0,$G18=1),"ROM HWS EXT",IF(AND($D18=1,$E18=0,$F18=1,$G18=1),"HWS EXT",IF(AND($D18=0,$E18=1,$F18=1,$G18=0),"ROM HWS FLEX",IF(AND($D18=1,$E18=0,$F18=1,$G18=0),"ROM HWS EXT",IF(AND($D18=1,$E18=1,$F18=1,$G18=1),"ROM HWS EXT",IF(AND($D18=1,$E18=1,$F18=1,$G18=0),"ROM HWS EXT",IF(AND($D18=1,$E18=1,$F18=0,$G18=0),"ROM HWS EXT",IF(AND($D18=1,$E18=0,$F18=0,$G18=0),"ROM HWS EXT",IF(AND($D18=0,$E18=1,$F18=0,$G18=0),"ROM HWS FLEX",IF(AND($D18=0,$E18=0,$F18=1,$G18=1),"ROM HWS ROT beidseits",IF(AND($D18=0,$E18=0,$F18=0,$G18=1),"ROM HWS ROT rechts",IF(AND($D18=0,$E18=0,$F18=1,$G18=0),"ROM HWS ROT links","o.B."))))))))))))))</f>
        <v>o.B.</v>
      </c>
      <c r="AW42" s="64">
        <f>IF($D$19=1,1,IF($E$19=1,1,IF($F$19=1,1,IF($G$19=1,1,0))))</f>
        <v>0</v>
      </c>
      <c r="AX42" s="147" t="str">
        <f>IF(OR($D$19=1,$E$19=1,$F$19=1,$G$19=1),"ROM HWS","o.B.")</f>
        <v>o.B.</v>
      </c>
      <c r="AY42" s="148" t="str">
        <f>IF(AND($D19=0,$E19=1,$F19=0,$G19=1),"ROM HWS FLEX",IF(AND($D19=0,$E19=1,$F19=1,$G19=1),"ROM HWS FLEX",IF(AND($D19=1,$E19=0,$F19=0,$G19=1),"ROM HWS EXT",IF(AND($D19=1,$E19=0,$F19=1,$G19=1),"HWS EXT",IF(AND($D19=0,$E19=1,$F19=1,$G19=0),"ROM HWS FLEX",IF(AND($D19=1,$E19=0,$F19=1,$G19=0),"ROM HWS EXT",IF(AND($D19=1,$E19=1,$F19=1,$G19=1),"ROM HWS EXT",IF(AND($D19=1,$E19=1,$F19=1,$G19=0),"ROM HWS EXT",IF(AND($D19=1,$E19=1,$F19=0,$G19=0),"ROM HWS EXT",IF(AND($D19=1,$E19=0,$F19=0,$G19=0),"ROM HWS EXT",IF(AND($D19=0,$E19=1,$F19=0,$G19=0),"ROM HWS FLEX",IF(AND($D19=0,$E19=0,$F19=1,$G19=1),"ROM HWS ROT beidseits",IF(AND($D19=0,$E19=0,$F19=0,$G19=1),"ROM HWS ROT rechts",IF(AND($D19=0,$E19=0,$F19=1,$G19=0),"ROM HWS ROT links","o.B."))))))))))))))</f>
        <v>o.B.</v>
      </c>
      <c r="AZ42" s="64">
        <f>IF($D$20=1,1,IF($E$20=1,1,IF($F$20=1,1,IF($G$20=1,1,0))))</f>
        <v>0</v>
      </c>
      <c r="BA42" s="147" t="str">
        <f>IF(OR($D$20=1,$E$20=1,$F$20=1,$G$20=1),"ROM HWS","o.B.")</f>
        <v>o.B.</v>
      </c>
      <c r="BB42" s="148" t="str">
        <f>IF(AND($D20=0,$E20=1,$F20=0,$G20=1),"ROM HWS FLEX",IF(AND($D20=0,$E20=1,$F20=1,$G20=1),"ROM HWS FLEX",IF(AND($D20=1,$E20=0,$F20=0,$G20=1),"ROM HWS EXT",IF(AND($D20=1,$E20=0,$F20=1,$G20=1),"HWS EXT",IF(AND($D20=0,$E20=1,$F20=1,$G20=0),"ROM HWS FLEX",IF(AND($D20=1,$E20=0,$F20=1,$G20=0),"ROM HWS EXT",IF(AND($D20=1,$E20=1,$F20=1,$G20=1),"ROM HWS EXT",IF(AND($D20=1,$E20=1,$F20=1,$G20=0),"ROM HWS EXT",IF(AND($D20=1,$E20=1,$F20=0,$G20=0),"ROM HWS EXT",IF(AND($D20=1,$E20=0,$F20=0,$G20=0),"ROM HWS EXT",IF(AND($D20=0,$E20=1,$F20=0,$G20=0),"ROM HWS FLEX",IF(AND($D20=0,$E20=0,$F20=1,$G20=1),"ROM HWS ROT beidseits",IF(AND($D20=0,$E20=0,$F20=0,$G20=1),"ROM HWS ROT rechts",IF(AND($D20=0,$E20=0,$F20=1,$G20=0),"ROM HWS ROT links","o.B."))))))))))))))</f>
        <v>o.B.</v>
      </c>
      <c r="BC42" s="64">
        <f>IF($D$21=1,1,IF($E$21=1,1,IF($F$21=1,1,IF($G$21=1,1,0))))</f>
        <v>0</v>
      </c>
      <c r="BD42" s="147" t="str">
        <f>IF(OR($D$21=1,$E$21=1,$F$21=1,$G$21=1),"ROM HWS","o.B.")</f>
        <v>o.B.</v>
      </c>
      <c r="BE42" s="148" t="str">
        <f>IF(AND($D21=0,$E21=1,$F21=0,$G21=1),"ROM HWS FLEX",IF(AND($D21=0,$E21=1,$F21=1,$G21=1),"ROM HWS FLEX",IF(AND($D21=1,$E21=0,$F21=0,$G21=1),"ROM HWS EXT",IF(AND($D21=1,$E21=0,$F21=1,$G21=1),"HWS EXT",IF(AND($D21=0,$E21=1,$F21=1,$G21=0),"ROM HWS FLEX",IF(AND($D21=1,$E21=0,$F21=1,$G21=0),"ROM HWS EXT",IF(AND($D21=1,$E21=1,$F21=1,$G21=1),"ROM HWS EXT",IF(AND($D21=1,$E21=1,$F21=1,$G21=0),"ROM HWS EXT",IF(AND($D21=1,$E21=1,$F21=0,$G21=0),"ROM HWS EXT",IF(AND($D21=1,$E21=0,$F21=0,$G21=0),"ROM HWS EXT",IF(AND($D21=0,$E21=1,$F21=0,$G21=0),"ROM HWS FLEX",IF(AND($D21=0,$E21=0,$F21=1,$G21=1),"ROM HWS ROT beidseits",IF(AND($D21=0,$E21=0,$F21=0,$G21=1),"ROM HWS ROT rechts",IF(AND($D21=0,$E21=0,$F21=1,$G21=0),"ROM HWS ROT links","o.B."))))))))))))))</f>
        <v>o.B.</v>
      </c>
      <c r="BF42" s="64">
        <f>IF($D$22=1,1,IF($E$22=1,1,IF($F$22=1,1,IF($G$22=1,1,0))))</f>
        <v>0</v>
      </c>
      <c r="BG42" s="147" t="str">
        <f>IF(OR($D$22=1,$E$22=1,$F$22=1,$G$22=1),"ROM HWS","o.B.")</f>
        <v>o.B.</v>
      </c>
      <c r="BH42" s="148" t="str">
        <f>IF(AND($D22=0,$E22=1,$F22=0,$G22=1),"ROM HWS FLEX",IF(AND($D22=0,$E22=1,$F22=1,$G22=1),"ROM HWS FLEX",IF(AND($D22=1,$E22=0,$F22=0,$G22=1),"ROM HWS EXT",IF(AND($D22=1,$E22=0,$F22=1,$G22=1),"HWS EXT",IF(AND($D22=0,$E22=1,$F22=1,$G22=0),"ROM HWS FLEX",IF(AND($D22=1,$E22=0,$F22=1,$G22=0),"ROM HWS EXT",IF(AND($D22=1,$E22=1,$F22=1,$G22=1),"ROM HWS EXT",IF(AND($D22=1,$E22=1,$F22=1,$G22=0),"ROM HWS EXT",IF(AND($D22=1,$E22=1,$F22=0,$G22=0),"ROM HWS EXT",IF(AND($D22=1,$E22=0,$F22=0,$G22=0),"ROM HWS EXT",IF(AND($D22=0,$E22=1,$F22=0,$G22=0),"ROM HWS FLEX",IF(AND($D22=0,$E22=0,$F22=1,$G22=1),"ROM HWS ROT beidseits",IF(AND($D22=0,$E22=0,$F22=0,$G22=1),"ROM HWS ROT rechts",IF(AND($D22=0,$E22=0,$F22=1,$G22=0),"ROM HWS ROT links","o.B."))))))))))))))</f>
        <v>o.B.</v>
      </c>
      <c r="BI42" s="64">
        <f>IF($D$23=1,1,IF($E$23=1,1,IF($F$23=1,1,IF($G$23=1,1,0))))</f>
        <v>0</v>
      </c>
      <c r="BJ42" s="147" t="str">
        <f>IF(OR($D$23=1,$E$23=1,$F$23=1,$G$23=1),"ROM HWS","o.B.")</f>
        <v>o.B.</v>
      </c>
      <c r="BK42" s="148" t="str">
        <f>IF(AND($D23=0,$E23=1,$F23=0,$G23=1),"ROM HWS FLEX",IF(AND($D23=0,$E23=1,$F23=1,$G23=1),"ROM HWS FLEX",IF(AND($D23=1,$E23=0,$F23=0,$G23=1),"ROM HWS EXT",IF(AND($D23=1,$E23=0,$F23=1,$G23=1),"HWS EXT",IF(AND($D23=0,$E23=1,$F23=1,$G23=0),"ROM HWS FLEX",IF(AND($D23=1,$E23=0,$F23=1,$G23=0),"ROM HWS EXT",IF(AND($D23=1,$E23=1,$F23=1,$G23=1),"ROM HWS EXT",IF(AND($D23=1,$E23=1,$F23=1,$G23=0),"ROM HWS EXT",IF(AND($D23=1,$E23=1,$F23=0,$G23=0),"ROM HWS EXT",IF(AND($D23=1,$E23=0,$F23=0,$G23=0),"ROM HWS EXT",IF(AND($D23=0,$E23=1,$F23=0,$G23=0),"ROM HWS FLEX",IF(AND($D23=0,$E23=0,$F23=1,$G23=1),"ROM HWS ROT beidseits",IF(AND($D23=0,$E23=0,$F23=0,$G23=1),"ROM HWS ROT rechts",IF(AND($D23=0,$E23=0,$F23=1,$G23=0),"ROM HWS ROT links","o.B."))))))))))))))</f>
        <v>o.B.</v>
      </c>
      <c r="BL42" s="64">
        <f>IF($D$24=1,1,IF($E$24=1,1,IF($F$24=1,1,IF($G$24=1,1,0))))</f>
        <v>0</v>
      </c>
      <c r="BM42" s="147" t="str">
        <f>IF(OR($D$24=1,$E$24=1,$F$24=1,$G$24=1),"ROM HWS","o.B.")</f>
        <v>o.B.</v>
      </c>
      <c r="BN42" s="148" t="str">
        <f>IF(AND($D24=0,$E24=1,$F24=0,$G24=1),"ROM HWS FLEX",IF(AND($D24=0,$E24=1,$F24=1,$G24=1),"ROM HWS FLEX",IF(AND($D24=1,$E24=0,$F24=0,$G24=1),"ROM HWS EXT",IF(AND($D24=1,$E24=0,$F24=1,$G24=1),"HWS EXT",IF(AND($D24=0,$E24=1,$F24=1,$G24=0),"ROM HWS FLEX",IF(AND($D24=1,$E24=0,$F24=1,$G24=0),"ROM HWS EXT",IF(AND($D24=1,$E24=1,$F24=1,$G24=1),"ROM HWS EXT",IF(AND($D24=1,$E24=1,$F24=1,$G24=0),"ROM HWS EXT",IF(AND($D24=1,$E24=1,$F24=0,$G24=0),"ROM HWS EXT",IF(AND($D24=1,$E24=0,$F24=0,$G24=0),"ROM HWS EXT",IF(AND($D24=0,$E24=1,$F24=0,$G24=0),"ROM HWS FLEX",IF(AND($D24=0,$E24=0,$F24=1,$G24=1),"ROM HWS ROT beidseits",IF(AND($D24=0,$E24=0,$F24=0,$G24=1),"ROM HWS ROT rechts",IF(AND($D24=0,$E24=0,$F24=1,$G24=0),"ROM HWS ROT links","o.B."))))))))))))))</f>
        <v>o.B.</v>
      </c>
      <c r="BO42" s="64">
        <f>IF($D$25=1,1,IF($E$25=1,1,IF($F$25=1,1,IF($G$25=1,1,0))))</f>
        <v>0</v>
      </c>
      <c r="BP42" s="147" t="str">
        <f>IF(OR($D$25=1,$E$25=1,$F$25=1,$G$25=1),"ROM HWS","o.B.")</f>
        <v>o.B.</v>
      </c>
      <c r="BQ42" s="148" t="str">
        <f>IF(AND($D25=0,$E25=1,$F25=0,$G25=1),"ROM HWS FLEX",IF(AND($D25=0,$E25=1,$F25=1,$G25=1),"ROM HWS FLEX",IF(AND($D25=1,$E25=0,$F25=0,$G25=1),"ROM HWS EXT",IF(AND($D25=1,$E25=0,$F25=1,$G25=1),"HWS EXT",IF(AND($D25=0,$E25=1,$F25=1,$G25=0),"ROM HWS FLEX",IF(AND($D25=1,$E25=0,$F25=1,$G25=0),"ROM HWS EXT",IF(AND($D25=1,$E25=1,$F25=1,$G25=1),"ROM HWS EXT",IF(AND($D25=1,$E25=1,$F25=1,$G25=0),"ROM HWS EXT",IF(AND($D25=1,$E25=1,$F25=0,$G25=0),"ROM HWS EXT",IF(AND($D25=1,$E25=0,$F25=0,$G25=0),"ROM HWS EXT",IF(AND($D25=0,$E25=1,$F25=0,$G25=0),"ROM HWS FLEX",IF(AND($D25=0,$E25=0,$F25=1,$G25=1),"ROM HWS ROT beidseits",IF(AND($D25=0,$E25=0,$F25=0,$G25=1),"ROM HWS ROT rechts",IF(AND($D25=0,$E25=0,$F25=1,$G25=0),"ROM HWS ROT links","o.B."))))))))))))))</f>
        <v>o.B.</v>
      </c>
      <c r="BR42" s="64">
        <f>IF($D$26=1,1,IF($E$26=1,1,IF($F$26=1,1,IF($G$26=1,1,0))))</f>
        <v>0</v>
      </c>
      <c r="BS42" s="147" t="str">
        <f>IF(OR($D$26=1,$E$26=1,$F$26=1,$G$26=1),"ROM HWS","o.B.")</f>
        <v>o.B.</v>
      </c>
      <c r="BT42" s="148" t="str">
        <f>IF(AND($D26=0,$E26=1,$F26=0,$G26=1),"ROM HWS FLEX",IF(AND($D26=0,$E26=1,$F26=1,$G26=1),"ROM HWS FLEX",IF(AND($D26=1,$E26=0,$F26=0,$G26=1),"ROM HWS EXT",IF(AND($D26=1,$E26=0,$F26=1,$G26=1),"HWS EXT",IF(AND($D26=0,$E26=1,$F26=1,$G26=0),"ROM HWS FLEX",IF(AND($D26=1,$E26=0,$F26=1,$G26=0),"ROM HWS EXT",IF(AND($D26=1,$E26=1,$F26=1,$G26=1),"ROM HWS EXT",IF(AND($D26=1,$E26=1,$F26=1,$G26=0),"ROM HWS EXT",IF(AND($D26=1,$E26=1,$F26=0,$G26=0),"ROM HWS EXT",IF(AND($D26=1,$E26=0,$F26=0,$G26=0),"ROM HWS EXT",IF(AND($D26=0,$E26=1,$F26=0,$G26=0),"ROM HWS FLEX",IF(AND($D26=0,$E26=0,$F26=1,$G26=1),"ROM HWS ROT beidseits",IF(AND($D26=0,$E26=0,$F26=0,$G26=1),"ROM HWS ROT rechts",IF(AND($D26=0,$E26=0,$F26=1,$G26=0),"ROM HWS ROT links","o.B."))))))))))))))</f>
        <v>o.B.</v>
      </c>
      <c r="BU42" s="64">
        <f>IF($D$27=1,1,IF($E$27=1,1,IF($F$27=1,1,IF($G$27=1,1,0))))</f>
        <v>0</v>
      </c>
      <c r="BV42" s="147" t="str">
        <f>IF(OR($D$27=1,$E$27=1,$F$27=1,$G$27=1),"ROM HWS","o.B.")</f>
        <v>o.B.</v>
      </c>
      <c r="BW42" s="148" t="str">
        <f>IF(AND($D27=0,$E27=1,$F27=0,$G27=1),"ROM HWS FLEX",IF(AND($D27=0,$E27=1,$F27=1,$G27=1),"ROM HWS FLEX",IF(AND($D27=1,$E27=0,$F27=0,$G27=1),"ROM HWS EXT",IF(AND($D27=1,$E27=0,$F27=1,$G27=1),"HWS EXT",IF(AND($D27=0,$E27=1,$F27=1,$G27=0),"ROM HWS FLEX",IF(AND($D27=1,$E27=0,$F27=1,$G27=0),"ROM HWS EXT",IF(AND($D27=1,$E27=1,$F27=1,$G27=1),"ROM HWS EXT",IF(AND($D27=1,$E27=1,$F27=1,$G27=0),"ROM HWS EXT",IF(AND($D27=1,$E27=1,$F27=0,$G27=0),"ROM HWS EXT",IF(AND($D27=1,$E27=0,$F27=0,$G27=0),"ROM HWS EXT",IF(AND($D27=0,$E27=1,$F27=0,$G27=0),"ROM HWS FLEX",IF(AND($D27=0,$E27=0,$F27=1,$G27=1),"ROM HWS ROT beidseits",IF(AND($D27=0,$E27=0,$F27=0,$G27=1),"ROM HWS ROT rechts",IF(AND($D27=0,$E27=0,$F27=1,$G27=0),"ROM HWS ROT links","o.B."))))))))))))))</f>
        <v>o.B.</v>
      </c>
      <c r="BX42" s="64">
        <f>IF($D$28=1,1,IF($E$28=1,1,IF($F$28=1,1,IF($G$28=1,1,0))))</f>
        <v>0</v>
      </c>
      <c r="BY42" s="147" t="str">
        <f>IF(OR($D$28=1,$E$28=1,$F$28=1,$G$28=1),"ROM HWS","o.B.")</f>
        <v>o.B.</v>
      </c>
      <c r="BZ42" s="148" t="str">
        <f>IF(AND($D28=0,$E28=1,$F28=0,$G28=1),"ROM HWS FLEX",IF(AND($D28=0,$E28=1,$F28=1,$G28=1),"ROM HWS FLEX",IF(AND($D28=1,$E28=0,$F28=0,$G28=1),"ROM HWS EXT",IF(AND($D28=1,$E28=0,$F28=1,$G28=1),"HWS EXT",IF(AND($D28=0,$E28=1,$F28=1,$G28=0),"ROM HWS FLEX",IF(AND($D28=1,$E28=0,$F28=1,$G28=0),"ROM HWS EXT",IF(AND($D28=1,$E28=1,$F28=1,$G28=1),"ROM HWS EXT",IF(AND($D28=1,$E28=1,$F28=1,$G28=0),"ROM HWS EXT",IF(AND($D28=1,$E28=1,$F28=0,$G28=0),"ROM HWS EXT",IF(AND($D28=1,$E28=0,$F28=0,$G28=0),"ROM HWS EXT",IF(AND($D28=0,$E28=1,$F28=0,$G28=0),"ROM HWS FLEX",IF(AND($D28=0,$E28=0,$F28=1,$G28=1),"ROM HWS ROT beidseits",IF(AND($D28=0,$E28=0,$F28=0,$G28=1),"ROM HWS ROT rechts",IF(AND($D28=0,$E28=0,$F28=1,$G28=0),"ROM HWS ROT links","o.B."))))))))))))))</f>
        <v>o.B.</v>
      </c>
      <c r="CA42" s="64">
        <f>IF($D$29=1,1,IF($E$29=1,1,IF($F$29=1,1,IF($G$29=1,1,0))))</f>
        <v>0</v>
      </c>
      <c r="CB42" s="147" t="str">
        <f>IF(OR($D$29=1,$E$29=1,$F$29=1,$G$29=1),"ROM HWS","o.B.")</f>
        <v>o.B.</v>
      </c>
      <c r="CC42" s="148" t="str">
        <f>IF(AND($D29=0,$E29=1,$F29=0,$G29=1),"ROM HWS FLEX",IF(AND($D29=0,$E29=1,$F29=1,$G29=1),"ROM HWS FLEX",IF(AND($D29=1,$E29=0,$F29=0,$G29=1),"ROM HWS EXT",IF(AND($D29=1,$E29=0,$F29=1,$G29=1),"HWS EXT",IF(AND($D29=0,$E29=1,$F29=1,$G29=0),"ROM HWS FLEX",IF(AND($D29=1,$E29=0,$F29=1,$G29=0),"ROM HWS EXT",IF(AND($D29=1,$E29=1,$F29=1,$G29=1),"ROM HWS EXT",IF(AND($D29=1,$E29=1,$F29=1,$G29=0),"ROM HWS EXT",IF(AND($D29=1,$E29=1,$F29=0,$G29=0),"ROM HWS EXT",IF(AND($D29=1,$E29=0,$F29=0,$G29=0),"ROM HWS EXT",IF(AND($D29=0,$E29=1,$F29=0,$G29=0),"ROM HWS FLEX",IF(AND($D29=0,$E29=0,$F29=1,$G29=1),"ROM HWS ROT beidseits",IF(AND($D29=0,$E29=0,$F29=0,$G29=1),"ROM HWS ROT rechts",IF(AND($D29=0,$E29=0,$F29=1,$G29=0),"ROM HWS ROT links","o.B."))))))))))))))</f>
        <v>o.B.</v>
      </c>
      <c r="CD42" s="64">
        <f>IF($D$30=1,1,IF($E$30=1,1,IF($F$30=1,1,IF($G$30=1,1,0))))</f>
        <v>0</v>
      </c>
      <c r="CE42" s="147" t="str">
        <f>IF(OR($D$30=1,$E$30=1,$F$30=1,$G$30=1),"ROM HWS","o.B.")</f>
        <v>o.B.</v>
      </c>
      <c r="CF42" s="148" t="str">
        <f>IF(AND($D30=0,$E30=1,$F30=0,$G30=1),"ROM HWS FLEX",IF(AND($D30=0,$E30=1,$F30=1,$G30=1),"ROM HWS FLEX",IF(AND($D30=1,$E30=0,$F30=0,$G30=1),"ROM HWS EXT",IF(AND($D30=1,$E30=0,$F30=1,$G30=1),"HWS EXT",IF(AND($D30=0,$E30=1,$F30=1,$G30=0),"ROM HWS FLEX",IF(AND($D30=1,$E30=0,$F30=1,$G30=0),"ROM HWS EXT",IF(AND($D30=1,$E30=1,$F30=1,$G30=1),"ROM HWS EXT",IF(AND($D30=1,$E30=1,$F30=1,$G30=0),"ROM HWS EXT",IF(AND($D30=1,$E30=1,$F30=0,$G30=0),"ROM HWS EXT",IF(AND($D30=1,$E30=0,$F30=0,$G30=0),"ROM HWS EXT",IF(AND($D30=0,$E30=1,$F30=0,$G30=0),"ROM HWS FLEX",IF(AND($D30=0,$E30=0,$F30=1,$G30=1),"ROM HWS ROT beidseits",IF(AND($D30=0,$E30=0,$F30=0,$G30=1),"ROM HWS ROT rechts",IF(AND($D30=0,$E30=0,$F30=1,$G30=0),"ROM HWS ROT links","o.B."))))))))))))))</f>
        <v>o.B.</v>
      </c>
      <c r="CG42" s="64">
        <f>IF($D$31=1,1,IF($E$31=1,1,IF($F$31=1,1,IF($G$31=1,1,0))))</f>
        <v>0</v>
      </c>
      <c r="CH42" s="147" t="str">
        <f>IF(OR($D$31=1,$E$31=1,$F$31=1,$G$31=1),"ROM HWS","o.B.")</f>
        <v>o.B.</v>
      </c>
      <c r="CI42" s="148" t="str">
        <f>IF(AND($D31=0,$E31=1,$F31=0,$G31=1),"ROM HWS FLEX",IF(AND($D31=0,$E31=1,$F31=1,$G31=1),"ROM HWS FLEX",IF(AND($D31=1,$E31=0,$F31=0,$G31=1),"ROM HWS EXT",IF(AND($D31=1,$E31=0,$F31=1,$G31=1),"HWS EXT",IF(AND($D31=0,$E31=1,$F31=1,$G31=0),"ROM HWS FLEX",IF(AND($D31=1,$E31=0,$F31=1,$G31=0),"ROM HWS EXT",IF(AND($D31=1,$E31=1,$F31=1,$G31=1),"ROM HWS EXT",IF(AND($D31=1,$E31=1,$F31=1,$G31=0),"ROM HWS EXT",IF(AND($D31=1,$E31=1,$F31=0,$G31=0),"ROM HWS EXT",IF(AND($D31=1,$E31=0,$F31=0,$G31=0),"ROM HWS EXT",IF(AND($D31=0,$E31=1,$F31=0,$G31=0),"ROM HWS FLEX",IF(AND($D31=0,$E31=0,$F31=1,$G31=1),"ROM HWS ROT beidseits",IF(AND($D31=0,$E31=0,$F31=0,$G31=1),"ROM HWS ROT rechts",IF(AND($D31=0,$E31=0,$F31=1,$G31=0),"ROM HWS ROT links","o.B."))))))))))))))</f>
        <v>o.B.</v>
      </c>
      <c r="CJ42" s="64">
        <f>IF($D$32=1,1,IF($E$32=1,1,IF($F$32=1,1,IF($G$32=1,1,0))))</f>
        <v>0</v>
      </c>
      <c r="CK42" s="147" t="str">
        <f>IF(OR($D$32=1,$E$32=1,$F$32=1,$G$32=1),"ROM HWS","o.B.")</f>
        <v>o.B.</v>
      </c>
      <c r="CL42" s="148" t="str">
        <f>IF(AND($D32=0,$E32=1,$F32=0,$G32=1),"ROM HWS FLEX",IF(AND($D32=0,$E32=1,$F32=1,$G32=1),"ROM HWS FLEX",IF(AND($D32=1,$E32=0,$F32=0,$G32=1),"ROM HWS EXT",IF(AND($D32=1,$E32=0,$F32=1,$G32=1),"HWS EXT",IF(AND($D32=0,$E32=1,$F32=1,$G32=0),"ROM HWS FLEX",IF(AND($D32=1,$E32=0,$F32=1,$G32=0),"ROM HWS EXT",IF(AND($D32=1,$E32=1,$F32=1,$G32=1),"ROM HWS EXT",IF(AND($D32=1,$E32=1,$F32=1,$G32=0),"ROM HWS EXT",IF(AND($D32=1,$E32=1,$F32=0,$G32=0),"ROM HWS EXT",IF(AND($D32=1,$E32=0,$F32=0,$G32=0),"ROM HWS EXT",IF(AND($D32=0,$E32=1,$F32=0,$G32=0),"ROM HWS FLEX",IF(AND($D32=0,$E32=0,$F32=1,$G32=1),"ROM HWS ROT beidseits",IF(AND($D32=0,$E32=0,$F32=0,$G32=1),"ROM HWS ROT rechts",IF(AND($D32=0,$E32=0,$F32=1,$G32=0),"ROM HWS ROT links","o.B."))))))))))))))</f>
        <v>o.B.</v>
      </c>
      <c r="CM42" s="64">
        <f>IF($D$33=1,1,IF($E$33=1,1,IF($F$33=1,1,IF($G$33=1,1,0))))</f>
        <v>0</v>
      </c>
      <c r="CN42" s="147" t="str">
        <f>IF(OR($D$33=1,$E$33=1,$F$33=1,$G$33=1),"ROM HWS","o.B.")</f>
        <v>o.B.</v>
      </c>
      <c r="CO42" s="148" t="str">
        <f>IF(AND($D33=0,$E33=1,$F33=0,$G33=1),"ROM HWS FLEX",IF(AND($D33=0,$E33=1,$F33=1,$G33=1),"ROM HWS FLEX",IF(AND($D33=1,$E33=0,$F33=0,$G33=1),"ROM HWS EXT",IF(AND($D33=1,$E33=0,$F33=1,$G33=1),"HWS EXT",IF(AND($D33=0,$E33=1,$F33=1,$G33=0),"ROM HWS FLEX",IF(AND($D33=1,$E33=0,$F33=1,$G33=0),"ROM HWS EXT",IF(AND($D33=1,$E33=1,$F33=1,$G33=1),"ROM HWS EXT",IF(AND($D33=1,$E33=1,$F33=1,$G33=0),"ROM HWS EXT",IF(AND($D33=1,$E33=1,$F33=0,$G33=0),"ROM HWS EXT",IF(AND($D33=1,$E33=0,$F33=0,$G33=0),"ROM HWS EXT",IF(AND($D33=0,$E33=1,$F33=0,$G33=0),"ROM HWS FLEX",IF(AND($D33=0,$E33=0,$F33=1,$G33=1),"ROM HWS ROT beidseits",IF(AND($D33=0,$E33=0,$F33=0,$G33=1),"ROM HWS ROT rechts",IF(AND($D33=0,$E33=0,$F33=1,$G33=0),"ROM HWS ROT links","o.B."))))))))))))))</f>
        <v>o.B.</v>
      </c>
      <c r="CQ42" s="85"/>
      <c r="CR42" s="85"/>
      <c r="CT42" s="85"/>
      <c r="CU42" s="85"/>
      <c r="CW42" s="85"/>
      <c r="CX42" s="85"/>
      <c r="CZ42" s="85"/>
      <c r="DA42" s="85"/>
      <c r="DC42" s="85"/>
      <c r="DD42" s="85"/>
    </row>
    <row r="43" spans="1:108" x14ac:dyDescent="0.25">
      <c r="A43" s="22" t="s">
        <v>31</v>
      </c>
      <c r="B43" s="23" t="s">
        <v>31</v>
      </c>
      <c r="C43" s="22"/>
      <c r="D43">
        <f>IF(P4=1,1,IF(Q4=1,1,0))</f>
        <v>0</v>
      </c>
      <c r="E43" s="6" t="str">
        <f>F43</f>
        <v>o.B.</v>
      </c>
      <c r="F43" s="7" t="str">
        <f>IF(AND(P4=1,Q4=1),"ROM FUSS beidseits",IF(AND(P4=0,Q4=1),"ROM FUSS rechts",IF(AND(P4=1,Q4=0),"ROM FUSS links","o.B.")))</f>
        <v>o.B.</v>
      </c>
      <c r="G43">
        <f>IF($P$5=1,1,IF($Q$5=1,1,0))</f>
        <v>0</v>
      </c>
      <c r="H43" s="73" t="str">
        <f>I43</f>
        <v>o.B.</v>
      </c>
      <c r="I43" s="73" t="str">
        <f>IF(AND(P5=1,Q5=1),"ROM FUSS beidseits",IF(AND(P5=0,Q5=1),"ROM FUSS rechts",IF(AND(P5=1,Q5=0),"ROM FUSS links","o.B.")))</f>
        <v>o.B.</v>
      </c>
      <c r="J43">
        <f>IF($P$6=1,1,IF($Q$6=1,1,0))</f>
        <v>0</v>
      </c>
      <c r="K43" s="78" t="str">
        <f>L43</f>
        <v>o.B.</v>
      </c>
      <c r="L43" s="73" t="str">
        <f>IF(AND(P6=1,Q6=1),"ROM FUSS beidseits",IF(AND(P6=0,Q6=1),"ROM FUSS rechts",IF(AND(P6=1,Q6=0),"ROM FUSS links","o.B.")))</f>
        <v>o.B.</v>
      </c>
      <c r="M43">
        <f>IF($P$7=1,1,IF($Q$7=1,1,0))</f>
        <v>0</v>
      </c>
      <c r="N43" s="78" t="str">
        <f>O43</f>
        <v>o.B.</v>
      </c>
      <c r="O43" s="73" t="str">
        <f>IF(AND(P7=1,Q7=1),"ROM FUSS beidseits",IF(AND(P7=0,Q7=1),"ROM FUSS rechts",IF(AND(P7=1,Q7=0),"ROM FUSS links","o.B.")))</f>
        <v>o.B.</v>
      </c>
      <c r="P43">
        <f>IF($P$8=1,1,IF($Q$8=1,1,0))</f>
        <v>0</v>
      </c>
      <c r="Q43" s="78" t="str">
        <f>R43</f>
        <v>o.B.</v>
      </c>
      <c r="R43" s="73" t="str">
        <f>IF(AND($P8=1,$Q8=1),"ROM FUSS beidseits",IF(AND($P8=0,$Q8=1),"ROM FUSS rechts",IF(AND($P8=1,$Q8=0),"ROM FUSS links","o.B.")))</f>
        <v>o.B.</v>
      </c>
      <c r="S43" s="64">
        <f>IF($P$9=1,1,IF($Q$9=1,1,0))</f>
        <v>0</v>
      </c>
      <c r="T43" s="80" t="str">
        <f>U43</f>
        <v>o.B.</v>
      </c>
      <c r="U43" s="74" t="str">
        <f>IF(AND($P9=1,$Q9=1),"ROM FUSS beidseits",IF(AND($P9=0,$Q9=1),"ROM FUSS rechts",IF(AND($P9=1,$Q9=0),"ROM FUSS links","o.B.")))</f>
        <v>o.B.</v>
      </c>
      <c r="V43" s="64">
        <f>IF($P$10=1,1,IF($Q$10=1,1,0))</f>
        <v>0</v>
      </c>
      <c r="W43" s="80" t="str">
        <f>X43</f>
        <v>o.B.</v>
      </c>
      <c r="X43" s="74" t="str">
        <f>IF(AND($P10=1,$Q10=1),"ROM FUSS beidseits",IF(AND($P10=0,$Q10=1),"ROM FUSS rechts",IF(AND($P10=1,$Q10=0),"ROM FUSS links","o.B.")))</f>
        <v>o.B.</v>
      </c>
      <c r="Y43" s="64">
        <f>IF($P$11=1,1,IF($Q$11=1,1,0))</f>
        <v>0</v>
      </c>
      <c r="Z43" s="80" t="str">
        <f>AA43</f>
        <v>o.B.</v>
      </c>
      <c r="AA43" s="74" t="str">
        <f>IF(AND($P11=1,$Q11=1),"ROM FUSS beidseits",IF(AND($P11=0,$Q11=1),"ROM FUSS rechts",IF(AND($P11=1,$Q11=0),"ROM FUSS links","o.B.")))</f>
        <v>o.B.</v>
      </c>
      <c r="AB43" s="64">
        <f>IF($P$12=1,1,IF($Q$12=1,1,0))</f>
        <v>0</v>
      </c>
      <c r="AC43" s="80" t="str">
        <f>AD43</f>
        <v>o.B.</v>
      </c>
      <c r="AD43" s="74" t="str">
        <f>IF(AND($P12=1,$Q12=1),"ROM FUSS beidseits",IF(AND($P12=0,$Q12=1),"ROM FUSS rechts",IF(AND($P12=1,$Q12=0),"ROM FUSS links","o.B.")))</f>
        <v>o.B.</v>
      </c>
      <c r="AE43" s="64">
        <f>IF($P$13=1,1,IF($Q$13=1,1,0))</f>
        <v>0</v>
      </c>
      <c r="AF43" s="80" t="str">
        <f>AG43</f>
        <v>o.B.</v>
      </c>
      <c r="AG43" s="74" t="str">
        <f>IF(AND($P13=1,$Q13=1),"ROM FUSS beidseits",IF(AND($P13=0,$Q13=1),"ROM FUSS rechts",IF(AND($P13=1,$Q13=0),"ROM FUSS links","o.B.")))</f>
        <v>o.B.</v>
      </c>
      <c r="AH43" s="64">
        <f>IF($P$14=1,1,IF($Q$14=1,1,0))</f>
        <v>0</v>
      </c>
      <c r="AI43" s="80" t="str">
        <f>AJ43</f>
        <v>o.B.</v>
      </c>
      <c r="AJ43" s="74" t="str">
        <f>IF(AND($P14=1,$Q14=1),"ROM FUSS beidseits",IF(AND($P14=0,$Q14=1),"ROM FUSS rechts",IF(AND($P14=1,$Q14=0),"ROM FUSS links","o.B.")))</f>
        <v>o.B.</v>
      </c>
      <c r="AK43" s="64">
        <f>IF($P$15=1,1,IF($Q$15=1,1,0))</f>
        <v>0</v>
      </c>
      <c r="AL43" s="80" t="str">
        <f>AM43</f>
        <v>o.B.</v>
      </c>
      <c r="AM43" s="74" t="str">
        <f>IF(AND($P15=1,$Q15=1),"ROM FUSS beidseits",IF(AND($P15=0,$Q15=1),"ROM FUSS rechts",IF(AND($P15=1,$Q15=0),"ROM FUSS links","o.B.")))</f>
        <v>o.B.</v>
      </c>
      <c r="AN43" s="64">
        <f>IF($P$16=1,1,IF($Q$16=1,1,0))</f>
        <v>0</v>
      </c>
      <c r="AO43" s="80" t="str">
        <f>AP43</f>
        <v>o.B.</v>
      </c>
      <c r="AP43" s="74" t="str">
        <f>IF(AND($P16=1,$Q16=1),"ROM FUSS beidseits",IF(AND($P16=0,$Q16=1),"ROM FUSS rechts",IF(AND($P16=1,$Q16=0),"ROM FUSS links","o.B.")))</f>
        <v>o.B.</v>
      </c>
      <c r="AQ43" s="64">
        <f>IF($P$17=1,1,IF($Q$17=1,1,0))</f>
        <v>0</v>
      </c>
      <c r="AR43" s="80" t="str">
        <f>AS43</f>
        <v>o.B.</v>
      </c>
      <c r="AS43" s="74" t="str">
        <f>IF(AND($P17=1,$Q17=1),"ROM FUSS beidseits",IF(AND($P17=0,$Q17=1),"ROM FUSS rechts",IF(AND($P17=1,$Q17=0),"ROM FUSS links","o.B.")))</f>
        <v>o.B.</v>
      </c>
      <c r="AT43" s="64">
        <f>IF($P$18=1,1,IF($Q$18=1,1,0))</f>
        <v>0</v>
      </c>
      <c r="AU43" s="80" t="str">
        <f>AV43</f>
        <v>o.B.</v>
      </c>
      <c r="AV43" s="74" t="str">
        <f>IF(AND($P18=1,$Q18=1),"ROM FUSS beidseits",IF(AND($P18=0,$Q18=1),"ROM FUSS rechts",IF(AND($P18=1,$Q18=0),"ROM FUSS links","o.B.")))</f>
        <v>o.B.</v>
      </c>
      <c r="AW43" s="64">
        <f>IF($P$19=1,1,IF($Q$19=1,1,0))</f>
        <v>0</v>
      </c>
      <c r="AX43" s="80" t="str">
        <f>AY43</f>
        <v>o.B.</v>
      </c>
      <c r="AY43" s="74" t="str">
        <f>IF(AND($P19=1,$Q19=1),"ROM FUSS beidseits",IF(AND($P19=0,$Q19=1),"ROM FUSS rechts",IF(AND($P19=1,$Q19=0),"ROM FUSS links","o.B.")))</f>
        <v>o.B.</v>
      </c>
      <c r="AZ43" s="64">
        <f>IF($P$20=1,1,IF($Q$20=1,1,0))</f>
        <v>0</v>
      </c>
      <c r="BA43" s="80" t="str">
        <f>BB43</f>
        <v>o.B.</v>
      </c>
      <c r="BB43" s="74" t="str">
        <f>IF(AND($P20=1,$Q20=1),"ROM FUSS beidseits",IF(AND($P20=0,$Q20=1),"ROM FUSS rechts",IF(AND($P20=1,$Q20=0),"ROM FUSS links","o.B.")))</f>
        <v>o.B.</v>
      </c>
      <c r="BC43" s="64">
        <f>IF($P$21=1,1,IF($Q$21=1,1,0))</f>
        <v>0</v>
      </c>
      <c r="BD43" s="80" t="str">
        <f>BE43</f>
        <v>o.B.</v>
      </c>
      <c r="BE43" s="74" t="str">
        <f>IF(AND($P21=1,$Q21=1),"ROM FUSS beidseits",IF(AND($P21=0,$Q21=1),"ROM FUSS rechts",IF(AND($P21=1,$Q21=0),"ROM FUSS links","o.B.")))</f>
        <v>o.B.</v>
      </c>
      <c r="BF43" s="64">
        <f>IF($P$22=1,1,IF($Q$22=1,1,0))</f>
        <v>0</v>
      </c>
      <c r="BG43" s="80" t="str">
        <f>BH43</f>
        <v>o.B.</v>
      </c>
      <c r="BH43" s="74" t="str">
        <f>IF(AND($P22=1,$Q22=1),"ROM FUSS beidseits",IF(AND($P22=0,$Q22=1),"ROM FUSS rechts",IF(AND($P22=1,$Q22=0),"ROM FUSS links","o.B.")))</f>
        <v>o.B.</v>
      </c>
      <c r="BI43" s="64">
        <f>IF($P$23=1,1,IF($Q$23=1,1,0))</f>
        <v>0</v>
      </c>
      <c r="BJ43" s="80" t="str">
        <f>BK43</f>
        <v>o.B.</v>
      </c>
      <c r="BK43" s="74" t="str">
        <f>IF(AND($P23=1,$Q23=1),"ROM FUSS beidseits",IF(AND($P23=0,$Q23=1),"ROM FUSS rechts",IF(AND($P23=1,$Q23=0),"ROM FUSS links","o.B.")))</f>
        <v>o.B.</v>
      </c>
      <c r="BL43" s="64">
        <f>IF($P$24=1,1,IF($Q$24=1,1,0))</f>
        <v>0</v>
      </c>
      <c r="BM43" s="80" t="str">
        <f>BN43</f>
        <v>o.B.</v>
      </c>
      <c r="BN43" s="74" t="str">
        <f>IF(AND($P24=1,$Q24=1),"ROM FUSS beidseits",IF(AND($P24=0,$Q24=1),"ROM FUSS rechts",IF(AND($P24=1,$Q24=0),"ROM FUSS links","o.B.")))</f>
        <v>o.B.</v>
      </c>
      <c r="BO43" s="64">
        <f>IF($P$25=1,1,IF($Q$25=1,1,0))</f>
        <v>0</v>
      </c>
      <c r="BP43" s="80" t="str">
        <f>BQ43</f>
        <v>o.B.</v>
      </c>
      <c r="BQ43" s="74" t="str">
        <f>IF(AND($P25=1,$Q25=1),"ROM FUSS beidseits",IF(AND($P25=0,$Q25=1),"ROM FUSS rechts",IF(AND($P25=1,$Q25=0),"ROM FUSS links","o.B.")))</f>
        <v>o.B.</v>
      </c>
      <c r="BR43" s="64">
        <f>IF($P$26=1,1,IF($Q$26=1,1,0))</f>
        <v>0</v>
      </c>
      <c r="BS43" s="80" t="str">
        <f>BT43</f>
        <v>o.B.</v>
      </c>
      <c r="BT43" s="74" t="str">
        <f>IF(AND($P26=1,$Q26=1),"ROM FUSS beidseits",IF(AND($P26=0,$Q26=1),"ROM FUSS rechts",IF(AND($P26=1,$Q26=0),"ROM FUSS links","o.B.")))</f>
        <v>o.B.</v>
      </c>
      <c r="BU43" s="64">
        <f>IF($P$27=1,1,IF($Q$27=1,1,0))</f>
        <v>0</v>
      </c>
      <c r="BV43" s="80" t="str">
        <f>BW43</f>
        <v>o.B.</v>
      </c>
      <c r="BW43" s="74" t="str">
        <f>IF(AND($P27=1,$Q27=1),"ROM FUSS beidseits",IF(AND($P27=0,$Q27=1),"ROM FUSS rechts",IF(AND($P27=1,$Q27=0),"ROM FUSS links","o.B.")))</f>
        <v>o.B.</v>
      </c>
      <c r="BX43" s="64">
        <f>IF($P$28=1,1,IF($Q$28=1,1,0))</f>
        <v>0</v>
      </c>
      <c r="BY43" s="80" t="str">
        <f>BZ43</f>
        <v>o.B.</v>
      </c>
      <c r="BZ43" s="74" t="str">
        <f>IF(AND($P28=1,$Q28=1),"ROM FUSS beidseits",IF(AND($P28=0,$Q28=1),"ROM FUSS rechts",IF(AND($P28=1,$Q28=0),"ROM FUSS links","o.B.")))</f>
        <v>o.B.</v>
      </c>
      <c r="CA43" s="64">
        <f>IF($P$29=1,1,IF($Q$29=1,1,0))</f>
        <v>0</v>
      </c>
      <c r="CB43" s="80" t="str">
        <f>CC43</f>
        <v>o.B.</v>
      </c>
      <c r="CC43" s="74" t="str">
        <f>IF(AND($P29=1,$Q29=1),"ROM FUSS beidseits",IF(AND($P29=0,$Q29=1),"ROM FUSS rechts",IF(AND($P29=1,$Q29=0),"ROM FUSS links","o.B.")))</f>
        <v>o.B.</v>
      </c>
      <c r="CD43" s="64">
        <f>IF($P$30=1,1,IF($Q$30=1,1,0))</f>
        <v>0</v>
      </c>
      <c r="CE43" s="80" t="str">
        <f>CF43</f>
        <v>o.B.</v>
      </c>
      <c r="CF43" s="74" t="str">
        <f>IF(AND($P30=1,$Q30=1),"ROM FUSS beidseits",IF(AND($P30=0,$Q30=1),"ROM FUSS rechts",IF(AND($P30=1,$Q30=0),"ROM FUSS links","o.B.")))</f>
        <v>o.B.</v>
      </c>
      <c r="CG43" s="64">
        <f>IF($P$31=1,1,IF($Q$31=1,1,0))</f>
        <v>0</v>
      </c>
      <c r="CH43" s="80" t="str">
        <f>CI43</f>
        <v>o.B.</v>
      </c>
      <c r="CI43" s="74" t="str">
        <f>IF(AND($P31=1,$Q31=1),"ROM FUSS beidseits",IF(AND($P31=0,$Q31=1),"ROM FUSS rechts",IF(AND($P31=1,$Q31=0),"ROM FUSS links","o.B.")))</f>
        <v>o.B.</v>
      </c>
      <c r="CJ43" s="64">
        <f>IF($P$32=1,1,IF($Q$32=1,1,0))</f>
        <v>0</v>
      </c>
      <c r="CK43" s="80" t="str">
        <f>CL43</f>
        <v>o.B.</v>
      </c>
      <c r="CL43" s="74" t="str">
        <f>IF(AND($P32=1,$Q32=1),"ROM FUSS beidseits",IF(AND($P32=0,$Q32=1),"ROM FUSS rechts",IF(AND($P32=1,$Q32=0),"ROM FUSS links","o.B.")))</f>
        <v>o.B.</v>
      </c>
      <c r="CM43" s="64">
        <f>IF($P$33=1,1,IF($Q$33=1,1,0))</f>
        <v>0</v>
      </c>
      <c r="CN43" s="80" t="str">
        <f>CO43</f>
        <v>o.B.</v>
      </c>
      <c r="CO43" s="74" t="str">
        <f>IF(AND($P33=1,$Q33=1),"ROM FUSS beidseits",IF(AND($P33=0,$Q33=1),"ROM FUSS rechts",IF(AND($P33=1,$Q33=0),"ROM FUSS links","o.B.")))</f>
        <v>o.B.</v>
      </c>
      <c r="CQ43" s="86"/>
      <c r="CR43" s="86"/>
      <c r="CT43" s="86"/>
      <c r="CU43" s="86"/>
      <c r="CW43" s="86"/>
      <c r="CX43" s="86"/>
      <c r="CZ43" s="86"/>
      <c r="DA43" s="86"/>
      <c r="DC43" s="86"/>
      <c r="DD43" s="86"/>
    </row>
    <row r="44" spans="1:108" x14ac:dyDescent="0.25">
      <c r="A44" t="s">
        <v>70</v>
      </c>
      <c r="B44" s="23" t="s">
        <v>33</v>
      </c>
      <c r="D44">
        <f>IF(J4=1,1,IF(K4=1,1,0))</f>
        <v>0</v>
      </c>
      <c r="E44" s="6" t="str">
        <f>IF(E42="ROM HWS","ROM HWS",F44)</f>
        <v>o.B.</v>
      </c>
      <c r="F44" s="7" t="str">
        <f>IF(AND(J4=1,K4=0),"ROM BWS links",IF(AND(J4=0,K4=1),"ROM BWS rechts",IF(AND(J4=1,K4=1),"ROM BWS beidseits","o.B.")))</f>
        <v>o.B.</v>
      </c>
      <c r="G44">
        <f>IF($J$5=1,1,IF($K$5=1,1,0))</f>
        <v>0</v>
      </c>
      <c r="H44" s="73" t="str">
        <f>IF(H42="ROM HWS","ROM HWS",I44)</f>
        <v>o.B.</v>
      </c>
      <c r="I44" s="73" t="str">
        <f>IF(AND(J5=1,K5=0),"ROM BWS links",IF(AND(J5=0,K5=1),"ROM BWS rechts",IF(AND(J5=1,K5=1),"ROM BWS beidseits","o.B.")))</f>
        <v>o.B.</v>
      </c>
      <c r="J44">
        <f>IF($J$6=1,1,IF($K$6=1,1,0))</f>
        <v>0</v>
      </c>
      <c r="K44" s="78" t="str">
        <f>IF(K42="ROM HWS","ROM HWS",L44)</f>
        <v>o.B.</v>
      </c>
      <c r="L44" s="73" t="str">
        <f>IF(AND(J6=1,K6=0),"ROM BWS links",IF(AND(J6=0,K6=1),"ROM BWS rechts",IF(AND(J6=1,K6=1),"ROM BWS beidseits","o.B.")))</f>
        <v>o.B.</v>
      </c>
      <c r="M44">
        <f>IF($J$7=1,1,IF($K$7=1,1,0))</f>
        <v>0</v>
      </c>
      <c r="N44" s="78" t="str">
        <f>IF(N42="ROM HWS","ROM HWS",O44)</f>
        <v>o.B.</v>
      </c>
      <c r="O44" s="73" t="str">
        <f>IF(AND(J7=1,K7=0),"ROM BWS links",IF(AND(J7=0,K7=1),"ROM BWS rechts",IF(AND(J7=1,K7=1),"ROM BWS beidseits","o.B.")))</f>
        <v>o.B.</v>
      </c>
      <c r="P44">
        <f>IF($J$8=1,1,IF($K$8=1,1,0))</f>
        <v>0</v>
      </c>
      <c r="Q44" s="78" t="str">
        <f>IF(Q42="ROM HWS","ROM HWS",R44)</f>
        <v>o.B.</v>
      </c>
      <c r="R44" s="73" t="str">
        <f>IF(AND($J8=1,$K8=0),"ROM BWS links",IF(AND($J8=0,$K8=1),"ROM BWS rechts",IF(AND($J8=1,$K8=1),"ROM BWS beidseits","o.B.")))</f>
        <v>o.B.</v>
      </c>
      <c r="S44" s="64">
        <f>IF($J$9=1,1,IF($K$9=1,1,0))</f>
        <v>0</v>
      </c>
      <c r="T44" s="80" t="str">
        <f>IF(T42="ROM HWS","ROM HWS",U44)</f>
        <v>o.B.</v>
      </c>
      <c r="U44" s="74" t="str">
        <f>IF(AND($J9=1,$K9=0),"ROM BWS links",IF(AND($J9=0,$K9=1),"ROM BWS rechts",IF(AND($J9=1,$K9=1),"ROM BWS beidseits","o.B.")))</f>
        <v>o.B.</v>
      </c>
      <c r="V44" s="64">
        <f>IF($J$10=1,1,IF($K$10=1,1,0))</f>
        <v>0</v>
      </c>
      <c r="W44" s="80" t="str">
        <f>IF(W42="ROM HWS","ROM HWS",X44)</f>
        <v>o.B.</v>
      </c>
      <c r="X44" s="74" t="str">
        <f>IF(AND($J10=1,$K10=0),"ROM BWS links",IF(AND($J10=0,$K10=1),"ROM BWS rechts",IF(AND($J10=1,$K10=1),"ROM BWS beidseits","o.B.")))</f>
        <v>o.B.</v>
      </c>
      <c r="Y44" s="64">
        <f>IF($J$11=1,1,IF($K$11=1,1,0))</f>
        <v>0</v>
      </c>
      <c r="Z44" s="80" t="str">
        <f>IF(Z42="ROM HWS","ROM HWS",AA44)</f>
        <v>o.B.</v>
      </c>
      <c r="AA44" s="74" t="str">
        <f>IF(AND($J11=1,$K11=0),"ROM BWS links",IF(AND($J11=0,$K11=1),"ROM BWS rechts",IF(AND($J11=1,$K11=1),"ROM BWS beidseits","o.B.")))</f>
        <v>o.B.</v>
      </c>
      <c r="AB44" s="64">
        <f>IF($J$12=1,1,IF($K$12=1,1,0))</f>
        <v>0</v>
      </c>
      <c r="AC44" s="80" t="str">
        <f>IF(AC42="ROM HWS","ROM HWS",AD44)</f>
        <v>o.B.</v>
      </c>
      <c r="AD44" s="74" t="str">
        <f>IF(AND($J12=1,$K12=0),"ROM BWS links",IF(AND($J12=0,$K12=1),"ROM BWS rechts",IF(AND($J12=1,$K12=1),"ROM BWS beidseits","o.B.")))</f>
        <v>o.B.</v>
      </c>
      <c r="AE44" s="64">
        <f>IF($J$13=1,1,IF($K$13=1,1,0))</f>
        <v>0</v>
      </c>
      <c r="AF44" s="80" t="str">
        <f>IF(AF42="ROM HWS","ROM HWS",AG44)</f>
        <v>o.B.</v>
      </c>
      <c r="AG44" s="74" t="str">
        <f>IF(AND($J13=1,$K13=0),"ROM BWS links",IF(AND($J13=0,$K13=1),"ROM BWS rechts",IF(AND($J13=1,$K13=1),"ROM BWS beidseits","o.B.")))</f>
        <v>o.B.</v>
      </c>
      <c r="AH44" s="64">
        <f>IF($J$14=1,1,IF($K$14=1,1,0))</f>
        <v>0</v>
      </c>
      <c r="AI44" s="80" t="str">
        <f>IF(AI42="ROM HWS","ROM HWS",AJ44)</f>
        <v>o.B.</v>
      </c>
      <c r="AJ44" s="74" t="str">
        <f>IF(AND($J14=1,$K14=0),"ROM BWS links",IF(AND($J14=0,$K14=1),"ROM BWS rechts",IF(AND($J14=1,$K14=1),"ROM BWS beidseits","o.B.")))</f>
        <v>o.B.</v>
      </c>
      <c r="AK44" s="64">
        <f>IF($J$15=1,1,IF($K$15=1,1,0))</f>
        <v>0</v>
      </c>
      <c r="AL44" s="80" t="str">
        <f>IF(AL42="ROM HWS","ROM HWS",AM44)</f>
        <v>o.B.</v>
      </c>
      <c r="AM44" s="74" t="str">
        <f>IF(AND($J15=1,$K15=0),"ROM BWS links",IF(AND($J15=0,$K15=1),"ROM BWS rechts",IF(AND($J15=1,$K15=1),"ROM BWS beidseits","o.B.")))</f>
        <v>o.B.</v>
      </c>
      <c r="AN44" s="64">
        <f>IF($J$16=1,1,IF($K$16=1,1,0))</f>
        <v>0</v>
      </c>
      <c r="AO44" s="80" t="str">
        <f>IF(AO42="ROM HWS","ROM HWS",AP44)</f>
        <v>o.B.</v>
      </c>
      <c r="AP44" s="74" t="str">
        <f>IF(AND($J16=1,$K16=0),"ROM BWS links",IF(AND($J16=0,$K16=1),"ROM BWS rechts",IF(AND($J16=1,$K16=1),"ROM BWS beidseits","o.B.")))</f>
        <v>o.B.</v>
      </c>
      <c r="AQ44" s="64">
        <f>IF($J$17=1,1,IF($K$17=1,1,0))</f>
        <v>0</v>
      </c>
      <c r="AR44" s="80" t="str">
        <f>IF(AR42="ROM HWS","ROM HWS",AS44)</f>
        <v>o.B.</v>
      </c>
      <c r="AS44" s="74" t="str">
        <f>IF(AND($J17=1,$K17=0),"ROM BWS links",IF(AND($J17=0,$K17=1),"ROM BWS rechts",IF(AND($J17=1,$K17=1),"ROM BWS beidseits","o.B.")))</f>
        <v>o.B.</v>
      </c>
      <c r="AT44" s="64">
        <f>IF($J$18=1,1,IF($K$18=1,1,0))</f>
        <v>0</v>
      </c>
      <c r="AU44" s="80" t="str">
        <f>IF(AU42="ROM HWS","ROM HWS",AV44)</f>
        <v>o.B.</v>
      </c>
      <c r="AV44" s="74" t="str">
        <f>IF(AND($J18=1,$K18=0),"ROM BWS links",IF(AND($J18=0,$K18=1),"ROM BWS rechts",IF(AND($J18=1,$K18=1),"ROM BWS beidseits","o.B.")))</f>
        <v>o.B.</v>
      </c>
      <c r="AW44" s="64">
        <f>IF($J$19=1,1,IF($K$19=1,1,0))</f>
        <v>0</v>
      </c>
      <c r="AX44" s="80" t="str">
        <f>IF(AX42="ROM HWS","ROM HWS",AY44)</f>
        <v>o.B.</v>
      </c>
      <c r="AY44" s="74" t="str">
        <f>IF(AND($J19=1,$K19=0),"ROM BWS links",IF(AND($J19=0,$K19=1),"ROM BWS rechts",IF(AND($J19=1,$K19=1),"ROM BWS beidseits","o.B.")))</f>
        <v>o.B.</v>
      </c>
      <c r="AZ44" s="64">
        <f>IF($J$20=1,1,IF($K$20=1,1,0))</f>
        <v>0</v>
      </c>
      <c r="BA44" s="80" t="str">
        <f>IF(BA42="ROM HWS","ROM HWS",BB44)</f>
        <v>o.B.</v>
      </c>
      <c r="BB44" s="74" t="str">
        <f>IF(AND($J20=1,$K20=0),"ROM BWS links",IF(AND($J20=0,$K20=1),"ROM BWS rechts",IF(AND($J20=1,$K20=1),"ROM BWS beidseits","o.B.")))</f>
        <v>o.B.</v>
      </c>
      <c r="BC44" s="64">
        <f>IF($J$21=1,1,IF($K$21=1,1,0))</f>
        <v>0</v>
      </c>
      <c r="BD44" s="80" t="str">
        <f>IF(BD42="ROM HWS","ROM HWS",BE44)</f>
        <v>o.B.</v>
      </c>
      <c r="BE44" s="74" t="str">
        <f>IF(AND($J21=1,$K21=0),"ROM BWS links",IF(AND($J21=0,$K21=1),"ROM BWS rechts",IF(AND($J21=1,$K21=1),"ROM BWS beidseits","o.B.")))</f>
        <v>o.B.</v>
      </c>
      <c r="BF44" s="64">
        <f>IF($J$22=1,1,IF($K$22=1,1,0))</f>
        <v>0</v>
      </c>
      <c r="BG44" s="80" t="str">
        <f>IF(BG42="ROM HWS","ROM HWS",BH44)</f>
        <v>o.B.</v>
      </c>
      <c r="BH44" s="74" t="str">
        <f>IF(AND($J22=1,$K22=0),"ROM BWS links",IF(AND($J22=0,$K22=1),"ROM BWS rechts",IF(AND($J22=1,$K22=1),"ROM BWS beidseits","o.B.")))</f>
        <v>o.B.</v>
      </c>
      <c r="BI44" s="64">
        <f>IF($J$23=1,1,IF($K$23=1,1,0))</f>
        <v>0</v>
      </c>
      <c r="BJ44" s="80" t="str">
        <f>IF(BJ42="ROM HWS","ROM HWS",BK44)</f>
        <v>o.B.</v>
      </c>
      <c r="BK44" s="74" t="str">
        <f>IF(AND($J23=1,$K23=0),"ROM BWS links",IF(AND($J23=0,$K23=1),"ROM BWS rechts",IF(AND($J23=1,$K23=1),"ROM BWS beidseits","o.B.")))</f>
        <v>o.B.</v>
      </c>
      <c r="BL44" s="64">
        <f>IF($J$24=1,1,IF($K$24=1,1,0))</f>
        <v>0</v>
      </c>
      <c r="BM44" s="80" t="str">
        <f>IF(BM42="ROM HWS","ROM HWS",BN44)</f>
        <v>o.B.</v>
      </c>
      <c r="BN44" s="74" t="str">
        <f>IF(AND($J24=1,$K24=0),"ROM BWS links",IF(AND($J24=0,$K24=1),"ROM BWS rechts",IF(AND($J24=1,$K24=1),"ROM BWS beidseits","o.B.")))</f>
        <v>o.B.</v>
      </c>
      <c r="BO44" s="64">
        <f>IF($J$25=1,1,IF($K$25=1,1,0))</f>
        <v>0</v>
      </c>
      <c r="BP44" s="80" t="str">
        <f>IF(BP42="ROM HWS","ROM HWS",BQ44)</f>
        <v>o.B.</v>
      </c>
      <c r="BQ44" s="74" t="str">
        <f>IF(AND($J25=1,$K25=0),"ROM BWS links",IF(AND($J25=0,$K25=1),"ROM BWS rechts",IF(AND($J25=1,$K25=1),"ROM BWS beidseits","o.B.")))</f>
        <v>o.B.</v>
      </c>
      <c r="BR44" s="64">
        <f>IF($J$26=1,1,IF($K$26=1,1,0))</f>
        <v>0</v>
      </c>
      <c r="BS44" s="80" t="str">
        <f>IF(BS42="ROM HWS","ROM HWS",BT44)</f>
        <v>o.B.</v>
      </c>
      <c r="BT44" s="74" t="str">
        <f>IF(AND($J26=1,$K26=0),"ROM BWS links",IF(AND($J26=0,$K26=1),"ROM BWS rechts",IF(AND($J26=1,$K26=1),"ROM BWS beidseits","o.B.")))</f>
        <v>o.B.</v>
      </c>
      <c r="BU44" s="64">
        <f>IF($J$27=1,1,IF($K$27=1,1,0))</f>
        <v>0</v>
      </c>
      <c r="BV44" s="80" t="str">
        <f>IF(BV42="ROM HWS","ROM HWS",BW44)</f>
        <v>o.B.</v>
      </c>
      <c r="BW44" s="74" t="str">
        <f>IF(AND($J27=1,$K27=0),"ROM BWS links",IF(AND($J27=0,$K27=1),"ROM BWS rechts",IF(AND($J27=1,$K27=1),"ROM BWS beidseits","o.B.")))</f>
        <v>o.B.</v>
      </c>
      <c r="BX44" s="64">
        <f>IF($J$28=1,1,IF($K$28=1,1,0))</f>
        <v>0</v>
      </c>
      <c r="BY44" s="80" t="str">
        <f>IF(BY42="ROM HWS","ROM HWS",BZ44)</f>
        <v>o.B.</v>
      </c>
      <c r="BZ44" s="74" t="str">
        <f>IF(AND($J28=1,$K28=0),"ROM BWS links",IF(AND($J28=0,$K28=1),"ROM BWS rechts",IF(AND($J28=1,$K28=1),"ROM BWS beidseits","o.B.")))</f>
        <v>o.B.</v>
      </c>
      <c r="CA44" s="64">
        <f>IF($J$29=1,1,IF($K$29=1,1,0))</f>
        <v>0</v>
      </c>
      <c r="CB44" s="80" t="str">
        <f>IF(CB42="ROM HWS","ROM HWS",CC44)</f>
        <v>o.B.</v>
      </c>
      <c r="CC44" s="74" t="str">
        <f>IF(AND($J29=1,$K29=0),"ROM BWS links",IF(AND($J29=0,$K29=1),"ROM BWS rechts",IF(AND($J29=1,$K29=1),"ROM BWS beidseits","o.B.")))</f>
        <v>o.B.</v>
      </c>
      <c r="CD44" s="64">
        <f>IF($J$30=1,1,IF($K$30=1,1,0))</f>
        <v>0</v>
      </c>
      <c r="CE44" s="80" t="str">
        <f>IF(CE42="ROM HWS","ROM HWS",CF44)</f>
        <v>o.B.</v>
      </c>
      <c r="CF44" s="74" t="str">
        <f>IF(AND($J30=1,$K30=0),"ROM BWS links",IF(AND($J30=0,$K30=1),"ROM BWS rechts",IF(AND($J30=1,$K30=1),"ROM BWS beidseits","o.B.")))</f>
        <v>o.B.</v>
      </c>
      <c r="CG44" s="64">
        <f>IF($J$31=1,1,IF($K$31=1,1,0))</f>
        <v>0</v>
      </c>
      <c r="CH44" s="80" t="str">
        <f>IF(CH42="ROM HWS","ROM HWS",CI44)</f>
        <v>o.B.</v>
      </c>
      <c r="CI44" s="74" t="str">
        <f>IF(AND($J31=1,$K31=0),"ROM BWS links",IF(AND($J31=0,$K31=1),"ROM BWS rechts",IF(AND($J31=1,$K31=1),"ROM BWS beidseits","o.B.")))</f>
        <v>o.B.</v>
      </c>
      <c r="CJ44" s="64">
        <f>IF($J$32=1,1,IF($K$32=1,1,0))</f>
        <v>0</v>
      </c>
      <c r="CK44" s="80" t="str">
        <f>IF(CK42="ROM HWS","ROM HWS",CL44)</f>
        <v>o.B.</v>
      </c>
      <c r="CL44" s="74" t="str">
        <f>IF(AND($J32=1,$K32=0),"ROM BWS links",IF(AND($J32=0,$K32=1),"ROM BWS rechts",IF(AND($J32=1,$K32=1),"ROM BWS beidseits","o.B.")))</f>
        <v>o.B.</v>
      </c>
      <c r="CM44" s="64">
        <f>IF($J$33=1,1,IF($K$33=1,1,0))</f>
        <v>0</v>
      </c>
      <c r="CN44" s="80" t="str">
        <f>IF(CN42="ROM HWS","ROM HWS",CO44)</f>
        <v>o.B.</v>
      </c>
      <c r="CO44" s="74" t="str">
        <f>IF(AND($J33=1,$K33=0),"ROM BWS links",IF(AND($J33=0,$K33=1),"ROM BWS rechts",IF(AND($J33=1,$K33=1),"ROM BWS beidseits","o.B.")))</f>
        <v>o.B.</v>
      </c>
      <c r="CQ44" s="86"/>
      <c r="CR44" s="86"/>
      <c r="CT44" s="86"/>
      <c r="CU44" s="86"/>
      <c r="CW44" s="86"/>
      <c r="CX44" s="86"/>
      <c r="CZ44" s="86"/>
      <c r="DA44" s="86"/>
      <c r="DC44" s="86"/>
      <c r="DD44" s="86"/>
    </row>
    <row r="45" spans="1:108" x14ac:dyDescent="0.25">
      <c r="A45" t="s">
        <v>71</v>
      </c>
      <c r="B45" s="23" t="s">
        <v>34</v>
      </c>
      <c r="D45">
        <f>IF(L4=1,1,0)</f>
        <v>0</v>
      </c>
      <c r="E45" s="6" t="str">
        <f>IF(OR(F43="ROM FUSS beidseits",F43="ROM FUSS links",F43="ROM FUSS rechts"),E43,IF(AND(D45=1,D45=D46),"ROM hintere Kette",IF(D45=1,"Beckenkontrolle","o.B.")))</f>
        <v>o.B.</v>
      </c>
      <c r="F45" s="7" t="str">
        <f>IF(D45&lt;&gt;D46,"Beckenkontrolle",IF(D46=1,"ROM hintere Kette","o.B."))</f>
        <v>o.B.</v>
      </c>
      <c r="G45">
        <f>IF($L$5=1,1,0)</f>
        <v>0</v>
      </c>
      <c r="H45" s="73" t="str">
        <f>IF(OR(I43="ROM FUSS beidseits",I43="ROM FUSS links",I43="ROM FUSS rechts"),H43,IF(AND(G45=1,G45=G46),"ROM hintere Kette",IF(G45=1,"Beckenkontrolle","o.B.")))</f>
        <v>o.B.</v>
      </c>
      <c r="I45" s="73" t="str">
        <f>IF(G45&lt;&gt;G46,"Beckenkontrolle",IF(G46=1,"ROM hintere Kette","o.B."))</f>
        <v>o.B.</v>
      </c>
      <c r="J45">
        <f>IF($L$6=1,1,0)</f>
        <v>0</v>
      </c>
      <c r="K45" s="78" t="str">
        <f>IF(OR(L43="ROM FUSS beidseits",L43="ROM FUSS links",L43="ROM FUSS rechts"),K43,IF(AND(J45=1,J45=J46),"ROM hintere Kette",IF(J45=1,"Beckenkontrolle","o.B.")))</f>
        <v>o.B.</v>
      </c>
      <c r="L45" s="73" t="str">
        <f>IF(J45&lt;&gt;J46,"Beckenkontrolle",IF(J46=1,"ROM hintere Kette","o.B."))</f>
        <v>o.B.</v>
      </c>
      <c r="M45">
        <f>IF($L$7=1,1,0)</f>
        <v>0</v>
      </c>
      <c r="N45" s="78" t="str">
        <f>IF(OR(O43="ROM FUSS beidseits",O43="ROM FUSS links",O43="ROM FUSS rechts"),N43,IF(AND(M45=1,M45=M46),"ROM hintere Kette",IF(M45=1,"Beckenkontrolle","o.B.")))</f>
        <v>o.B.</v>
      </c>
      <c r="O45" s="73" t="str">
        <f>IF(M45&lt;&gt;M46,"Beckenkontrolle",IF(M46=1,"ROM hintere Kette","o.B."))</f>
        <v>o.B.</v>
      </c>
      <c r="P45">
        <f>IF($L$8=1,1,0)</f>
        <v>0</v>
      </c>
      <c r="Q45" s="78" t="str">
        <f>IF(OR(R43="ROM FUSS beidseits",R43="ROM FUSS links",R43="ROM FUSS rechts"),Q43,IF(AND(P45=1,P45=P46),"ROM hintere Kette",IF(P45=1,"Beckenkontrolle","o.B.")))</f>
        <v>o.B.</v>
      </c>
      <c r="R45" s="73" t="str">
        <f>IF(P45&lt;&gt;P46,"Beckenkontrolle",IF(P46=1,"ROM hintere Kette","o.B."))</f>
        <v>o.B.</v>
      </c>
      <c r="S45" s="64">
        <f>IF($L$9=1,1,0)</f>
        <v>0</v>
      </c>
      <c r="T45" s="80" t="str">
        <f>IF(OR(U43="ROM FUSS beidseits",U43="ROM FUSS links",U43="ROM FUSS rechts"),T43,IF(AND(S45=1,S45=S46),"ROM hintere Kette",IF(S45=1,"Beckenkontrolle","o.B.")))</f>
        <v>o.B.</v>
      </c>
      <c r="U45" s="74" t="str">
        <f>IF(S45&lt;&gt;S46,"Beckenkontrolle",IF(S46=1,"ROM hintere Kette","o.B."))</f>
        <v>o.B.</v>
      </c>
      <c r="V45" s="64">
        <f>IF($L$10=1,1,0)</f>
        <v>0</v>
      </c>
      <c r="W45" s="80" t="str">
        <f>IF(OR(X43="ROM FUSS beidseits",X43="ROM FUSS links",X43="ROM FUSS rechts"),W43,IF(AND(V45=1,V45=V46),"ROM hintere Kette",IF(V45=1,"Beckenkontrolle","o.B.")))</f>
        <v>o.B.</v>
      </c>
      <c r="X45" s="74" t="str">
        <f>IF(V45&lt;&gt;V46,"Beckenkontrolle",IF(V46=1,"ROM hintere Kette","o.B."))</f>
        <v>o.B.</v>
      </c>
      <c r="Y45" s="64">
        <f>IF($L$11=1,1,0)</f>
        <v>0</v>
      </c>
      <c r="Z45" s="80" t="str">
        <f>IF(OR(AA43="ROM FUSS beidseits",AA43="ROM FUSS links",AA43="ROM FUSS rechts"),Z43,IF(AND(Y45=1,Y45=Y46),"ROM hintere Kette",IF(Y45=1,"Beckenkontrolle","o.B.")))</f>
        <v>o.B.</v>
      </c>
      <c r="AA45" s="74" t="str">
        <f>IF(Y45&lt;&gt;Y46,"Beckenkontrolle",IF(Y46=1,"ROM hintere Kette","o.B."))</f>
        <v>o.B.</v>
      </c>
      <c r="AB45" s="64">
        <f>IF($L$12=1,1,0)</f>
        <v>0</v>
      </c>
      <c r="AC45" s="80" t="str">
        <f>IF(OR(AD43="ROM FUSS beidseits",AD43="ROM FUSS links",AD43="ROM FUSS rechts"),AC43,IF(AND(AB45=1,AB45=AB46),"ROM hintere Kette",IF(AB45=1,"Beckenkontrolle","o.B.")))</f>
        <v>o.B.</v>
      </c>
      <c r="AD45" s="74" t="str">
        <f>IF(AB45&lt;&gt;AB46,"Beckenkontrolle",IF(AB46=1,"ROM hintere Kette","o.B."))</f>
        <v>o.B.</v>
      </c>
      <c r="AE45" s="64">
        <f>IF($L$13=1,1,0)</f>
        <v>0</v>
      </c>
      <c r="AF45" s="80" t="str">
        <f>IF(OR(AG43="ROM FUSS beidseits",AG43="ROM FUSS links",AG43="ROM FUSS rechts"),AF43,IF(AND(AE45=1,AE45=AE46),"ROM hintere Kette",IF(AE45=1,"Beckenkontrolle","o.B.")))</f>
        <v>o.B.</v>
      </c>
      <c r="AG45" s="74" t="str">
        <f>IF(AE45&lt;&gt;AE46,"Beckenkontrolle",IF(AE46=1,"ROM hintere Kette","o.B."))</f>
        <v>o.B.</v>
      </c>
      <c r="AH45" s="64">
        <f>IF($L$14=1,1,0)</f>
        <v>0</v>
      </c>
      <c r="AI45" s="80" t="str">
        <f>IF(OR(AJ43="ROM FUSS beidseits",AJ43="ROM FUSS links",AJ43="ROM FUSS rechts"),AI43,IF(AND(AH45=1,AH45=AH46),"ROM hintere Kette",IF(AH45=1,"Beckenkontrolle","o.B.")))</f>
        <v>o.B.</v>
      </c>
      <c r="AJ45" s="74" t="str">
        <f>IF(AH45&lt;&gt;AH46,"Beckenkontrolle",IF(AH46=1,"ROM hintere Kette","o.B."))</f>
        <v>o.B.</v>
      </c>
      <c r="AK45" s="64">
        <f>IF($L$15=1,1,0)</f>
        <v>0</v>
      </c>
      <c r="AL45" s="80" t="str">
        <f>IF(OR(AM43="ROM FUSS beidseits",AM43="ROM FUSS links",AM43="ROM FUSS rechts"),AL43,IF(AND(AK45=1,AK45=AK46),"ROM hintere Kette",IF(AK45=1,"Beckenkontrolle","o.B.")))</f>
        <v>o.B.</v>
      </c>
      <c r="AM45" s="74" t="str">
        <f>IF(AK45&lt;&gt;AK46,"Beckenkontrolle",IF(AK46=1,"ROM hintere Kette","o.B."))</f>
        <v>o.B.</v>
      </c>
      <c r="AN45" s="64">
        <f>IF($L$16=1,1,0)</f>
        <v>0</v>
      </c>
      <c r="AO45" s="80" t="str">
        <f>IF(OR(AP43="ROM FUSS beidseits",AP43="ROM FUSS links",AP43="ROM FUSS rechts"),AO43,IF(AND(AN45=1,AN45=AN46),"ROM hintere Kette",IF(AN45=1,"Beckenkontrolle","o.B.")))</f>
        <v>o.B.</v>
      </c>
      <c r="AP45" s="74" t="str">
        <f>IF(AN45&lt;&gt;AN46,"Beckenkontrolle",IF(AN46=1,"ROM hintere Kette","o.B."))</f>
        <v>o.B.</v>
      </c>
      <c r="AQ45" s="64">
        <f>IF($L$17=1,1,0)</f>
        <v>0</v>
      </c>
      <c r="AR45" s="80" t="str">
        <f>IF(OR(AS43="ROM FUSS beidseits",AS43="ROM FUSS links",AS43="ROM FUSS rechts"),AR43,IF(AND(AQ45=1,AQ45=AQ46),"ROM hintere Kette",IF(AQ45=1,"Beckenkontrolle","o.B.")))</f>
        <v>o.B.</v>
      </c>
      <c r="AS45" s="74" t="str">
        <f>IF(AQ45&lt;&gt;AQ46,"Beckenkontrolle",IF(AQ46=1,"ROM hintere Kette","o.B."))</f>
        <v>o.B.</v>
      </c>
      <c r="AT45" s="64">
        <f>IF($L$18=1,1,0)</f>
        <v>0</v>
      </c>
      <c r="AU45" s="80" t="str">
        <f>IF(OR(AV43="ROM FUSS beidseits",AV43="ROM FUSS links",AV43="ROM FUSS rechts"),AU43,IF(AND(AT45=1,AT45=AT46),"ROM hintere Kette",IF(AT45=1,"Beckenkontrolle","o.B.")))</f>
        <v>o.B.</v>
      </c>
      <c r="AV45" s="74" t="str">
        <f>IF(AT45&lt;&gt;AT46,"Beckenkontrolle",IF(AT46=1,"ROM hintere Kette","o.B."))</f>
        <v>o.B.</v>
      </c>
      <c r="AW45" s="64">
        <f>IF($L$19=1,1,0)</f>
        <v>0</v>
      </c>
      <c r="AX45" s="80" t="str">
        <f>IF(OR(AY43="ROM FUSS beidseits",AY43="ROM FUSS links",AY43="ROM FUSS rechts"),AX43,IF(AND(AW45=1,AW45=AW46),"ROM hintere Kette",IF(AW45=1,"Beckenkontrolle","o.B.")))</f>
        <v>o.B.</v>
      </c>
      <c r="AY45" s="74" t="str">
        <f>IF(AW45&lt;&gt;AW46,"Beckenkontrolle",IF(AW46=1,"ROM hintere Kette","o.B."))</f>
        <v>o.B.</v>
      </c>
      <c r="AZ45" s="64">
        <f>IF($L$20=1,1,0)</f>
        <v>0</v>
      </c>
      <c r="BA45" s="80" t="str">
        <f>IF(OR(BB43="ROM FUSS beidseits",BB43="ROM FUSS links",BB43="ROM FUSS rechts"),BA43,IF(AND(AZ45=1,AZ45=AZ46),"ROM hintere Kette",IF(AZ45=1,"Beckenkontrolle","o.B.")))</f>
        <v>o.B.</v>
      </c>
      <c r="BB45" s="74" t="str">
        <f>IF(AZ45&lt;&gt;AZ46,"Beckenkontrolle",IF(AZ46=1,"ROM hintere Kette","o.B."))</f>
        <v>o.B.</v>
      </c>
      <c r="BC45" s="64">
        <f>IF($L$21=1,1,0)</f>
        <v>0</v>
      </c>
      <c r="BD45" s="80" t="str">
        <f>IF(OR(BE43="ROM FUSS beidseits",BE43="ROM FUSS links",BE43="ROM FUSS rechts"),BD43,IF(AND(BC45=1,BC45=BC46),"ROM hintere Kette",IF(BC45=1,"Beckenkontrolle","o.B.")))</f>
        <v>o.B.</v>
      </c>
      <c r="BE45" s="74" t="str">
        <f>IF(BC45&lt;&gt;BC46,"Beckenkontrolle",IF(BC46=1,"ROM hintere Kette","o.B."))</f>
        <v>o.B.</v>
      </c>
      <c r="BF45" s="64">
        <f>IF($L$22=1,1,0)</f>
        <v>0</v>
      </c>
      <c r="BG45" s="80" t="str">
        <f>IF(OR(BH43="ROM FUSS beidseits",BH43="ROM FUSS links",BH43="ROM FUSS rechts"),BG43,IF(AND(BF45=1,BF45=BF46),"ROM hintere Kette",IF(BF45=1,"Beckenkontrolle","o.B.")))</f>
        <v>o.B.</v>
      </c>
      <c r="BH45" s="74" t="str">
        <f>IF(BF45&lt;&gt;BF46,"Beckenkontrolle",IF(BF46=1,"ROM hintere Kette","o.B."))</f>
        <v>o.B.</v>
      </c>
      <c r="BI45" s="64">
        <f>IF($L$23=1,1,0)</f>
        <v>0</v>
      </c>
      <c r="BJ45" s="80" t="str">
        <f>IF(OR(BK43="ROM FUSS beidseits",BK43="ROM FUSS links",BK43="ROM FUSS rechts"),BJ43,IF(AND(BI45=1,BI45=BI46),"ROM hintere Kette",IF(BI45=1,"Beckenkontrolle","o.B.")))</f>
        <v>o.B.</v>
      </c>
      <c r="BK45" s="74" t="str">
        <f>IF(BI45&lt;&gt;BI46,"Beckenkontrolle",IF(BI46=1,"ROM hintere Kette","o.B."))</f>
        <v>o.B.</v>
      </c>
      <c r="BL45" s="64">
        <f>IF($L$24=1,1,0)</f>
        <v>0</v>
      </c>
      <c r="BM45" s="80" t="str">
        <f>IF(OR(BN43="ROM FUSS beidseits",BN43="ROM FUSS links",BN43="ROM FUSS rechts"),BM43,IF(AND(BL45=1,BL45=BL46),"ROM hintere Kette",IF(BL45=1,"Beckenkontrolle","o.B.")))</f>
        <v>o.B.</v>
      </c>
      <c r="BN45" s="74" t="str">
        <f>IF(BL45&lt;&gt;BL46,"Beckenkontrolle",IF(BL46=1,"ROM hintere Kette","o.B."))</f>
        <v>o.B.</v>
      </c>
      <c r="BO45" s="64">
        <f>IF($L$25=1,1,0)</f>
        <v>0</v>
      </c>
      <c r="BP45" s="80" t="str">
        <f>IF(OR(BQ43="ROM FUSS beidseits",BQ43="ROM FUSS links",BQ43="ROM FUSS rechts"),BP43,IF(AND(BO45=1,BO45=BO46),"ROM hintere Kette",IF(BO45=1,"Beckenkontrolle","o.B.")))</f>
        <v>o.B.</v>
      </c>
      <c r="BQ45" s="74" t="str">
        <f>IF(BO45&lt;&gt;BO46,"Beckenkontrolle",IF(BO46=1,"ROM hintere Kette","o.B."))</f>
        <v>o.B.</v>
      </c>
      <c r="BR45" s="64">
        <f>IF($L$26=1,1,0)</f>
        <v>0</v>
      </c>
      <c r="BS45" s="80" t="str">
        <f>IF(OR(BT43="ROM FUSS beidseits",BT43="ROM FUSS links",BT43="ROM FUSS rechts"),BS43,IF(AND(BR45=1,BR45=BR46),"ROM hintere Kette",IF(BR45=1,"Beckenkontrolle","o.B.")))</f>
        <v>o.B.</v>
      </c>
      <c r="BT45" s="74" t="str">
        <f>IF(BR45&lt;&gt;BR46,"Beckenkontrolle",IF(BR46=1,"ROM hintere Kette","o.B."))</f>
        <v>o.B.</v>
      </c>
      <c r="BU45" s="64">
        <f>IF($L$27=1,1,0)</f>
        <v>0</v>
      </c>
      <c r="BV45" s="80" t="str">
        <f>IF(OR(BW43="ROM FUSS beidseits",BW43="ROM FUSS links",BW43="ROM FUSS rechts"),BV43,IF(AND(BU45=1,BU45=BU46),"ROM hintere Kette",IF(BU45=1,"Beckenkontrolle","o.B.")))</f>
        <v>o.B.</v>
      </c>
      <c r="BW45" s="74" t="str">
        <f>IF(BU45&lt;&gt;BU46,"Beckenkontrolle",IF(BU46=1,"ROM hintere Kette","o.B."))</f>
        <v>o.B.</v>
      </c>
      <c r="BX45" s="64">
        <f>IF($L$28=1,1,0)</f>
        <v>0</v>
      </c>
      <c r="BY45" s="80" t="str">
        <f>IF(OR(BZ43="ROM FUSS beidseits",BZ43="ROM FUSS links",BZ43="ROM FUSS rechts"),BY43,IF(AND(BX45=1,BX45=BX46),"ROM hintere Kette",IF(BX45=1,"Beckenkontrolle","o.B.")))</f>
        <v>o.B.</v>
      </c>
      <c r="BZ45" s="74" t="str">
        <f>IF(BX45&lt;&gt;BX46,"Beckenkontrolle",IF(BX46=1,"ROM hintere Kette","o.B."))</f>
        <v>o.B.</v>
      </c>
      <c r="CA45" s="64">
        <f>IF($L$29=1,1,0)</f>
        <v>0</v>
      </c>
      <c r="CB45" s="80" t="str">
        <f>IF(OR(CC43="ROM FUSS beidseits",CC43="ROM FUSS links",CC43="ROM FUSS rechts"),CB43,IF(AND(CA45=1,CA45=CA46),"ROM hintere Kette",IF(CA45=1,"Beckenkontrolle","o.B.")))</f>
        <v>o.B.</v>
      </c>
      <c r="CC45" s="74" t="str">
        <f>IF(CA45&lt;&gt;CA46,"Beckenkontrolle",IF(CA46=1,"ROM hintere Kette","o.B."))</f>
        <v>o.B.</v>
      </c>
      <c r="CD45" s="64">
        <f>IF($L$30=1,1,0)</f>
        <v>0</v>
      </c>
      <c r="CE45" s="80" t="str">
        <f>IF(OR(CF43="ROM FUSS beidseits",CF43="ROM FUSS links",CF43="ROM FUSS rechts"),CE43,IF(AND(CD45=1,CD45=CD46),"ROM hintere Kette",IF(CD45=1,"Beckenkontrolle","o.B.")))</f>
        <v>o.B.</v>
      </c>
      <c r="CF45" s="74" t="str">
        <f>IF(CD45&lt;&gt;CD46,"Beckenkontrolle",IF(CD46=1,"ROM hintere Kette","o.B."))</f>
        <v>o.B.</v>
      </c>
      <c r="CG45" s="64">
        <f>IF($L$31=1,1,0)</f>
        <v>0</v>
      </c>
      <c r="CH45" s="80" t="str">
        <f>IF(OR(CI43="ROM FUSS beidseits",CI43="ROM FUSS links",CI43="ROM FUSS rechts"),CH43,IF(AND(CG45=1,CG45=CG46),"ROM hintere Kette",IF(CG45=1,"Beckenkontrolle","o.B.")))</f>
        <v>o.B.</v>
      </c>
      <c r="CI45" s="74" t="str">
        <f>IF(CG45&lt;&gt;CG46,"Beckenkontrolle",IF(CG46=1,"ROM hintere Kette","o.B."))</f>
        <v>o.B.</v>
      </c>
      <c r="CJ45" s="64">
        <f>IF($L$32=1,1,0)</f>
        <v>0</v>
      </c>
      <c r="CK45" s="80" t="str">
        <f>IF(OR(CL43="ROM FUSS beidseits",CL43="ROM FUSS links",CL43="ROM FUSS rechts"),CK43,IF(AND(CJ45=1,CJ45=CJ46),"ROM hintere Kette",IF(CJ45=1,"Beckenkontrolle","o.B.")))</f>
        <v>o.B.</v>
      </c>
      <c r="CL45" s="74" t="str">
        <f>IF(CJ45&lt;&gt;CJ46,"Beckenkontrolle",IF(CJ46=1,"ROM hintere Kette","o.B."))</f>
        <v>o.B.</v>
      </c>
      <c r="CM45" s="64">
        <f>IF($L$33=1,1,0)</f>
        <v>0</v>
      </c>
      <c r="CN45" s="80" t="str">
        <f>IF(OR(CO43="ROM FUSS beidseits",CO43="ROM FUSS links",CO43="ROM FUSS rechts"),CN43,IF(AND(CM45=1,CM45=CM46),"ROM hintere Kette",IF(CM45=1,"Beckenkontrolle","o.B.")))</f>
        <v>o.B.</v>
      </c>
      <c r="CO45" s="74" t="str">
        <f>IF(CM45&lt;&gt;CM46,"Beckenkontrolle",IF(CM46=1,"ROM hintere Kette","o.B."))</f>
        <v>o.B.</v>
      </c>
      <c r="CQ45" s="86"/>
      <c r="CR45" s="86"/>
      <c r="CT45" s="86"/>
      <c r="CU45" s="86"/>
      <c r="CW45" s="86"/>
      <c r="CX45" s="86"/>
      <c r="CZ45" s="86"/>
      <c r="DA45" s="86"/>
      <c r="DC45" s="86"/>
      <c r="DD45" s="86"/>
    </row>
    <row r="46" spans="1:108" x14ac:dyDescent="0.25">
      <c r="A46" t="s">
        <v>72</v>
      </c>
      <c r="B46" s="23" t="s">
        <v>35</v>
      </c>
      <c r="D46">
        <f>IF(M4=1,1,0)</f>
        <v>0</v>
      </c>
      <c r="E46" s="6" t="str">
        <f>IF(OR(F43="ROM FUSS beidseits",F43="ROM FUSS links",F43="ROM FUSS rechts"),E43,IF(D45&lt;&gt;D46,"Beckenkontrolle",IF(AND(D45=1,D45=D46),"ROM hintere Kette",IF(D46=1,"ROM hintere Kette","o.B."))))</f>
        <v>o.B.</v>
      </c>
      <c r="F46" s="7" t="str">
        <f>IF(D46=1,"ROM hintere Kette",IF(D45&lt;&gt;D46,"Beckenkontrolle","o.B."))</f>
        <v>o.B.</v>
      </c>
      <c r="G46">
        <f>IF($M$5=1,1,0)</f>
        <v>0</v>
      </c>
      <c r="H46" s="73" t="str">
        <f>IF(OR(I43="ROM FUSS beidseits",I43="ROM FUSS links",I43="ROM FUSS rechts"),H43,IF(G45&lt;&gt;G46,"Beckenkontrolle",IF(AND(G45=1,G45=G46),"ROM hintere Kette",IF(G46=1,"ROM hintere Kette","o.B."))))</f>
        <v>o.B.</v>
      </c>
      <c r="I46" s="73" t="str">
        <f>IF(G46=1,"ROM hintere Kette",IF(G45&lt;&gt;G46,"Beckenkontrolle","o.B."))</f>
        <v>o.B.</v>
      </c>
      <c r="J46">
        <f>IF($M$6=1,1,0)</f>
        <v>0</v>
      </c>
      <c r="K46" s="78" t="str">
        <f>IF(OR(L43="ROM FUSS beidseits",L43="ROM FUSS links",L43="ROM FUSS rechts"),K43,IF(J45&lt;&gt;J46,"Beckenkontrolle",IF(AND(J45=1,J45=J46),"ROM hintere Kette",IF(J46=1,"ROM hintere Kette","o.B."))))</f>
        <v>o.B.</v>
      </c>
      <c r="L46" s="73" t="str">
        <f>IF(J46=1,"ROM hintere Kette",IF(J45&lt;&gt;J46,"Beckenkontrolle","o.B."))</f>
        <v>o.B.</v>
      </c>
      <c r="M46">
        <f>IF($M$7=1,1,0)</f>
        <v>0</v>
      </c>
      <c r="N46" s="78" t="str">
        <f>IF(OR(O43="ROM FUSS beidseits",O43="ROM FUSS links",O43="ROM FUSS rechts"),N43,IF(M45&lt;&gt;M46,"Beckenkontrolle",IF(AND(M45=1,M45=M46),"ROM hintere Kette",IF(M46=1,"ROM hintere Kette","o.B."))))</f>
        <v>o.B.</v>
      </c>
      <c r="O46" s="73" t="str">
        <f>IF(M46=1,"ROM hintere Kette",IF(M45&lt;&gt;M46,"Beckenkontrolle","o.B."))</f>
        <v>o.B.</v>
      </c>
      <c r="P46">
        <f>IF($M$8=1,1,0)</f>
        <v>0</v>
      </c>
      <c r="Q46" s="78" t="str">
        <f>IF(OR(P43="ROM FUSS beidseits",P43="ROM FUSS links",P43="ROM FUSS rechts"),Q43,IF(P45&lt;&gt;P46,"Beckenkontrolle",IF(AND(P45=1,P45=P46),"ROM hintere Kette",IF(P46=1,"ROM hintere Kette","o.B."))))</f>
        <v>o.B.</v>
      </c>
      <c r="R46" s="73" t="str">
        <f>IF(P46=1,"ROM hintere Kette",IF(P45&lt;&gt;P46,"Beckenkontrolle","o.B."))</f>
        <v>o.B.</v>
      </c>
      <c r="S46" s="64">
        <f>IF($M$9=1,1,0)</f>
        <v>0</v>
      </c>
      <c r="T46" s="80" t="str">
        <f>IF(OR(S43="ROM FUSS beidseits",S43="ROM FUSS links",S43="ROM FUSS rechts"),T43,IF(S45&lt;&gt;S46,"Beckenkontrolle",IF(AND(S45=1,S45=S46),"ROM hintere Kette",IF(S46=1,"ROM hintere Kette","o.B."))))</f>
        <v>o.B.</v>
      </c>
      <c r="U46" s="74" t="str">
        <f>IF(S46=1,"ROM hintere Kette",IF(S45&lt;&gt;S46,"Beckenkontrolle","o.B."))</f>
        <v>o.B.</v>
      </c>
      <c r="V46" s="64">
        <f>IF($M$10=1,1,0)</f>
        <v>0</v>
      </c>
      <c r="W46" s="80" t="str">
        <f>IF(OR(V43="ROM FUSS beidseits",V43="ROM FUSS links",V43="ROM FUSS rechts"),W43,IF(V45&lt;&gt;V46,"Beckenkontrolle",IF(AND(V45=1,V45=V46),"ROM hintere Kette",IF(V46=1,"ROM hintere Kette","o.B."))))</f>
        <v>o.B.</v>
      </c>
      <c r="X46" s="74" t="str">
        <f>IF(V46=1,"ROM hintere Kette",IF(V45&lt;&gt;V46,"Beckenkontrolle","o.B."))</f>
        <v>o.B.</v>
      </c>
      <c r="Y46" s="64">
        <f>IF($M$11=1,1,0)</f>
        <v>0</v>
      </c>
      <c r="Z46" s="80" t="str">
        <f>IF(OR(Y43="ROM FUSS beidseits",Y43="ROM FUSS links",Y43="ROM FUSS rechts"),Z43,IF(Y45&lt;&gt;Y46,"Beckenkontrolle",IF(AND(Y45=1,Y45=Y46),"ROM hintere Kette",IF(Y46=1,"ROM hintere Kette","o.B."))))</f>
        <v>o.B.</v>
      </c>
      <c r="AA46" s="74" t="str">
        <f>IF(Y46=1,"ROM hintere Kette",IF(Y45&lt;&gt;Y46,"Beckenkontrolle","o.B."))</f>
        <v>o.B.</v>
      </c>
      <c r="AB46" s="64">
        <f>IF($M$12=1,1,0)</f>
        <v>0</v>
      </c>
      <c r="AC46" s="80" t="str">
        <f>IF(OR(AB43="ROM FUSS beidseits",AB43="ROM FUSS links",AB43="ROM FUSS rechts"),AC43,IF(AB45&lt;&gt;AB46,"Beckenkontrolle",IF(AND(AB45=1,AB45=AB46),"ROM hintere Kette",IF(AB46=1,"ROM hintere Kette","o.B."))))</f>
        <v>o.B.</v>
      </c>
      <c r="AD46" s="74" t="str">
        <f>IF(AB46=1,"ROM hintere Kette",IF(AB45&lt;&gt;AB46,"Beckenkontrolle","o.B."))</f>
        <v>o.B.</v>
      </c>
      <c r="AE46" s="64">
        <f>IF($M$13=1,1,0)</f>
        <v>0</v>
      </c>
      <c r="AF46" s="80" t="str">
        <f>IF(OR(AE43="ROM FUSS beidseits",AE43="ROM FUSS links",AE43="ROM FUSS rechts"),AF43,IF(AE45&lt;&gt;AE46,"Beckenkontrolle",IF(AND(AE45=1,AE45=AE46),"ROM hintere Kette",IF(AE46=1,"ROM hintere Kette","o.B."))))</f>
        <v>o.B.</v>
      </c>
      <c r="AG46" s="74" t="str">
        <f>IF(AE46=1,"ROM hintere Kette",IF(AE45&lt;&gt;AE46,"Beckenkontrolle","o.B."))</f>
        <v>o.B.</v>
      </c>
      <c r="AH46" s="64">
        <f>IF($M$14=1,1,0)</f>
        <v>0</v>
      </c>
      <c r="AI46" s="80" t="str">
        <f>IF(OR(AH43="ROM FUSS beidseits",AH43="ROM FUSS links",AH43="ROM FUSS rechts"),AI43,IF(AH45&lt;&gt;AH46,"Beckenkontrolle",IF(AND(AH45=1,AH45=AH46),"ROM hintere Kette",IF(AH46=1,"ROM hintere Kette","o.B."))))</f>
        <v>o.B.</v>
      </c>
      <c r="AJ46" s="74" t="str">
        <f>IF(AH46=1,"ROM hintere Kette",IF(AH45&lt;&gt;AH46,"Beckenkontrolle","o.B."))</f>
        <v>o.B.</v>
      </c>
      <c r="AK46" s="64">
        <f>IF($M$15=1,1,0)</f>
        <v>0</v>
      </c>
      <c r="AL46" s="80" t="str">
        <f>IF(OR(AK43="ROM FUSS beidseits",AK43="ROM FUSS links",AK43="ROM FUSS rechts"),AL43,IF(AK45&lt;&gt;AK46,"Beckenkontrolle",IF(AND(AK45=1,AK45=AK46),"ROM hintere Kette",IF(AK46=1,"ROM hintere Kette","o.B."))))</f>
        <v>o.B.</v>
      </c>
      <c r="AM46" s="74" t="str">
        <f>IF(AK46=1,"ROM hintere Kette",IF(AK45&lt;&gt;AK46,"Beckenkontrolle","o.B."))</f>
        <v>o.B.</v>
      </c>
      <c r="AN46" s="64">
        <f>IF($M$16=1,1,0)</f>
        <v>0</v>
      </c>
      <c r="AO46" s="80" t="str">
        <f>IF(OR(AN43="ROM FUSS beidseits",AN43="ROM FUSS links",AN43="ROM FUSS rechts"),AO43,IF(AN45&lt;&gt;AN46,"Beckenkontrolle",IF(AND(AN45=1,AN45=AN46),"ROM hintere Kette",IF(AN46=1,"ROM hintere Kette","o.B."))))</f>
        <v>o.B.</v>
      </c>
      <c r="AP46" s="74" t="str">
        <f>IF(AN46=1,"ROM hintere Kette",IF(AN45&lt;&gt;AN46,"Beckenkontrolle","o.B."))</f>
        <v>o.B.</v>
      </c>
      <c r="AQ46" s="64">
        <f>IF($M$17=1,1,0)</f>
        <v>0</v>
      </c>
      <c r="AR46" s="80" t="str">
        <f>IF(OR(AQ43="ROM FUSS beidseits",AQ43="ROM FUSS links",AQ43="ROM FUSS rechts"),AR43,IF(AQ45&lt;&gt;AQ46,"Beckenkontrolle",IF(AND(AQ45=1,AQ45=AQ46),"ROM hintere Kette",IF(AQ46=1,"ROM hintere Kette","o.B."))))</f>
        <v>o.B.</v>
      </c>
      <c r="AS46" s="74" t="str">
        <f>IF(AQ46=1,"ROM hintere Kette",IF(AQ45&lt;&gt;AQ46,"Beckenkontrolle","o.B."))</f>
        <v>o.B.</v>
      </c>
      <c r="AT46" s="64">
        <f>IF($M$18=1,1,0)</f>
        <v>0</v>
      </c>
      <c r="AU46" s="80" t="str">
        <f>IF(OR(AT43="ROM FUSS beidseits",AT43="ROM FUSS links",AT43="ROM FUSS rechts"),AU43,IF(AT45&lt;&gt;AT46,"Beckenkontrolle",IF(AND(AT45=1,AT45=AT46),"ROM hintere Kette",IF(AT46=1,"ROM hintere Kette","o.B."))))</f>
        <v>o.B.</v>
      </c>
      <c r="AV46" s="74" t="str">
        <f>IF(AT46=1,"ROM hintere Kette",IF(AT45&lt;&gt;AT46,"Beckenkontrolle","o.B."))</f>
        <v>o.B.</v>
      </c>
      <c r="AW46" s="64">
        <f>IF($M$19=1,1,0)</f>
        <v>0</v>
      </c>
      <c r="AX46" s="80" t="str">
        <f>IF(OR(AW43="ROM FUSS beidseits",AW43="ROM FUSS links",AW43="ROM FUSS rechts"),AX43,IF(AW45&lt;&gt;AW46,"Beckenkontrolle",IF(AND(AW45=1,AW45=AW46),"ROM hintere Kette",IF(AW46=1,"ROM hintere Kette","o.B."))))</f>
        <v>o.B.</v>
      </c>
      <c r="AY46" s="74" t="str">
        <f>IF(AW46=1,"ROM hintere Kette",IF(AW45&lt;&gt;AW46,"Beckenkontrolle","o.B."))</f>
        <v>o.B.</v>
      </c>
      <c r="AZ46" s="64">
        <f>IF($M$20=1,1,0)</f>
        <v>0</v>
      </c>
      <c r="BA46" s="80" t="str">
        <f>IF(OR(AZ43="ROM FUSS beidseits",AZ43="ROM FUSS links",AZ43="ROM FUSS rechts"),BA43,IF(AZ45&lt;&gt;AZ46,"Beckenkontrolle",IF(AND(AZ45=1,AZ45=AZ46),"ROM hintere Kette",IF(AZ46=1,"ROM hintere Kette","o.B."))))</f>
        <v>o.B.</v>
      </c>
      <c r="BB46" s="74" t="str">
        <f>IF(AZ46=1,"ROM hintere Kette",IF(AZ45&lt;&gt;AZ46,"Beckenkontrolle","o.B."))</f>
        <v>o.B.</v>
      </c>
      <c r="BC46" s="64">
        <f>IF($M$21=1,1,0)</f>
        <v>0</v>
      </c>
      <c r="BD46" s="80" t="str">
        <f>IF(OR(BC43="ROM FUSS beidseits",BC43="ROM FUSS links",BC43="ROM FUSS rechts"),BD43,IF(BC45&lt;&gt;BC46,"Beckenkontrolle",IF(AND(BC45=1,BC45=BC46),"ROM hintere Kette",IF(BC46=1,"ROM hintere Kette","o.B."))))</f>
        <v>o.B.</v>
      </c>
      <c r="BE46" s="74" t="str">
        <f>IF(BC46=1,"ROM hintere Kette",IF(BC45&lt;&gt;BC46,"Beckenkontrolle","o.B."))</f>
        <v>o.B.</v>
      </c>
      <c r="BF46" s="64">
        <f>IF($M$22=1,1,0)</f>
        <v>0</v>
      </c>
      <c r="BG46" s="80" t="str">
        <f>IF(OR(BF43="ROM FUSS beidseits",BF43="ROM FUSS links",BF43="ROM FUSS rechts"),BG43,IF(BF45&lt;&gt;BF46,"Beckenkontrolle",IF(AND(BF45=1,BF45=BF46),"ROM hintere Kette",IF(BF46=1,"ROM hintere Kette","o.B."))))</f>
        <v>o.B.</v>
      </c>
      <c r="BH46" s="74" t="str">
        <f>IF(BF46=1,"ROM hintere Kette",IF(BF45&lt;&gt;BF46,"Beckenkontrolle","o.B."))</f>
        <v>o.B.</v>
      </c>
      <c r="BI46" s="64">
        <f>IF($M$23=1,1,0)</f>
        <v>0</v>
      </c>
      <c r="BJ46" s="80" t="str">
        <f>IF(OR(BI43="ROM FUSS beidseits",BI43="ROM FUSS links",BI43="ROM FUSS rechts"),BJ43,IF(BI45&lt;&gt;BI46,"Beckenkontrolle",IF(AND(BI45=1,BI45=BI46),"ROM hintere Kette",IF(BI46=1,"ROM hintere Kette","o.B."))))</f>
        <v>o.B.</v>
      </c>
      <c r="BK46" s="74" t="str">
        <f>IF(BI46=1,"ROM hintere Kette",IF(BI45&lt;&gt;BI46,"Beckenkontrolle","o.B."))</f>
        <v>o.B.</v>
      </c>
      <c r="BL46" s="64">
        <f>IF($M$24=1,1,0)</f>
        <v>0</v>
      </c>
      <c r="BM46" s="80" t="str">
        <f>IF(OR(BL43="ROM FUSS beidseits",BL43="ROM FUSS links",BL43="ROM FUSS rechts"),BM43,IF(BL45&lt;&gt;BL46,"Beckenkontrolle",IF(AND(BL45=1,BL45=BL46),"ROM hintere Kette",IF(BL46=1,"ROM hintere Kette","o.B."))))</f>
        <v>o.B.</v>
      </c>
      <c r="BN46" s="74" t="str">
        <f>IF(BL46=1,"ROM hintere Kette",IF(BL45&lt;&gt;BL46,"Beckenkontrolle","o.B."))</f>
        <v>o.B.</v>
      </c>
      <c r="BO46" s="64">
        <f>IF($M$25=1,1,0)</f>
        <v>0</v>
      </c>
      <c r="BP46" s="80" t="str">
        <f>IF(OR(BO43="ROM FUSS beidseits",BO43="ROM FUSS links",BO43="ROM FUSS rechts"),BP43,IF(BO45&lt;&gt;BO46,"Beckenkontrolle",IF(AND(BO45=1,BO45=BO46),"ROM hintere Kette",IF(BO46=1,"ROM hintere Kette","o.B."))))</f>
        <v>o.B.</v>
      </c>
      <c r="BQ46" s="74" t="str">
        <f>IF(BO46=1,"ROM hintere Kette",IF(BO45&lt;&gt;BO46,"Beckenkontrolle","o.B."))</f>
        <v>o.B.</v>
      </c>
      <c r="BR46" s="64">
        <f>IF($M$26=1,1,0)</f>
        <v>0</v>
      </c>
      <c r="BS46" s="80" t="str">
        <f>IF(OR(BR43="ROM FUSS beidseits",BR43="ROM FUSS links",BR43="ROM FUSS rechts"),BS43,IF(BR45&lt;&gt;BR46,"Beckenkontrolle",IF(AND(BR45=1,BR45=BR46),"ROM hintere Kette",IF(BR46=1,"ROM hintere Kette","o.B."))))</f>
        <v>o.B.</v>
      </c>
      <c r="BT46" s="74" t="str">
        <f>IF(BR46=1,"ROM hintere Kette",IF(BR45&lt;&gt;BR46,"Beckenkontrolle","o.B."))</f>
        <v>o.B.</v>
      </c>
      <c r="BU46" s="64">
        <f>IF($M$27=1,1,0)</f>
        <v>0</v>
      </c>
      <c r="BV46" s="80" t="str">
        <f>IF(OR(BU43="ROM FUSS beidseits",BU43="ROM FUSS links",BU43="ROM FUSS rechts"),BV43,IF(BU45&lt;&gt;BU46,"Beckenkontrolle",IF(AND(BU45=1,BU45=BU46),"ROM hintere Kette",IF(BU46=1,"ROM hintere Kette","o.B."))))</f>
        <v>o.B.</v>
      </c>
      <c r="BW46" s="74" t="str">
        <f>IF(BU46=1,"ROM hintere Kette",IF(BU45&lt;&gt;BU46,"Beckenkontrolle","o.B."))</f>
        <v>o.B.</v>
      </c>
      <c r="BX46" s="64">
        <f>IF($M$28=1,1,0)</f>
        <v>0</v>
      </c>
      <c r="BY46" s="80" t="str">
        <f>IF(OR(BX43="ROM FUSS beidseits",BX43="ROM FUSS links",BX43="ROM FUSS rechts"),BY43,IF(BX45&lt;&gt;BX46,"Beckenkontrolle",IF(AND(BX45=1,BX45=BX46),"ROM hintere Kette",IF(BX46=1,"ROM hintere Kette","o.B."))))</f>
        <v>o.B.</v>
      </c>
      <c r="BZ46" s="74" t="str">
        <f>IF(BX46=1,"ROM hintere Kette",IF(BX45&lt;&gt;BX46,"Beckenkontrolle","o.B."))</f>
        <v>o.B.</v>
      </c>
      <c r="CA46" s="64">
        <f>IF($M$29=1,1,0)</f>
        <v>0</v>
      </c>
      <c r="CB46" s="80" t="str">
        <f>IF(OR(CA43="ROM FUSS beidseits",CA43="ROM FUSS links",CA43="ROM FUSS rechts"),CB43,IF(CA45&lt;&gt;CA46,"Beckenkontrolle",IF(AND(CA45=1,CA45=CA46),"ROM hintere Kette",IF(CA46=1,"ROM hintere Kette","o.B."))))</f>
        <v>o.B.</v>
      </c>
      <c r="CC46" s="74" t="str">
        <f>IF(CA46=1,"ROM hintere Kette",IF(CA45&lt;&gt;CA46,"Beckenkontrolle","o.B."))</f>
        <v>o.B.</v>
      </c>
      <c r="CD46" s="64">
        <f>IF($M$30=1,1,0)</f>
        <v>0</v>
      </c>
      <c r="CE46" s="80" t="str">
        <f>IF(OR(CD43="ROM FUSS beidseits",CD43="ROM FUSS links",CD43="ROM FUSS rechts"),CE43,IF(CD45&lt;&gt;CD46,"Beckenkontrolle",IF(AND(CD45=1,CD45=CD46),"ROM hintere Kette",IF(CD46=1,"ROM hintere Kette","o.B."))))</f>
        <v>o.B.</v>
      </c>
      <c r="CF46" s="74" t="str">
        <f>IF(CD46=1,"ROM hintere Kette",IF(CD45&lt;&gt;CD46,"Beckenkontrolle","o.B."))</f>
        <v>o.B.</v>
      </c>
      <c r="CG46" s="64">
        <f>IF($M$31=1,1,0)</f>
        <v>0</v>
      </c>
      <c r="CH46" s="80" t="str">
        <f>IF(OR(CG43="ROM FUSS beidseits",CG43="ROM FUSS links",CG43="ROM FUSS rechts"),CH43,IF(CG45&lt;&gt;CG46,"Beckenkontrolle",IF(AND(CG45=1,CG45=CG46),"ROM hintere Kette",IF(CG46=1,"ROM hintere Kette","o.B."))))</f>
        <v>o.B.</v>
      </c>
      <c r="CI46" s="74" t="str">
        <f>IF(CG46=1,"ROM hintere Kette",IF(CG45&lt;&gt;CG46,"Beckenkontrolle","o.B."))</f>
        <v>o.B.</v>
      </c>
      <c r="CJ46" s="64">
        <f>IF($M$32=1,1,0)</f>
        <v>0</v>
      </c>
      <c r="CK46" s="80" t="str">
        <f>IF(OR(CJ43="ROM FUSS beidseits",CJ43="ROM FUSS links",CJ43="ROM FUSS rechts"),CK43,IF(CJ45&lt;&gt;CJ46,"Beckenkontrolle",IF(AND(CJ45=1,CJ45=CJ46),"ROM hintere Kette",IF(CJ46=1,"ROM hintere Kette","o.B."))))</f>
        <v>o.B.</v>
      </c>
      <c r="CL46" s="74" t="str">
        <f>IF(CJ46=1,"ROM hintere Kette",IF(CJ45&lt;&gt;CJ46,"Beckenkontrolle","o.B."))</f>
        <v>o.B.</v>
      </c>
      <c r="CM46" s="64">
        <f>IF($M$33=1,1,0)</f>
        <v>0</v>
      </c>
      <c r="CN46" s="80" t="str">
        <f>IF(OR(CM43="ROM FUSS beidseits",CM43="ROM FUSS links",CM43="ROM FUSS rechts"),CN43,IF(CM45&lt;&gt;CM46,"Beckenkontrolle",IF(AND(CM45=1,CM45=CM46),"ROM hintere Kette",IF(CM46=1,"ROM hintere Kette","o.B."))))</f>
        <v>o.B.</v>
      </c>
      <c r="CO46" s="74" t="str">
        <f>IF(CM46=1,"ROM hintere Kette",IF(CM45&lt;&gt;CM46,"Beckenkontrolle","o.B."))</f>
        <v>o.B.</v>
      </c>
      <c r="CQ46" s="86"/>
      <c r="CR46" s="86"/>
      <c r="CT46" s="86"/>
      <c r="CU46" s="86"/>
      <c r="CW46" s="86"/>
      <c r="CX46" s="86"/>
      <c r="CZ46" s="86"/>
      <c r="DA46" s="86"/>
      <c r="DC46" s="86"/>
      <c r="DD46" s="86"/>
    </row>
    <row r="47" spans="1:108" x14ac:dyDescent="0.25">
      <c r="A47" t="s">
        <v>73</v>
      </c>
      <c r="B47" s="23" t="s">
        <v>36</v>
      </c>
      <c r="D47">
        <f>IF(H4=1,1,0)</f>
        <v>0</v>
      </c>
      <c r="E47" s="6" t="str">
        <f>IF(OR(D42=1),E42,IF(D44=1,E44,IF(AND(D49=7,D50=7),"Skapulakontrolle beidseits",IF(AND(D49=1,D50=1),"Skapulakontrolle rechts",IF(AND(D49=2,D50=2),"Skapulakontrolle links",IF(D47=1,F47,F47))))))</f>
        <v>o.B.</v>
      </c>
      <c r="F47" s="70" t="str">
        <f>IF(D49=6,"Skapulakontrolle rechts",IF(D49=5,"Skapulakontrolle links",IF(AND(H4=1,I4=0),"ROM SCHULTER links",IF(AND(H4=0,I4=1),"ROM SCHULTER rechts",IF(AND(H4=1,I4=1),"ROM SCHULTER beidseits","o.B.")))))</f>
        <v>o.B.</v>
      </c>
      <c r="G47">
        <f>IF($H$5=1,1,0)</f>
        <v>0</v>
      </c>
      <c r="H47" s="73" t="str">
        <f>IF(OR(G42=1),H42,IF(G44=1,H44,IF(AND(G49=7,G50=7),"Skapulakontrolle beidseits",IF(AND(G49=1,G50=1),"Skapulakontrolle rechts",IF(AND(G49=2,G50=2),"Skapulakontrolle links",IF(G47=1,I47,I47))))))</f>
        <v>o.B.</v>
      </c>
      <c r="I47" s="73" t="str">
        <f>IF(G49=6,"Skapulakontrolle rechts",IF(G49=5,"Skapulakontrolle links",IF(AND(H5=1,I5=0),"ROM SCHULTER links",IF(AND(H5=0,I5=1),"ROM SCHULTER rechts",IF(AND(H5=1,I5=1),"ROM SCHULTER beidseits","o.B.")))))</f>
        <v>o.B.</v>
      </c>
      <c r="J47">
        <f>IF($H$6=1,1,0)</f>
        <v>0</v>
      </c>
      <c r="K47" s="78" t="str">
        <f>IF(OR(J42=1),K42,IF(J44=1,K44,IF(AND(J49=7,J50=7),"Skapulakontrolle beidseits",IF(AND(J49=1,J50=1),"Skapulakontrolle rechts",IF(AND(J49=2,J50=2),"Skapulakontrolle links",IF(J47=1,L47,L47))))))</f>
        <v>o.B.</v>
      </c>
      <c r="L47" s="73" t="str">
        <f>IF(J49=6,"Skapulakontrolle rechts",IF(J49=5,"Skapulakontrolle links",IF(AND(H5=1,I5=0),"ROM SCHULTER links",IF(AND(H6=0,I6=1),"ROM SCHULTER rechts",IF(AND(H6=1,I6=1),"ROM SCHULTER beidseits","o.B.")))))</f>
        <v>o.B.</v>
      </c>
      <c r="M47">
        <f>IF($H$7=1,1,0)</f>
        <v>0</v>
      </c>
      <c r="N47" s="78" t="str">
        <f>IF(OR(M42=1),N42,IF(M44=1,N44,IF(AND(M49=7,M50=7),"Skapulakontrolle beidseits",IF(AND(M49=1,M50=1),"Skapulakontrolle rechts",IF(AND(M49=2,M50=2),"Skapulakontrolle links",IF(M47=1,O47,O47))))))</f>
        <v>o.B.</v>
      </c>
      <c r="O47" s="73" t="str">
        <f>IF(M49=6,"Skapulakontrolle rechts",IF(M49=5,"Skapulakontrolle links",IF(AND(H7=1,I7=0),"ROM SCHULTER links",IF(AND(H7=0,I7=1),"ROM SCHULTER rechts",IF(AND(H7=1,I7=1),"ROM SCHULTER beidseits","o.B.")))))</f>
        <v>o.B.</v>
      </c>
      <c r="P47">
        <f>IF($H$8=1,1,0)</f>
        <v>0</v>
      </c>
      <c r="Q47" s="78" t="str">
        <f>IF(OR(P42=1),Q42,IF(P44=1,Q44,IF(AND(P49=7,P50=7),"Skapulakontrolle beidseits",IF(AND(P49=1,P50=1),"Skapulakontrolle rechts",IF(AND(P49=2,P50=2),"Skapulakontrolle links",IF(P47=1,R47,R47))))))</f>
        <v>o.B.</v>
      </c>
      <c r="R47" s="73" t="str">
        <f>IF(P49=6,"Skapulakontrolle rechts",IF(P49=5,"Skapulakontrolle links",IF(AND($H8=1,$I8=0),"ROM SCHULTER links",IF(AND($H8=0,$I8=1),"ROM SCHULTER rechts",IF(AND($H8=1,$I8=1),"ROM SCHULTER beidseits","o.B.")))))</f>
        <v>o.B.</v>
      </c>
      <c r="S47" s="64">
        <f>IF($H$9=1,1,0)</f>
        <v>0</v>
      </c>
      <c r="T47" s="80" t="str">
        <f>IF(OR(S42=1),T42,IF(S44=1,T44,IF(AND(S49=7,S50=7),"Skapulakontrolle beidseits",IF(AND(S49=1,S50=1),"Skapulakontrolle rechts",IF(AND(S49=2,S50=2),"Skapulakontrolle links",IF(S47=1,U47,U47))))))</f>
        <v>o.B.</v>
      </c>
      <c r="U47" s="74" t="str">
        <f>IF(S49=6,"Skapulakontrolle rechts",IF(S49=5,"Skapulakontrolle links",IF(AND($H9=1,$I9=0),"ROM SCHULTER links",IF(AND($H9=0,$I9=1),"ROM SCHULTER rechts",IF(AND($H9=1,$I9=1),"ROM SCHULTER beidseits","o.B.")))))</f>
        <v>o.B.</v>
      </c>
      <c r="V47" s="64">
        <f>IF($H$10=1,1,0)</f>
        <v>0</v>
      </c>
      <c r="W47" s="80" t="str">
        <f>IF(OR(V42=1),W42,IF(V44=1,W44,IF(AND(V49=7,V50=7),"Skapulakontrolle beidseits",IF(AND(V49=1,V50=1),"Skapulakontrolle rechts",IF(AND(V49=2,V50=2),"Skapulakontrolle links",IF(V47=1,X47,X47))))))</f>
        <v>o.B.</v>
      </c>
      <c r="X47" s="74" t="str">
        <f>IF(V49=6,"Skapulakontrolle rechts",IF(V49=5,"Skapulakontrolle links",IF(AND($H10=1,$I10=0),"ROM SCHULTER links",IF(AND($H10=0,$I10=1),"ROM SCHULTER rechts",IF(AND($H10=1,$I10=1),"ROM SCHULTER beidseits","o.B.")))))</f>
        <v>o.B.</v>
      </c>
      <c r="Y47" s="64">
        <f>IF($H$11=1,1,0)</f>
        <v>0</v>
      </c>
      <c r="Z47" s="80" t="str">
        <f>IF(OR(Y42=1),Z42,IF(Y44=1,Z44,IF(AND(Y49=7,Y50=7),"Skapulakontrolle beidseits",IF(AND(Y49=1,Y50=1),"Skapulakontrolle rechts",IF(AND(Y49=2,Y50=2),"Skapulakontrolle links",IF(Y47=1,AA47,AA47))))))</f>
        <v>o.B.</v>
      </c>
      <c r="AA47" s="74" t="str">
        <f>IF(Y49=6,"Skapulakontrolle rechts",IF(Y49=5,"Skapulakontrolle links",IF(AND($H11=1,$I11=0),"ROM SCHULTER links",IF(AND($H11=0,$I11=1),"ROM SCHULTER rechts",IF(AND($H11=1,$I11=1),"ROM SCHULTER beidseits","o.B.")))))</f>
        <v>o.B.</v>
      </c>
      <c r="AB47" s="64">
        <f>IF($H$12=1,1,0)</f>
        <v>0</v>
      </c>
      <c r="AC47" s="80" t="str">
        <f>IF(OR(AB42=1),AC42,IF(AB44=1,AC44,IF(AND(AB49=7,AB50=7),"Skapulakontrolle beidseits",IF(AND(AB49=1,AB50=1),"Skapulakontrolle rechts",IF(AND(AB49=2,AB50=2),"Skapulakontrolle links",IF(AB47=1,AD47,AD47))))))</f>
        <v>o.B.</v>
      </c>
      <c r="AD47" s="74" t="str">
        <f>IF(AB49=6,"Skapulakontrolle rechts",IF(AB49=5,"Skapulakontrolle links",IF(AND($H12=1,$I12=0),"ROM SCHULTER links",IF(AND($H12=0,$I12=1),"ROM SCHULTER rechts",IF(AND($H12=1,$I12=1),"ROM SCHULTER beidseits","o.B.")))))</f>
        <v>o.B.</v>
      </c>
      <c r="AE47" s="64">
        <f>IF($H$13=1,1,0)</f>
        <v>0</v>
      </c>
      <c r="AF47" s="80" t="str">
        <f>IF(OR(AE42=1),AF42,IF(AE44=1,AF44,IF(AND(AE49=7,AE50=7),"Skapulakontrolle beidseits",IF(AND(AE49=1,AE50=1),"Skapulakontrolle rechts",IF(AND(AE49=2,AE50=2),"Skapulakontrolle links",IF(AE47=1,AG47,AG47))))))</f>
        <v>o.B.</v>
      </c>
      <c r="AG47" s="74" t="str">
        <f>IF(AE49=6,"Skapulakontrolle rechts",IF(AE49=5,"Skapulakontrolle links",IF(AND($H13=1,$I13=0),"ROM SCHULTER links",IF(AND($H13=0,$I13=1),"ROM SCHULTER rechts",IF(AND($H13=1,$I13=1),"ROM SCHULTER beidseits","o.B.")))))</f>
        <v>o.B.</v>
      </c>
      <c r="AH47" s="64">
        <f>IF($H$14=1,1,0)</f>
        <v>0</v>
      </c>
      <c r="AI47" s="80" t="str">
        <f>IF(OR(AH42=1),AI42,IF(AH44=1,AI44,IF(AND(AH49=7,AH50=7),"Skapulakontrolle beidseits",IF(AND(AH49=1,AH50=1),"Skapulakontrolle rechts",IF(AND(AH49=2,AH50=2),"Skapulakontrolle links",IF(AH47=1,AJ47,AJ47))))))</f>
        <v>o.B.</v>
      </c>
      <c r="AJ47" s="74" t="str">
        <f>IF(AH49=6,"Skapulakontrolle rechts",IF(AH49=5,"Skapulakontrolle links",IF(AND($H14=1,$I14=0),"ROM SCHULTER links",IF(AND($H14=0,$I14=1),"ROM SCHULTER rechts",IF(AND($H14=1,$I14=1),"ROM SCHULTER beidseits","o.B.")))))</f>
        <v>o.B.</v>
      </c>
      <c r="AK47" s="64">
        <f>IF($H$15=1,1,0)</f>
        <v>0</v>
      </c>
      <c r="AL47" s="80" t="str">
        <f>IF(OR(AK42=1),AL42,IF(AK44=1,AL44,IF(AND(AK49=7,AK50=7),"Skapulakontrolle beidseits",IF(AND(AK49=1,AK50=1),"Skapulakontrolle rechts",IF(AND(AK49=2,AK50=2),"Skapulakontrolle links",IF(AK47=1,AM47,AM47))))))</f>
        <v>o.B.</v>
      </c>
      <c r="AM47" s="74" t="str">
        <f>IF(AK49=6,"Skapulakontrolle rechts",IF(AK49=5,"Skapulakontrolle links",IF(AND($H15=1,$I15=0),"ROM SCHULTER links",IF(AND($H15=0,$I15=1),"ROM SCHULTER rechts",IF(AND($H15=1,$I15=1),"ROM SCHULTER beidseits","o.B.")))))</f>
        <v>o.B.</v>
      </c>
      <c r="AN47" s="64">
        <f>IF($H$16=1,1,0)</f>
        <v>0</v>
      </c>
      <c r="AO47" s="80" t="str">
        <f>IF(OR(AN42=1),AO42,IF(AN44=1,AO44,IF(AND(AN49=7,AN50=7),"Skapulakontrolle beidseits",IF(AND(AN49=1,AN50=1),"Skapulakontrolle rechts",IF(AND(AN49=2,AN50=2),"Skapulakontrolle links",IF(AN47=1,AP47,AP47))))))</f>
        <v>o.B.</v>
      </c>
      <c r="AP47" s="74" t="str">
        <f>IF(AN49=6,"Skapulakontrolle rechts",IF(AN49=5,"Skapulakontrolle links",IF(AND($H16=1,$I16=0),"ROM SCHULTER links",IF(AND($H16=0,$I16=1),"ROM SCHULTER rechts",IF(AND($H16=1,$I16=1),"ROM SCHULTER beidseits","o.B.")))))</f>
        <v>o.B.</v>
      </c>
      <c r="AQ47" s="64">
        <f>IF($H$17=1,1,0)</f>
        <v>0</v>
      </c>
      <c r="AR47" s="80" t="str">
        <f>IF(OR(AQ42=1),AR42,IF(AQ44=1,AR44,IF(AND(AQ49=7,AQ50=7),"Skapulakontrolle beidseits",IF(AND(AQ49=1,AQ50=1),"Skapulakontrolle rechts",IF(AND(AQ49=2,AQ50=2),"Skapulakontrolle links",IF(AQ47=1,AS47,AS47))))))</f>
        <v>o.B.</v>
      </c>
      <c r="AS47" s="74" t="str">
        <f>IF(AQ49=6,"Skapulakontrolle rechts",IF(AQ49=5,"Skapulakontrolle links",IF(AND($H17=1,$I17=0),"ROM SCHULTER links",IF(AND($H17=0,$I17=1),"ROM SCHULTER rechts",IF(AND($H17=1,$I17=1),"ROM SCHULTER beidseits","o.B.")))))</f>
        <v>o.B.</v>
      </c>
      <c r="AT47" s="64">
        <f>IF($H$18=1,1,0)</f>
        <v>0</v>
      </c>
      <c r="AU47" s="80" t="str">
        <f>IF(OR(AT42=1),AU42,IF(AT44=1,AU44,IF(AND(AT49=7,AT50=7),"Skapulakontrolle beidseits",IF(AND(AT49=1,AT50=1),"Skapulakontrolle rechts",IF(AND(AT49=2,AT50=2),"Skapulakontrolle links",IF(AT47=1,AV47,AV47))))))</f>
        <v>o.B.</v>
      </c>
      <c r="AV47" s="74" t="str">
        <f>IF(AT49=6,"Skapulakontrolle rechts",IF(AT49=5,"Skapulakontrolle links",IF(AND($H18=1,$I18=0),"ROM SCHULTER links",IF(AND($H18=0,$I18=1),"ROM SCHULTER rechts",IF(AND($H18=1,$I18=1),"ROM SCHULTER beidseits","o.B.")))))</f>
        <v>o.B.</v>
      </c>
      <c r="AW47" s="64">
        <f>IF($H$19=1,1,0)</f>
        <v>0</v>
      </c>
      <c r="AX47" s="80" t="str">
        <f>IF(OR(AW42=1),AX42,IF(AW44=1,AX44,IF(AND(AW49=7,AW50=7),"Skapulakontrolle beidseits",IF(AND(AW49=1,AW50=1),"Skapulakontrolle rechts",IF(AND(AW49=2,AW50=2),"Skapulakontrolle links",IF(AW47=1,AY47,AY47))))))</f>
        <v>o.B.</v>
      </c>
      <c r="AY47" s="74" t="str">
        <f>IF(AW49=6,"Skapulakontrolle rechts",IF(AW49=5,"Skapulakontrolle links",IF(AND($H19=1,$I19=0),"ROM SCHULTER links",IF(AND($H19=0,$I19=1),"ROM SCHULTER rechts",IF(AND($H19=1,$I19=1),"ROM SCHULTER beidseits","o.B.")))))</f>
        <v>o.B.</v>
      </c>
      <c r="AZ47" s="64">
        <f>IF($H$20=1,1,0)</f>
        <v>0</v>
      </c>
      <c r="BA47" s="80" t="str">
        <f>IF(OR(AZ42=1),BA42,IF(AZ44=1,BA44,IF(AND(AZ49=7,AZ50=7),"Skapulakontrolle beidseits",IF(AND(AZ49=1,AZ50=1),"Skapulakontrolle rechts",IF(AND(AZ49=2,AZ50=2),"Skapulakontrolle links",IF(AZ47=1,BB47,BB47))))))</f>
        <v>o.B.</v>
      </c>
      <c r="BB47" s="74" t="str">
        <f>IF(AZ49=6,"Skapulakontrolle rechts",IF(AZ49=5,"Skapulakontrolle links",IF(AND($H20=1,$I20=0),"ROM SCHULTER links",IF(AND($H20=0,$I20=1),"ROM SCHULTER rechts",IF(AND($H20=1,$I20=1),"ROM SCHULTER beidseits","o.B.")))))</f>
        <v>o.B.</v>
      </c>
      <c r="BC47" s="64">
        <f>IF($H$21=1,1,0)</f>
        <v>0</v>
      </c>
      <c r="BD47" s="80" t="str">
        <f>IF(OR(BC42=1),BD42,IF(BC44=1,BD44,IF(AND(BC49=7,BC50=7),"Skapulakontrolle beidseits",IF(AND(BC49=1,BC50=1),"Skapulakontrolle rechts",IF(AND(BC49=2,BC50=2),"Skapulakontrolle links",IF(BC47=1,BE47,BE47))))))</f>
        <v>o.B.</v>
      </c>
      <c r="BE47" s="74" t="str">
        <f>IF(BC49=6,"Skapulakontrolle rechts",IF(BC49=5,"Skapulakontrolle links",IF(AND($H21=1,$I21=0),"ROM SCHULTER links",IF(AND($H21=0,$I21=1),"ROM SCHULTER rechts",IF(AND($H21=1,$I21=1),"ROM SCHULTER beidseits","o.B.")))))</f>
        <v>o.B.</v>
      </c>
      <c r="BF47" s="64">
        <f>IF($H$22=1,1,0)</f>
        <v>0</v>
      </c>
      <c r="BG47" s="80" t="str">
        <f>IF(OR(BF42=1),BG42,IF(BF44=1,BG44,IF(AND(BF49=7,BF50=7),"Skapulakontrolle beidseits",IF(AND(BF49=1,BF50=1),"Skapulakontrolle rechts",IF(AND(BF49=2,BF50=2),"Skapulakontrolle links",IF(BF47=1,BH47,BH47))))))</f>
        <v>o.B.</v>
      </c>
      <c r="BH47" s="74" t="str">
        <f>IF(BF49=6,"Skapulakontrolle rechts",IF(BF49=5,"Skapulakontrolle links",IF(AND($H22=1,$I22=0),"ROM SCHULTER links",IF(AND($H22=0,$I22=1),"ROM SCHULTER rechts",IF(AND($H22=1,$I22=1),"ROM SCHULTER beidseits","o.B.")))))</f>
        <v>o.B.</v>
      </c>
      <c r="BI47" s="64">
        <f>IF($H$23=1,1,0)</f>
        <v>0</v>
      </c>
      <c r="BJ47" s="80" t="str">
        <f>IF(OR(BI42=1),BJ42,IF(BI44=1,BJ44,IF(AND(BI49=7,BI50=7),"Skapulakontrolle beidseits",IF(AND(BI49=1,BI50=1),"Skapulakontrolle rechts",IF(AND(BI49=2,BI50=2),"Skapulakontrolle links",IF(BI47=1,BK47,BK47))))))</f>
        <v>o.B.</v>
      </c>
      <c r="BK47" s="74" t="str">
        <f>IF(BI49=6,"Skapulakontrolle rechts",IF(BI49=5,"Skapulakontrolle links",IF(AND($H23=1,$I23=0),"ROM SCHULTER links",IF(AND($H23=0,$I23=1),"ROM SCHULTER rechts",IF(AND($H23=1,$I23=1),"ROM SCHULTER beidseits","o.B.")))))</f>
        <v>o.B.</v>
      </c>
      <c r="BL47" s="64">
        <f>IF($H$24=1,1,0)</f>
        <v>0</v>
      </c>
      <c r="BM47" s="80" t="str">
        <f>IF(OR(BL42=1),BM42,IF(BL44=1,BM44,IF(AND(BL49=7,BL50=7),"Skapulakontrolle beidseits",IF(AND(BL49=1,BL50=1),"Skapulakontrolle rechts",IF(AND(BL49=2,BL50=2),"Skapulakontrolle links",IF(BL47=1,BN47,BN47))))))</f>
        <v>o.B.</v>
      </c>
      <c r="BN47" s="74" t="str">
        <f>IF(BL49=6,"Skapulakontrolle rechts",IF(BL49=5,"Skapulakontrolle links",IF(AND($H24=1,$I24=0),"ROM SCHULTER links",IF(AND($H24=0,$I24=1),"ROM SCHULTER rechts",IF(AND($H24=1,$I24=1),"ROM SCHULTER beidseits","o.B.")))))</f>
        <v>o.B.</v>
      </c>
      <c r="BO47" s="64">
        <f>IF($H$25=1,1,0)</f>
        <v>0</v>
      </c>
      <c r="BP47" s="80" t="str">
        <f>IF(OR(BO42=1),BP42,IF(BO44=1,BP44,IF(AND(BO49=7,BO50=7),"Skapulakontrolle beidseits",IF(AND(BO49=1,BO50=1),"Skapulakontrolle rechts",IF(AND(BO49=2,BO50=2),"Skapulakontrolle links",IF(BO47=1,BQ47,BQ47))))))</f>
        <v>o.B.</v>
      </c>
      <c r="BQ47" s="74" t="str">
        <f>IF(BO49=6,"Skapulakontrolle rechts",IF(BO49=5,"Skapulakontrolle links",IF(AND($H25=1,$I25=0),"ROM SCHULTER links",IF(AND($H25=0,$I25=1),"ROM SCHULTER rechts",IF(AND($H25=1,$I25=1),"ROM SCHULTER beidseits","o.B.")))))</f>
        <v>o.B.</v>
      </c>
      <c r="BR47" s="64">
        <f>IF($H$26=1,1,0)</f>
        <v>0</v>
      </c>
      <c r="BS47" s="80" t="str">
        <f>IF(OR(BR42=1),BS42,IF(BR44=1,BS44,IF(AND(BR49=7,BR50=7),"Skapulakontrolle beidseits",IF(AND(BR49=1,BR50=1),"Skapulakontrolle rechts",IF(AND(BR49=2,BR50=2),"Skapulakontrolle links",IF(BR47=1,BT47,BT47))))))</f>
        <v>o.B.</v>
      </c>
      <c r="BT47" s="74" t="str">
        <f>IF(BR49=6,"Skapulakontrolle rechts",IF(BR49=5,"Skapulakontrolle links",IF(AND($H26=1,$I26=0),"ROM SCHULTER links",IF(AND($H26=0,$I26=1),"ROM SCHULTER rechts",IF(AND($H26=1,$I26=1),"ROM SCHULTER beidseits","o.B.")))))</f>
        <v>o.B.</v>
      </c>
      <c r="BU47" s="64">
        <f>IF($H$27=1,1,0)</f>
        <v>0</v>
      </c>
      <c r="BV47" s="80" t="str">
        <f>IF(OR(BU42=1),BV42,IF(BU44=1,BV44,IF(AND(BU49=7,BU50=7),"Skapulakontrolle beidseits",IF(AND(BU49=1,BU50=1),"Skapulakontrolle rechts",IF(AND(BU49=2,BU50=2),"Skapulakontrolle links",IF(BU47=1,BW47,BW47))))))</f>
        <v>o.B.</v>
      </c>
      <c r="BW47" s="74" t="str">
        <f>IF(BU49=6,"Skapulakontrolle rechts",IF(BU49=5,"Skapulakontrolle links",IF(AND($H27=1,$I27=0),"ROM SCHULTER links",IF(AND($H27=0,$I27=1),"ROM SCHULTER rechts",IF(AND($H27=1,$I27=1),"ROM SCHULTER beidseits","o.B.")))))</f>
        <v>o.B.</v>
      </c>
      <c r="BX47" s="64">
        <f>IF($H$28=1,1,0)</f>
        <v>0</v>
      </c>
      <c r="BY47" s="80" t="str">
        <f>IF(OR(BX42=1),BY42,IF(BX44=1,BY44,IF(AND(BX49=7,BX50=7),"Skapulakontrolle beidseits",IF(AND(BX49=1,BX50=1),"Skapulakontrolle rechts",IF(AND(BX49=2,BX50=2),"Skapulakontrolle links",IF(BX47=1,BZ47,BZ47))))))</f>
        <v>o.B.</v>
      </c>
      <c r="BZ47" s="74" t="str">
        <f>IF(BX49=6,"Skapulakontrolle rechts",IF(BX49=5,"Skapulakontrolle links",IF(AND($H28=1,$I28=0),"ROM SCHULTER links",IF(AND($H28=0,$I28=1),"ROM SCHULTER rechts",IF(AND($H28=1,$I28=1),"ROM SCHULTER beidseits","o.B.")))))</f>
        <v>o.B.</v>
      </c>
      <c r="CA47" s="64">
        <f>IF($H$29=1,1,0)</f>
        <v>0</v>
      </c>
      <c r="CB47" s="80" t="str">
        <f>IF(OR(CA42=1),CB42,IF(CA44=1,CB44,IF(AND(CA49=7,CA50=7),"Skapulakontrolle beidseits",IF(AND(CA49=1,CA50=1),"Skapulakontrolle rechts",IF(AND(CA49=2,CA50=2),"Skapulakontrolle links",IF(CA47=1,CC47,CC47))))))</f>
        <v>o.B.</v>
      </c>
      <c r="CC47" s="74" t="str">
        <f>IF(CA49=6,"Skapulakontrolle rechts",IF(CA49=5,"Skapulakontrolle links",IF(AND($H29=1,$I29=0),"ROM SCHULTER links",IF(AND($H29=0,$I29=1),"ROM SCHULTER rechts",IF(AND($H29=1,$I29=1),"ROM SCHULTER beidseits","o.B.")))))</f>
        <v>o.B.</v>
      </c>
      <c r="CD47" s="64">
        <f>IF($H$30=1,1,0)</f>
        <v>0</v>
      </c>
      <c r="CE47" s="80" t="str">
        <f>IF(OR(CD42=1),CE42,IF(CD44=1,CE44,IF(AND(CD49=7,CD50=7),"Skapulakontrolle beidseits",IF(AND(CD49=1,CD50=1),"Skapulakontrolle rechts",IF(AND(CD49=2,CD50=2),"Skapulakontrolle links",IF(CD47=1,CF47,CF47))))))</f>
        <v>o.B.</v>
      </c>
      <c r="CF47" s="74" t="str">
        <f>IF(CD49=6,"Skapulakontrolle rechts",IF(CD49=5,"Skapulakontrolle links",IF(AND($H30=1,$I30=0),"ROM SCHULTER links",IF(AND($H30=0,$I30=1),"ROM SCHULTER rechts",IF(AND($H30=1,$I30=1),"ROM SCHULTER beidseits","o.B.")))))</f>
        <v>o.B.</v>
      </c>
      <c r="CG47" s="64">
        <f>IF($H$31=1,1,0)</f>
        <v>0</v>
      </c>
      <c r="CH47" s="80" t="str">
        <f>IF(OR(CG42=1),CH42,IF(CG44=1,CH44,IF(AND(CG49=7,CG50=7),"Skapulakontrolle beidseits",IF(AND(CG49=1,CG50=1),"Skapulakontrolle rechts",IF(AND(CG49=2,CG50=2),"Skapulakontrolle links",IF(CG47=1,CI47,CI47))))))</f>
        <v>o.B.</v>
      </c>
      <c r="CI47" s="74" t="str">
        <f>IF(CG49=6,"Skapulakontrolle rechts",IF(CG49=5,"Skapulakontrolle links",IF(AND($H31=1,$I31=0),"ROM SCHULTER links",IF(AND($H31=0,$I31=1),"ROM SCHULTER rechts",IF(AND($H31=1,$I31=1),"ROM SCHULTER beidseits","o.B.")))))</f>
        <v>o.B.</v>
      </c>
      <c r="CJ47" s="64">
        <f>IF($H$32=1,1,0)</f>
        <v>0</v>
      </c>
      <c r="CK47" s="80" t="str">
        <f>IF(OR(CJ42=1),CK42,IF(CJ44=1,CK44,IF(AND(CJ49=7,CJ50=7),"Skapulakontrolle beidseits",IF(AND(CJ49=1,CJ50=1),"Skapulakontrolle rechts",IF(AND(CJ49=2,CJ50=2),"Skapulakontrolle links",IF(CJ47=1,CL47,CL47))))))</f>
        <v>o.B.</v>
      </c>
      <c r="CL47" s="74" t="str">
        <f>IF(CJ49=6,"Skapulakontrolle rechts",IF(CJ49=5,"Skapulakontrolle links",IF(AND($H32=1,$I32=0),"ROM SCHULTER links",IF(AND($H32=0,$I32=1),"ROM SCHULTER rechts",IF(AND($H32=1,$I32=1),"ROM SCHULTER beidseits","o.B.")))))</f>
        <v>o.B.</v>
      </c>
      <c r="CM47" s="64">
        <f>IF($H$33=1,1,0)</f>
        <v>0</v>
      </c>
      <c r="CN47" s="80" t="str">
        <f>IF(OR(CM42=1),CN42,IF(CM44=1,CN44,IF(AND(CM49=7,CM50=7),"Skapulakontrolle beidseits",IF(AND(CM49=1,CM50=1),"Skapulakontrolle rechts",IF(AND(CM49=2,CM50=2),"Skapulakontrolle links",IF(CM47=1,CO47,CO47))))))</f>
        <v>o.B.</v>
      </c>
      <c r="CO47" s="74" t="str">
        <f>IF(CM49=6,"Skapulakontrolle rechts",IF(CM49=5,"Skapulakontrolle links",IF(AND($H33=1,$I33=0),"ROM SCHULTER links",IF(AND($H33=0,$I33=1),"ROM SCHULTER rechts",IF(AND($H33=1,$I33=1),"ROM SCHULTER beidseits","o.B.")))))</f>
        <v>o.B.</v>
      </c>
      <c r="CQ47" s="86"/>
      <c r="CR47" s="86"/>
      <c r="CT47" s="86"/>
      <c r="CU47" s="86"/>
      <c r="CW47" s="86"/>
      <c r="CX47" s="86"/>
      <c r="CZ47" s="86"/>
      <c r="DA47" s="86"/>
      <c r="DC47" s="86"/>
      <c r="DD47" s="86"/>
    </row>
    <row r="48" spans="1:108" x14ac:dyDescent="0.25">
      <c r="A48" t="s">
        <v>74</v>
      </c>
      <c r="B48" s="23" t="s">
        <v>37</v>
      </c>
      <c r="C48" s="22"/>
      <c r="D48" s="64">
        <f>IF(N4=1,1,IF(O4=1,1,0))</f>
        <v>0</v>
      </c>
      <c r="E48" s="68" t="str">
        <f>IF(OR(F43="ROM FUSS beidseits",F43="ROM FUSS links",F43="ROM FUSS rechts"),E43,IF(E50="Hüftkontrolle rechts",E50,IF(E50="Hüftkontrolle beidseits",E50,IF(E50="Hüftkontrolle links",E50,IF(E45="Beckenkontrolle","Beckenkontrolle",IF(E46="ROM hintere Kette","ROM hintere Kette",IF(D48=1,"Beckenkontrolle",F48)))))))</f>
        <v>o.B.</v>
      </c>
      <c r="F48" s="7" t="str">
        <f>IF(D49=3,"Hüftkontrolle rechts",IF(D49=4,"Hüftkontrolle links",IF(AND(N4=1,O4=0,D46=1),"ROM hintere Kette links",IF(AND(N4=0,O4=1,D46=1),"ROM hintere Kette rechts",IF(AND(N4=1,O4=0,D46=0),"ROM Huefte rechts",IF(AND(N4=0,O4=1,D46=0),"ROM Huefte links",IF(AND(N4=1,O4=1,D46=0),"ROM Huefte beidseits",IF(AND(N4=1,O4=1,D46=1),"ROM hintere Kette beidseits",F45))))))))</f>
        <v>o.B.</v>
      </c>
      <c r="G48">
        <f>IF($N$5=1,1,IF($O$5=1,1,0))</f>
        <v>0</v>
      </c>
      <c r="H48" s="73" t="str">
        <f>IF(OR(I43="ROM FUSS beidseits",I43="ROM FUSS links",I43="ROM FUSS rechts"),H43,IF(H50="Hüftkontrolle rechts",H50,IF(H50="Hüftkontrolle beidseits",H50,IF(H50="Hüftkontrolle links",H50,IF(H45="Beckenkontrolle","Beckenkontrolle",IF(H46="ROM hintere Kette","ROM hintere Kette",IF(G48=1,"Beckenkontrolle",I48)))))))</f>
        <v>o.B.</v>
      </c>
      <c r="I48" s="73" t="str">
        <f>IF(G49=3,"Hüftkontrolle rechts",IF(G49=4,"Hüftkontrolle links",IF(AND(N5=1,O5=0,G46=1),"ROM hintere Kette links",IF(AND(N5=0,O5=1,G46=1),"ROM hintere Kette rechts",IF(AND(N5=1,O5=0,G46=0),"ROM Huefte rechts",IF(AND(N5=0,O5=1,G46=0),"ROM Huefte links",IF(AND(N5=1,O5=1,G46=0),"ROM Huefte beidseits",IF(AND(N5=1,O5=1,G46=1),"ROM hintere Kette beidseits",I45))))))))</f>
        <v>o.B.</v>
      </c>
      <c r="J48">
        <f>IF($N$6=1,1,IF($O$6=1,1,0))</f>
        <v>0</v>
      </c>
      <c r="K48" s="78" t="str">
        <f>IF(OR(L43="ROM FUSS beidseits",L43="ROM FUSS links",L43="ROM FUSS rechts"),K43,IF(K50="Hüftkontrolle rechts",K50,IF(K50="Hüftkontrolle beidseits",K50,IF(K50="Hüftkontrolle links",K50,IF(K45="Beckenkontrolle","Beckenkontrolle",IF(K46="ROM hintere Kette","ROM hintere Kette",IF(J48=1,"Beckenkontrolle",L48)))))))</f>
        <v>o.B.</v>
      </c>
      <c r="L48" s="73" t="str">
        <f>IF(J49=3,"Hüftkontrolle rechts",IF(J49=4,"Hüftkontrolle links",IF(AND(N6=1,O6=0,J46=1),"ROM hintere Kette links",IF(AND(N6=0,O6=1,J46=1),"ROM hintere Kette rechts",IF(AND(N6=1,O6=0,J46=0),"ROM Huefte rechts",IF(AND(N6=0,O6=1,J46=0),"ROM Huefte links",IF(AND(N6=1,O6=1,J46=0),"ROM Huefte beidseits",IF(AND(N6=1,O6=1,J46=1),"ROM hintere Kette beidseits",L45))))))))</f>
        <v>o.B.</v>
      </c>
      <c r="M48">
        <f>IF($N$7=1,1,IF($O$7=1,1,0))</f>
        <v>0</v>
      </c>
      <c r="N48" s="78" t="str">
        <f>IF(OR(O43="ROM FUSS beidseits",O43="ROM FUSS links",O43="ROM FUSS rechts"),N43,IF(K50="Hüftkontrolle rechts",N50,IF(N50="Hüftkontrolle beidseits",N50,IF(N50="Hüftkontrolle links",N50,IF(N45="Beckenkontrolle","Beckenkontrolle",IF(N46="ROM hintere Kette","ROM hintere Kette",IF(M48=1,"Beckenkontrolle",O48)))))))</f>
        <v>o.B.</v>
      </c>
      <c r="O48" s="73" t="str">
        <f>IF(M49=3,"Hüftkontrolle rechts",IF(M49=4,"Hüftkontrolle links",IF(AND(N7=1,O7=0,M46=1),"ROM hintere Kette links",IF(AND(N7=0,O7=1,M46=1),"ROM hintere Kette rechts",IF(AND(N7=1,O7=0,J46=0),"ROM Huefte rechts",IF(AND(N7=0,O7=1,M46=0),"ROM Huefte links",IF(AND(N7=1,O7=1,M46=0),"ROM Huefte beidseits",IF(AND(N7=1,O7=1,M46=1),"ROM hintere Kette beidseits",O45))))))))</f>
        <v>o.B.</v>
      </c>
      <c r="P48">
        <f>IF($N$8=1,1,IF($O$8=1,1,0))</f>
        <v>0</v>
      </c>
      <c r="Q48" s="78" t="str">
        <f>IF(OR(P43="ROM FUSS beidseits",P43="ROM FUSS links",P43="ROM FUSS rechts"),Q43,IF(Q50="Hüftkontrolle rechts",Q50,IF(Q50="Hüftkontrolle beidseits",Q50,IF(Q50="Hüftkontrolle links",Q50,IF(Q45="Beckenkontrolle","Beckenkontrolle",IF(Q46="ROM hintere Kette","ROM hintere Kette",IF(P48=1,"Beckenkontrolle",R48)))))))</f>
        <v>o.B.</v>
      </c>
      <c r="R48" s="73" t="str">
        <f>IF(P49=3,"Hüftkontrolle rechts",IF(P49=4,"Hüftkontrolle links",IF(AND($N8=1,$O8=0,P46=1),"ROM hintere Kette links",IF(AND($N8=0,$O8=1,P46=1),"ROM hintere Kette rechts",IF(AND($N8=1,$O8=0,P46=0),"ROM Huefte rechts",IF(AND($N8=0,$O8=1,P46=0),"ROM Huefte links",IF(AND($N8=1,$O8=1,P46=0),"ROM Huefte beidseits",IF(AND($N8=1,$O8=1,P46=1),"ROM hintere Kette beidseits",R45))))))))</f>
        <v>o.B.</v>
      </c>
      <c r="S48" s="64">
        <f>IF($N$9=1,1,IF($O$9=1,1,0))</f>
        <v>0</v>
      </c>
      <c r="T48" s="80" t="str">
        <f>IF(OR(S43="ROM FUSS beidseits",S43="ROM FUSS links",S43="ROM FUSS rechts"),T43,IF(T50="Hüftkontrolle rechts",T50,IF(T50="Hüftkontrolle beidseits",T50,IF(T50="Hüftkontrolle links",T50,IF(T45="Beckenkontrolle","Beckenkontrolle",IF(T46="ROM hintere Kette","ROM hintere Kette",IF(S48=1,"Beckenkontrolle",U48)))))))</f>
        <v>o.B.</v>
      </c>
      <c r="U48" s="74" t="str">
        <f>IF(S49=3,"Hüftkontrolle rechts",IF(S49=4,"Hüftkontrolle links",IF(AND($N9=1,$O9=0,S46=1),"ROM hintere Kette links",IF(AND($N9=0,$O9=1,S46=1),"ROM hintere Kette rechts",IF(AND($N9=1,$O9=0,S46=0),"ROM Huefte rechts",IF(AND($N9=0,$O9=1,S46=0),"ROM Huefte links",IF(AND($N9=1,$O9=1,S46=0),"ROM Huefte beidseits",IF(AND($N9=1,$O9=1,S46=1),"ROM hintere Kette beidseits",U45))))))))</f>
        <v>o.B.</v>
      </c>
      <c r="V48" s="64">
        <f>IF($N$10=1,1,IF($O$10=1,1,0))</f>
        <v>0</v>
      </c>
      <c r="W48" s="80" t="str">
        <f>IF(OR(V43="ROM FUSS beidseits",V43="ROM FUSS links",V43="ROM FUSS rechts"),W43,IF(W50="Hüftkontrolle rechts",W50,IF(W50="Hüftkontrolle beidseits",W50,IF(W50="Hüftkontrolle links",W50,IF(W45="Beckenkontrolle","Beckenkontrolle",IF(W46="ROM hintere Kette","ROM hintere Kette",IF(V48=1,"Beckenkontrolle",X48)))))))</f>
        <v>o.B.</v>
      </c>
      <c r="X48" s="74" t="str">
        <f>IF(V49=3,"Hüftkontrolle rechts",IF(V49=4,"Hüftkontrolle links",IF(AND($N10=1,$O10=0,V46=1),"ROM hintere Kette links",IF(AND($N10=0,$O10=1,V46=1),"ROM hintere Kette rechts",IF(AND($N10=1,$O10=0,V46=0),"ROM Huefte rechts",IF(AND($N10=0,$O10=1,V46=0),"ROM Huefte links",IF(AND($N10=1,$O10=1,V46=0),"ROM Huefte beidseits",IF(AND($N10=1,$O10=1,V46=1),"ROM hintere Kette beidseits",X45))))))))</f>
        <v>o.B.</v>
      </c>
      <c r="Y48" s="64">
        <f>IF($N$11=1,1,IF($O$11=1,1,0))</f>
        <v>0</v>
      </c>
      <c r="Z48" s="80" t="str">
        <f>IF(OR(Y43="ROM FUSS beidseits",Y43="ROM FUSS links",Y43="ROM FUSS rechts"),Z43,IF(Z50="Hüftkontrolle rechts",Z50,IF(Z50="Hüftkontrolle beidseits",Z50,IF(Z50="Hüftkontrolle links",Z50,IF(Z45="Beckenkontrolle","Beckenkontrolle",IF(Z46="ROM hintere Kette","ROM hintere Kette",IF(Y48=1,"Beckenkontrolle",AA48)))))))</f>
        <v>o.B.</v>
      </c>
      <c r="AA48" s="74" t="str">
        <f>IF(Y49=3,"Hüftkontrolle rechts",IF(Y49=4,"Hüftkontrolle links",IF(AND($N11=1,$O11=0,Y46=1),"ROM hintere Kette links",IF(AND($N11=0,$O11=1,Y46=1),"ROM hintere Kette rechts",IF(AND($N11=1,$O11=0,Y46=0),"ROM Huefte rechts",IF(AND($N11=0,$O11=1,Y46=0),"ROM Huefte links",IF(AND($N11=1,$O11=1,Y46=0),"ROM Huefte beidseits",IF(AND($N11=1,$O11=1,Y46=1),"ROM hintere Kette beidseits",AA45))))))))</f>
        <v>o.B.</v>
      </c>
      <c r="AB48" s="64">
        <f>IF($N$12=1,1,IF($O$12=1,1,0))</f>
        <v>0</v>
      </c>
      <c r="AC48" s="80" t="str">
        <f>IF(OR(AB43="ROM FUSS beidseits",AB43="ROM FUSS links",AB43="ROM FUSS rechts"),AC43,IF(AC50="Hüftkontrolle rechts",AC50,IF(AC50="Hüftkontrolle beidseits",AC50,IF(AC50="Hüftkontrolle links",AC50,IF(AC45="Beckenkontrolle","Beckenkontrolle",IF(AC46="ROM hintere Kette","ROM hintere Kette",IF(AB48=1,"Beckenkontrolle",AD48)))))))</f>
        <v>o.B.</v>
      </c>
      <c r="AD48" s="74" t="str">
        <f>IF(AB49=3,"Hüftkontrolle rechts",IF(AB49=4,"Hüftkontrolle links",IF(AND($N12=1,$O12=0,AB46=1),"ROM hintere Kette links",IF(AND($N12=0,$O12=1,AB46=1),"ROM hintere Kette rechts",IF(AND($N12=1,$O12=0,AB46=0),"ROM Huefte rechts",IF(AND($N12=0,$O12=1,AB46=0),"ROM Huefte links",IF(AND($N12=1,$O12=1,AB46=0),"ROM Huefte beidseits",IF(AND($N12=1,$O12=1,AB46=1),"ROM hintere Kette beidseits",AD45))))))))</f>
        <v>o.B.</v>
      </c>
      <c r="AE48" s="64">
        <f>IF($N$13=1,1,IF($O$13=1,1,0))</f>
        <v>0</v>
      </c>
      <c r="AF48" s="80" t="str">
        <f>IF(OR(AE43="ROM FUSS beidseits",AE43="ROM FUSS links",AE43="ROM FUSS rechts"),AF43,IF(AF50="Hüftkontrolle rechts",AF50,IF(AF50="Hüftkontrolle beidseits",AF50,IF(AF50="Hüftkontrolle links",AF50,IF(AF45="Beckenkontrolle","Beckenkontrolle",IF(AF46="ROM hintere Kette","ROM hintere Kette",IF(AE48=1,"Beckenkontrolle",AG48)))))))</f>
        <v>o.B.</v>
      </c>
      <c r="AG48" s="74" t="str">
        <f>IF(AE49=3,"Hüftkontrolle rechts",IF(AE49=4,"Hüftkontrolle links",IF(AND($N13=1,$O13=0,AE46=1),"ROM hintere Kette links",IF(AND($N13=0,$O13=1,AE46=1),"ROM hintere Kette rechts",IF(AND($N13=1,$O13=0,AE46=0),"ROM Huefte rechts",IF(AND($N13=0,$O13=1,AE46=0),"ROM Huefte links",IF(AND($N13=1,$O13=1,AE46=0),"ROM Huefte beidseits",IF(AND($N13=1,$O13=1,AE46=1),"ROM hintere Kette beidseits",AG45))))))))</f>
        <v>o.B.</v>
      </c>
      <c r="AH48" s="64">
        <f>IF($N$14=1,1,IF($O$14=1,1,0))</f>
        <v>0</v>
      </c>
      <c r="AI48" s="80" t="str">
        <f>IF(OR(AH43="ROM FUSS beidseits",AH43="ROM FUSS links",AH43="ROM FUSS rechts"),AI43,IF(AI50="Hüftkontrolle rechts",AI50,IF(AI50="Hüftkontrolle beidseits",AI50,IF(AI50="Hüftkontrolle links",AI50,IF(AI45="Beckenkontrolle","Beckenkontrolle",IF(AI46="ROM hintere Kette","ROM hintere Kette",IF(AH48=1,"Beckenkontrolle",AJ48)))))))</f>
        <v>o.B.</v>
      </c>
      <c r="AJ48" s="74" t="str">
        <f>IF(AH49=3,"Hüftkontrolle rechts",IF(AH49=4,"Hüftkontrolle links",IF(AND($N14=1,$O14=0,AH46=1),"ROM hintere Kette links",IF(AND($N14=0,$O14=1,AH46=1),"ROM hintere Kette rechts",IF(AND($N14=1,$O14=0,AH46=0),"ROM Huefte rechts",IF(AND($N14=0,$O14=1,AH46=0),"ROM Huefte links",IF(AND($N14=1,$O14=1,AH46=0),"ROM Huefte beidseits",IF(AND($N14=1,$O14=1,AH46=1),"ROM hintere Kette beidseits",AJ45))))))))</f>
        <v>o.B.</v>
      </c>
      <c r="AK48" s="64">
        <f>IF($N$15=1,1,IF($O$15=1,1,0))</f>
        <v>0</v>
      </c>
      <c r="AL48" s="80" t="str">
        <f>IF(OR(AK43="ROM FUSS beidseits",AK43="ROM FUSS links",AK43="ROM FUSS rechts"),AL43,IF(AL50="Hüftkontrolle rechts",AL50,IF(AL50="Hüftkontrolle beidseits",AL50,IF(AL50="Hüftkontrolle links",AL50,IF(AL45="Beckenkontrolle","Beckenkontrolle",IF(AL46="ROM hintere Kette","ROM hintere Kette",IF(AK48=1,"Beckenkontrolle",AM48)))))))</f>
        <v>o.B.</v>
      </c>
      <c r="AM48" s="74" t="str">
        <f>IF(AK49=3,"Hüftkontrolle rechts",IF(AK49=4,"Hüftkontrolle links",IF(AND($N15=1,$O15=0,AK46=1),"ROM hintere Kette links",IF(AND($N15=0,$O15=1,AK46=1),"ROM hintere Kette rechts",IF(AND($N15=1,$O15=0,AK46=0),"ROM Huefte rechts",IF(AND($N15=0,$O15=1,AK46=0),"ROM Huefte links",IF(AND($N15=1,$O15=1,AK46=0),"ROM Huefte beidseits",IF(AND($N15=1,$O15=1,AK46=1),"ROM hintere Kette beidseits",AM45))))))))</f>
        <v>o.B.</v>
      </c>
      <c r="AN48" s="64">
        <f>IF($N$16=1,1,IF($O$16=1,1,0))</f>
        <v>0</v>
      </c>
      <c r="AO48" s="80" t="str">
        <f>IF(OR(AN43="ROM FUSS beidseits",AN43="ROM FUSS links",AN43="ROM FUSS rechts"),AO43,IF(AO50="Hüftkontrolle rechts",AO50,IF(AO50="Hüftkontrolle beidseits",AO50,IF(AO50="Hüftkontrolle links",AO50,IF(AO45="Beckenkontrolle","Beckenkontrolle",IF(AO46="ROM hintere Kette","ROM hintere Kette",IF(AN48=1,"Beckenkontrolle",AP48)))))))</f>
        <v>o.B.</v>
      </c>
      <c r="AP48" s="74" t="str">
        <f>IF(AN49=3,"Hüftkontrolle rechts",IF(AN49=4,"Hüftkontrolle links",IF(AND($N16=1,$O16=0,AN46=1),"ROM hintere Kette links",IF(AND($N16=0,$O16=1,AN46=1),"ROM hintere Kette rechts",IF(AND($N16=1,$O16=0,AN46=0),"ROM Huefte rechts",IF(AND($N16=0,$O16=1,AN46=0),"ROM Huefte links",IF(AND($N16=1,$O16=1,AN46=0),"ROM Huefte beidseits",IF(AND($N16=1,$O16=1,AN46=1),"ROM hintere Kette beidseits",AP45))))))))</f>
        <v>o.B.</v>
      </c>
      <c r="AQ48" s="64">
        <f>IF($N$17=1,1,IF($O$17=1,1,0))</f>
        <v>0</v>
      </c>
      <c r="AR48" s="80" t="str">
        <f>IF(OR(AQ43="ROM FUSS beidseits",AQ43="ROM FUSS links",AQ43="ROM FUSS rechts"),AR43,IF(AR50="Hüftkontrolle rechts",AR50,IF(AR50="Hüftkontrolle beidseits",AR50,IF(AR50="Hüftkontrolle links",AR50,IF(AR45="Beckenkontrolle","Beckenkontrolle",IF(AR46="ROM hintere Kette","ROM hintere Kette",IF(AQ48=1,"Beckenkontrolle",AS48)))))))</f>
        <v>o.B.</v>
      </c>
      <c r="AS48" s="74" t="str">
        <f>IF(AQ49=3,"Hüftkontrolle rechts",IF(AQ49=4,"Hüftkontrolle links",IF(AND($N17=1,$O17=0,AQ46=1),"ROM hintere Kette links",IF(AND($N17=0,$O17=1,AQ46=1),"ROM hintere Kette rechts",IF(AND($N17=1,$O17=0,AQ46=0),"ROM Huefte rechts",IF(AND($N17=0,$O17=1,AQ46=0),"ROM Huefte links",IF(AND($N17=1,$O17=1,AQ46=0),"ROM Huefte beidseits",IF(AND($N17=1,$O17=1,AQ46=1),"ROM hintere Kette beidseits",AS45))))))))</f>
        <v>o.B.</v>
      </c>
      <c r="AT48" s="64">
        <f>IF($N$18=1,1,IF($O$18=1,1,0))</f>
        <v>0</v>
      </c>
      <c r="AU48" s="80" t="str">
        <f>IF(OR(AT43="ROM FUSS beidseits",AT43="ROM FUSS links",AT43="ROM FUSS rechts"),AU43,IF(AU50="Hüftkontrolle rechts",AU50,IF(AU50="Hüftkontrolle beidseits",AU50,IF(AU50="Hüftkontrolle links",AU50,IF(AU45="Beckenkontrolle","Beckenkontrolle",IF(AU46="ROM hintere Kette","ROM hintere Kette",IF(AT48=1,"Beckenkontrolle",AV48)))))))</f>
        <v>o.B.</v>
      </c>
      <c r="AV48" s="74" t="str">
        <f>IF(AT49=3,"Hüftkontrolle rechts",IF(AT49=4,"Hüftkontrolle links",IF(AND($N18=1,$O18=0,AT46=1),"ROM hintere Kette links",IF(AND($N18=0,$O18=1,AT46=1),"ROM hintere Kette rechts",IF(AND($N18=1,$O18=0,AT46=0),"ROM Huefte rechts",IF(AND($N18=0,$O18=1,AT46=0),"ROM Huefte links",IF(AND($N18=1,$O18=1,AT46=0),"ROM Huefte beidseits",IF(AND($N18=1,$O18=1,AT46=1),"ROM hintere Kette beidseits",AV45))))))))</f>
        <v>o.B.</v>
      </c>
      <c r="AW48" s="64">
        <f>IF($N$19=1,1,IF($O$19=1,1,0))</f>
        <v>0</v>
      </c>
      <c r="AX48" s="80" t="str">
        <f>IF(OR(AW43="ROM FUSS beidseits",AW43="ROM FUSS links",AW43="ROM FUSS rechts"),AX43,IF(AX50="Hüftkontrolle rechts",AX50,IF(AX50="Hüftkontrolle beidseits",AX50,IF(AX50="Hüftkontrolle links",AX50,IF(AX45="Beckenkontrolle","Beckenkontrolle",IF(AX46="ROM hintere Kette","ROM hintere Kette",IF(AW48=1,"Beckenkontrolle",AY48)))))))</f>
        <v>o.B.</v>
      </c>
      <c r="AY48" s="74" t="str">
        <f>IF(AW49=3,"Hüftkontrolle rechts",IF(AW49=4,"Hüftkontrolle links",IF(AND($N19=1,$O19=0,AW46=1),"ROM hintere Kette links",IF(AND($N19=0,$O19=1,AW46=1),"ROM hintere Kette rechts",IF(AND($N19=1,$O19=0,AW46=0),"ROM Huefte rechts",IF(AND($N19=0,$O19=1,AW46=0),"ROM Huefte links",IF(AND($N19=1,$O19=1,AW46=0),"ROM Huefte beidseits",IF(AND($N19=1,$O19=1,AW46=1),"ROM hintere Kette beidseits",AY45))))))))</f>
        <v>o.B.</v>
      </c>
      <c r="AZ48" s="64">
        <f>IF($N$20=1,1,IF($O$20=1,1,0))</f>
        <v>0</v>
      </c>
      <c r="BA48" s="80" t="str">
        <f>IF(OR(AZ43="ROM FUSS beidseits",AZ43="ROM FUSS links",AZ43="ROM FUSS rechts"),BA43,IF(BA50="Hüftkontrolle rechts",BA50,IF(BA50="Hüftkontrolle beidseits",BA50,IF(BA50="Hüftkontrolle links",BA50,IF(BA45="Beckenkontrolle","Beckenkontrolle",IF(BA46="ROM hintere Kette","ROM hintere Kette",IF(AZ48=1,"Beckenkontrolle",BB48)))))))</f>
        <v>o.B.</v>
      </c>
      <c r="BB48" s="74" t="str">
        <f>IF(AZ49=3,"Hüftkontrolle rechts",IF(AZ49=4,"Hüftkontrolle links",IF(AND($N20=1,$O20=0,AZ46=1),"ROM hintere Kette links",IF(AND($N20=0,$O20=1,AZ46=1),"ROM hintere Kette rechts",IF(AND($N20=1,$O20=0,AZ46=0),"ROM Huefte rechts",IF(AND($N20=0,$O20=1,AZ46=0),"ROM Huefte links",IF(AND($N20=1,$O20=1,AZ46=0),"ROM Huefte beidseits",IF(AND($N20=1,$O20=1,AZ46=1),"ROM hintere Kette beidseits",BB45))))))))</f>
        <v>o.B.</v>
      </c>
      <c r="BC48" s="64">
        <f>IF($N$21=1,1,IF($O$21=1,1,0))</f>
        <v>0</v>
      </c>
      <c r="BD48" s="80" t="str">
        <f>IF(OR(BC43="ROM FUSS beidseits",BC43="ROM FUSS links",BC43="ROM FUSS rechts"),BD43,IF(BD50="Hüftkontrolle rechts",BD50,IF(BD50="Hüftkontrolle beidseits",BD50,IF(BD50="Hüftkontrolle links",BD50,IF(BD45="Beckenkontrolle","Beckenkontrolle",IF(BD46="ROM hintere Kette","ROM hintere Kette",IF(BC48=1,"Beckenkontrolle",BE48)))))))</f>
        <v>o.B.</v>
      </c>
      <c r="BE48" s="74" t="str">
        <f>IF(BC49=3,"Hüftkontrolle rechts",IF(BC49=4,"Hüftkontrolle links",IF(AND($N21=1,$O21=0,BC46=1),"ROM hintere Kette links",IF(AND($N21=0,$O21=1,BC46=1),"ROM hintere Kette rechts",IF(AND($N21=1,$O21=0,BC46=0),"ROM Huefte rechts",IF(AND($N21=0,$O21=1,BC46=0),"ROM Huefte links",IF(AND($N21=1,$O21=1,BC46=0),"ROM Huefte beidseits",IF(AND($N21=1,$O21=1,BC46=1),"ROM hintere Kette beidseits",BE45))))))))</f>
        <v>o.B.</v>
      </c>
      <c r="BF48" s="64">
        <f>IF($N$22=1,1,IF($O$22=1,1,0))</f>
        <v>0</v>
      </c>
      <c r="BG48" s="80" t="str">
        <f>IF(OR(BF43="ROM FUSS beidseits",BF43="ROM FUSS links",BF43="ROM FUSS rechts"),BG43,IF(BG50="Hüftkontrolle rechts",BG50,IF(BG50="Hüftkontrolle beidseits",BG50,IF(BG50="Hüftkontrolle links",BG50,IF(BG45="Beckenkontrolle","Beckenkontrolle",IF(BG46="ROM hintere Kette","ROM hintere Kette",IF(BF48=1,"Beckenkontrolle",BH48)))))))</f>
        <v>o.B.</v>
      </c>
      <c r="BH48" s="74" t="str">
        <f>IF(BF49=3,"Hüftkontrolle rechts",IF(BF49=4,"Hüftkontrolle links",IF(AND($N22=1,$O22=0,BF46=1),"ROM hintere Kette links",IF(AND($N22=0,$O22=1,BF46=1),"ROM hintere Kette rechts",IF(AND($N22=1,$O22=0,BF46=0),"ROM Huefte rechts",IF(AND($N22=0,$O22=1,BF46=0),"ROM Huefte links",IF(AND($N22=1,$O22=1,BF46=0),"ROM Huefte beidseits",IF(AND($N22=1,$O22=1,BF46=1),"ROM hintere Kette beidseits",BH45))))))))</f>
        <v>o.B.</v>
      </c>
      <c r="BI48" s="64">
        <f>IF($N$23=1,1,IF($O$23=1,1,0))</f>
        <v>0</v>
      </c>
      <c r="BJ48" s="80" t="str">
        <f>IF(OR(BI43="ROM FUSS beidseits",BI43="ROM FUSS links",BI43="ROM FUSS rechts"),BJ43,IF(BJ50="Hüftkontrolle rechts",BJ50,IF(BJ50="Hüftkontrolle beidseits",BJ50,IF(BJ50="Hüftkontrolle links",BJ50,IF(BJ45="Beckenkontrolle","Beckenkontrolle",IF(BJ46="ROM hintere Kette","ROM hintere Kette",IF(BI48=1,"Beckenkontrolle",BK48)))))))</f>
        <v>o.B.</v>
      </c>
      <c r="BK48" s="74" t="str">
        <f>IF(BI49=3,"Hüftkontrolle rechts",IF(BI49=4,"Hüftkontrolle links",IF(AND($N23=1,$O23=0,BI46=1),"ROM hintere Kette links",IF(AND($N23=0,$O23=1,BI46=1),"ROM hintere Kette rechts",IF(AND($N23=1,$O23=0,BI46=0),"ROM Huefte rechts",IF(AND($N23=0,$O23=1,BI46=0),"ROM Huefte links",IF(AND($N23=1,$O23=1,BI46=0),"ROM Huefte beidseits",IF(AND($N23=1,$O23=1,BI46=1),"ROM hintere Kette beidseits",BK45))))))))</f>
        <v>o.B.</v>
      </c>
      <c r="BL48" s="64">
        <f>IF($N$24=1,1,IF($O$24=1,1,0))</f>
        <v>0</v>
      </c>
      <c r="BM48" s="80" t="str">
        <f>IF(OR(BL43="ROM FUSS beidseits",BL43="ROM FUSS links",BL43="ROM FUSS rechts"),BM43,IF(BM50="Hüftkontrolle rechts",BM50,IF(BM50="Hüftkontrolle beidseits",BM50,IF(BM50="Hüftkontrolle links",BM50,IF(BM45="Beckenkontrolle","Beckenkontrolle",IF(BM46="ROM hintere Kette","ROM hintere Kette",IF(BL48=1,"Beckenkontrolle",BN48)))))))</f>
        <v>o.B.</v>
      </c>
      <c r="BN48" s="74" t="str">
        <f>IF(BL49=3,"Hüftkontrolle rechts",IF(BL49=4,"Hüftkontrolle links",IF(AND($N24=1,$O24=0,BL46=1),"ROM hintere Kette links",IF(AND($N24=0,$O24=1,BL46=1),"ROM hintere Kette rechts",IF(AND($N24=1,$O24=0,BL46=0),"ROM Huefte rechts",IF(AND($N24=0,$O24=1,BL46=0),"ROM Huefte links",IF(AND($N24=1,$O24=1,BL46=0),"ROM Huefte beidseits",IF(AND($N24=1,$O24=1,BL46=1),"ROM hintere Kette beidseits",BN45))))))))</f>
        <v>o.B.</v>
      </c>
      <c r="BO48" s="64">
        <f>IF($N$25=1,1,IF($O$25=1,1,0))</f>
        <v>0</v>
      </c>
      <c r="BP48" s="80" t="str">
        <f>IF(OR(BO43="ROM FUSS beidseits",BO43="ROM FUSS links",BO43="ROM FUSS rechts"),BP43,IF(BP50="Hüftkontrolle rechts",BP50,IF(BP50="Hüftkontrolle beidseits",BP50,IF(BP50="Hüftkontrolle links",BP50,IF(BP45="Beckenkontrolle","Beckenkontrolle",IF(BP46="ROM hintere Kette","ROM hintere Kette",IF(BO48=1,"Beckenkontrolle",BQ48)))))))</f>
        <v>o.B.</v>
      </c>
      <c r="BQ48" s="74" t="str">
        <f>IF(BO49=3,"Hüftkontrolle rechts",IF(BO49=4,"Hüftkontrolle links",IF(AND($N25=1,$O25=0,BO46=1),"ROM hintere Kette links",IF(AND($N25=0,$O25=1,BO46=1),"ROM hintere Kette rechts",IF(AND($N25=1,$O25=0,BO46=0),"ROM Huefte rechts",IF(AND($N25=0,$O25=1,BO46=0),"ROM Huefte links",IF(AND($N25=1,$O25=1,BO46=0),"ROM Huefte beidseits",IF(AND($N25=1,$O25=1,BO46=1),"ROM hintere Kette beidseits",BQ45))))))))</f>
        <v>o.B.</v>
      </c>
      <c r="BR48" s="64">
        <f>IF($N$26=1,1,IF($O$26=1,1,0))</f>
        <v>0</v>
      </c>
      <c r="BS48" s="80" t="str">
        <f>IF(OR(BR43="ROM FUSS beidseits",BR43="ROM FUSS links",BR43="ROM FUSS rechts"),BS43,IF(BS50="Hüftkontrolle rechts",BS50,IF(BS50="Hüftkontrolle beidseits",BS50,IF(BS50="Hüftkontrolle links",BS50,IF(BS45="Beckenkontrolle","Beckenkontrolle",IF(BS46="ROM hintere Kette","ROM hintere Kette",IF(BR48=1,"Beckenkontrolle",BT48)))))))</f>
        <v>o.B.</v>
      </c>
      <c r="BT48" s="74" t="str">
        <f>IF(BR49=3,"Hüftkontrolle rechts",IF(BR49=4,"Hüftkontrolle links",IF(AND($N26=1,$O26=0,BR46=1),"ROM hintere Kette links",IF(AND($N26=0,$O26=1,BR46=1),"ROM hintere Kette rechts",IF(AND($N26=1,$O26=0,BR46=0),"ROM Huefte rechts",IF(AND($N26=0,$O26=1,BR46=0),"ROM Huefte links",IF(AND($N26=1,$O26=1,BR46=0),"ROM Huefte beidseits",IF(AND($N26=1,$O26=1,BR46=1),"ROM hintere Kette beidseits",BT45))))))))</f>
        <v>o.B.</v>
      </c>
      <c r="BU48" s="64">
        <f>IF($N$27=1,1,IF($O$27=1,1,0))</f>
        <v>0</v>
      </c>
      <c r="BV48" s="80" t="str">
        <f>IF(OR(BU43="ROM FUSS beidseits",BU43="ROM FUSS links",BU43="ROM FUSS rechts"),BV43,IF(BV50="Hüftkontrolle rechts",BV50,IF(BV50="Hüftkontrolle beidseits",BV50,IF(BV50="Hüftkontrolle links",BV50,IF(BV45="Beckenkontrolle","Beckenkontrolle",IF(BV46="ROM hintere Kette","ROM hintere Kette",IF(BU48=1,"Beckenkontrolle",BW48)))))))</f>
        <v>o.B.</v>
      </c>
      <c r="BW48" s="74" t="str">
        <f>IF(BU49=3,"Hüftkontrolle rechts",IF(BU49=4,"Hüftkontrolle links",IF(AND($N27=1,$O27=0,BU46=1),"ROM hintere Kette links",IF(AND($N27=0,$O27=1,BU46=1),"ROM hintere Kette rechts",IF(AND($N27=1,$O27=0,BU46=0),"ROM Huefte rechts",IF(AND($N27=0,$O27=1,BU46=0),"ROM Huefte links",IF(AND($N27=1,$O27=1,BU46=0),"ROM Huefte beidseits",IF(AND($N27=1,$O27=1,BU46=1),"ROM hintere Kette beidseits",BW45))))))))</f>
        <v>o.B.</v>
      </c>
      <c r="BX48" s="64">
        <f>IF($N$28=1,1,IF($O$28=1,1,0))</f>
        <v>0</v>
      </c>
      <c r="BY48" s="80" t="str">
        <f>IF(OR(BX43="ROM FUSS beidseits",BX43="ROM FUSS links",BX43="ROM FUSS rechts"),BY43,IF(BY50="Hüftkontrolle rechts",BY50,IF(BY50="Hüftkontrolle beidseits",BY50,IF(BY50="Hüftkontrolle links",BY50,IF(BY45="Beckenkontrolle","Beckenkontrolle",IF(BY46="ROM hintere Kette","ROM hintere Kette",IF(BX48=1,"Beckenkontrolle",BZ48)))))))</f>
        <v>o.B.</v>
      </c>
      <c r="BZ48" s="74" t="str">
        <f>IF(BX49=3,"Hüftkontrolle rechts",IF(BX49=4,"Hüftkontrolle links",IF(AND($N28=1,$O28=0,BX46=1),"ROM hintere Kette links",IF(AND($N28=0,$O28=1,BX46=1),"ROM hintere Kette rechts",IF(AND($N28=1,$O28=0,BX46=0),"ROM Huefte rechts",IF(AND($N28=0,$O28=1,BX46=0),"ROM Huefte links",IF(AND($N28=1,$O28=1,BX46=0),"ROM Huefte beidseits",IF(AND($N28=1,$O28=1,BX46=1),"ROM hintere Kette beidseits",BZ45))))))))</f>
        <v>o.B.</v>
      </c>
      <c r="CA48" s="64">
        <f>IF($N$29=1,1,IF($O$29=1,1,0))</f>
        <v>0</v>
      </c>
      <c r="CB48" s="80" t="str">
        <f>IF(OR(CA43="ROM FUSS beidseits",CA43="ROM FUSS links",CA43="ROM FUSS rechts"),CB43,IF(CB50="Hüftkontrolle rechts",CB50,IF(CB50="Hüftkontrolle beidseits",CB50,IF(CB50="Hüftkontrolle links",CB50,IF(CB45="Beckenkontrolle","Beckenkontrolle",IF(CB46="ROM hintere Kette","ROM hintere Kette",IF(CA48=1,"Beckenkontrolle",CC48)))))))</f>
        <v>o.B.</v>
      </c>
      <c r="CC48" s="74" t="str">
        <f>IF(CA49=3,"Hüftkontrolle rechts",IF(CA49=4,"Hüftkontrolle links",IF(AND($N29=1,$O29=0,CA46=1),"ROM hintere Kette links",IF(AND($N29=0,$O29=1,CA46=1),"ROM hintere Kette rechts",IF(AND($N29=1,$O29=0,CA46=0),"ROM Huefte rechts",IF(AND($N29=0,$O29=1,CA46=0),"ROM Huefte links",IF(AND($N29=1,$O29=1,CA46=0),"ROM Huefte beidseits",IF(AND($N29=1,$O29=1,CA46=1),"ROM hintere Kette beidseits",CC45))))))))</f>
        <v>o.B.</v>
      </c>
      <c r="CD48" s="64">
        <f>IF($N$30=1,1,IF($O$30=1,1,0))</f>
        <v>0</v>
      </c>
      <c r="CE48" s="80" t="str">
        <f>IF(OR(CD43="ROM FUSS beidseits",CD43="ROM FUSS links",CD43="ROM FUSS rechts"),CE43,IF(CE50="Hüftkontrolle rechts",CE50,IF(CE50="Hüftkontrolle beidseits",CE50,IF(CE50="Hüftkontrolle links",CE50,IF(CE45="Beckenkontrolle","Beckenkontrolle",IF(CE46="ROM hintere Kette","ROM hintere Kette",IF(CD48=1,"Beckenkontrolle",CF48)))))))</f>
        <v>o.B.</v>
      </c>
      <c r="CF48" s="74" t="str">
        <f>IF(CD49=3,"Hüftkontrolle rechts",IF(CD49=4,"Hüftkontrolle links",IF(AND($N30=1,$O30=0,CD46=1),"ROM hintere Kette links",IF(AND($N30=0,$O30=1,CD46=1),"ROM hintere Kette rechts",IF(AND($N30=1,$O30=0,CD46=0),"ROM Huefte rechts",IF(AND($N30=0,$O30=1,CD46=0),"ROM Huefte links",IF(AND($N30=1,$O30=1,CD46=0),"ROM Huefte beidseits",IF(AND($N30=1,$O30=1,CD46=1),"ROM hintere Kette beidseits",CF45))))))))</f>
        <v>o.B.</v>
      </c>
      <c r="CG48" s="64">
        <f>IF($N$31=1,1,IF($O$31=1,1,0))</f>
        <v>0</v>
      </c>
      <c r="CH48" s="80" t="str">
        <f>IF(OR(CG43="ROM FUSS beidseits",CG43="ROM FUSS links",CG43="ROM FUSS rechts"),CH43,IF(CH50="Hüftkontrolle rechts",CH50,IF(CH50="Hüftkontrolle beidseits",CH50,IF(CH50="Hüftkontrolle links",CH50,IF(CH45="Beckenkontrolle","Beckenkontrolle",IF(CH46="ROM hintere Kette","ROM hintere Kette",IF(CG48=1,"Beckenkontrolle",CI48)))))))</f>
        <v>o.B.</v>
      </c>
      <c r="CI48" s="74" t="str">
        <f>IF(CG49=3,"Hüftkontrolle rechts",IF(CG49=4,"Hüftkontrolle links",IF(AND($N31=1,$O31=0,CG46=1),"ROM hintere Kette links",IF(AND($N31=0,$O31=1,CG46=1),"ROM hintere Kette rechts",IF(AND($N31=1,$O31=0,CG46=0),"ROM Huefte rechts",IF(AND($N31=0,$O31=1,CG46=0),"ROM Huefte links",IF(AND($N31=1,$O31=1,CG46=0),"ROM Huefte beidseits",IF(AND($N31=1,$O31=1,CG46=1),"ROM hintere Kette beidseits",CI45))))))))</f>
        <v>o.B.</v>
      </c>
      <c r="CJ48" s="64">
        <f>IF($N$32=1,1,IF($O$32=1,1,0))</f>
        <v>0</v>
      </c>
      <c r="CK48" s="80" t="str">
        <f>IF(OR(CJ43="ROM FUSS beidseits",CJ43="ROM FUSS links",CJ43="ROM FUSS rechts"),CK43,IF(CK50="Hüftkontrolle rechts",CK50,IF(CK50="Hüftkontrolle beidseits",CK50,IF(CK50="Hüftkontrolle links",CK50,IF(CK45="Beckenkontrolle","Beckenkontrolle",IF(CK46="ROM hintere Kette","ROM hintere Kette",IF(CJ48=1,"Beckenkontrolle",CL48)))))))</f>
        <v>o.B.</v>
      </c>
      <c r="CL48" s="74" t="str">
        <f>IF(CJ49=3,"Hüftkontrolle rechts",IF(CJ49=4,"Hüftkontrolle links",IF(AND($N32=1,$O32=0,CJ46=1),"ROM hintere Kette links",IF(AND($N32=0,$O32=1,CJ46=1),"ROM hintere Kette rechts",IF(AND($N32=1,$O32=0,CJ46=0),"ROM Huefte rechts",IF(AND($N32=0,$O32=1,CJ46=0),"ROM Huefte links",IF(AND($N32=1,$O32=1,CJ46=0),"ROM Huefte beidseits",IF(AND($N32=1,$O32=1,CJ46=1),"ROM hintere Kette beidseits",CL45))))))))</f>
        <v>o.B.</v>
      </c>
      <c r="CM48" s="64">
        <f>IF($N$33=1,1,IF($O$33=1,1,0))</f>
        <v>0</v>
      </c>
      <c r="CN48" s="80" t="str">
        <f>IF(OR(CM43="ROM FUSS beidseits",CM43="ROM FUSS links",CM43="ROM FUSS rechts"),CN43,IF(CN50="Hüftkontrolle rechts",CN50,IF(CN50="Hüftkontrolle beidseits",CN50,IF(CN50="Hüftkontrolle links",CN50,IF(CN45="Beckenkontrolle","Beckenkontrolle",IF(CN46="ROM hintere Kette","ROM hintere Kette",IF(CM48=1,"Beckenkontrolle",CO48)))))))</f>
        <v>o.B.</v>
      </c>
      <c r="CO48" s="74" t="str">
        <f>IF(CM49=3,"Hüftkontrolle rechts",IF(CM49=4,"Hüftkontrolle links",IF(AND($N33=1,$O33=0,CM46=1),"ROM hintere Kette links",IF(AND($N33=0,$O33=1,CM46=1),"ROM hintere Kette rechts",IF(AND($N33=1,$O33=0,CM46=0),"ROM Huefte rechts",IF(AND($N33=0,$O33=1,CM46=0),"ROM Huefte links",IF(AND($N33=1,$O33=1,CM46=0),"ROM Huefte beidseits",IF(AND($N33=1,$O33=1,CM46=1),"ROM hintere Kette beidseits",CO45))))))))</f>
        <v>o.B.</v>
      </c>
      <c r="CQ48" s="86"/>
      <c r="CR48" s="86"/>
      <c r="CT48" s="86"/>
      <c r="CU48" s="86"/>
      <c r="CW48" s="86"/>
      <c r="CX48" s="86"/>
      <c r="CZ48" s="86"/>
      <c r="DA48" s="86"/>
      <c r="DC48" s="86"/>
      <c r="DD48" s="86"/>
    </row>
    <row r="49" spans="1:108" x14ac:dyDescent="0.25">
      <c r="A49" s="82" t="s">
        <v>220</v>
      </c>
      <c r="B49" s="23" t="s">
        <v>38</v>
      </c>
      <c r="D49" s="81">
        <f>IF(AND(R4=0,S4=0,T4=0,U4=0),0,IF(AND(R4=1,S4=1,T4=1,U4=1),7,IF(AND(R4=1,S4=0,T4=0,U4=0),0,IF(AND(R4=0,S4=1,T4=0,U4=0),0,IF(AND(R4=0,S4=0,T4=1,U4=0),1,IF(AND(R4=0,S4=0,T4=0,U4=1),1,IF(AND(R4=1,S4=1,T4=0,U4=0),0,IF(AND(R4=0,S4=1,T4=1,U4=0),3,IF(AND(R4=1,S4=0,T4=0,U4=1),4,IF(AND(R4=1,S4=0,T4=1,U4=0),6,IF(AND(R4=0,S4=1,T4=0,U4=1),5,IF(AND(R4=0,S4=0,T4=1,U4=1),1,IF(AND(R4=1,S4=1,T4=1,U4=0),6,IF(AND(R4=0,S4=1,T4=1,U4=1),5,IF(AND(R4=1,S4=0,T4=1,U4=1),6,IF(AND(R4=1,S4=1,T4=0,U4=1),5,0))))))))))))))))</f>
        <v>0</v>
      </c>
      <c r="E49" s="68" t="str">
        <f>IF(D42=1,E42,IF(OR(E47="Skapulakontrolle links",E47="Skapulakontrolle rechts",E47="Skapulakontrolle beidseits"),E47,IF(D44=1,E44,IF(AND(T4=1,U4=1),"ipsilaterale Stabilisation beidseits",IF(AND(T4=0,U4=1),"ipsilaterale Stabilisation links",IF(AND(T4=1,U4=0),"ipsilaterale Stabilisation rechts",F49))))))</f>
        <v>o.B.</v>
      </c>
      <c r="F49" s="7" t="str">
        <f>IF(AND(T4=1,U4=0),"ipsilaterale Stabilisation rechts",IF(AND(T4=0,U4=1),"ipsilaterale Stabilisation links",IF(AND(T4=1,U4=1),"ipsilaterale Stabilisation beidseits","o.B.")))</f>
        <v>o.B.</v>
      </c>
      <c r="G49" s="24">
        <f>IF(AND(R5=0,S5=0,T5=0,U5=0),0,IF(AND(R5=1,S5=1,T5=1,U5=1),7,IF(AND(R5=1,S5=0,T5=0,U5=0),0,IF(AND(R5=0,S5=1,T5=0,U5=0),0,IF(AND(R5=0,S5=0,T5=1,U5=0),1,IF(AND(R5=0,S5=0,T5=0,U5=1),1,IF(AND(R5=1,S5=1,T5=0,U5=0),0,IF(AND(R5=0,S5=1,T5=1,U5=0),3,IF(AND(R5=1,S5=0,T5=0,U5=1),4,IF(AND(R5=1,S5=0,T5=1,U5=0),6,IF(AND(R5=0,S5=1,T5=0,U5=1),5,IF(AND(R5=0,S5=0,T5=1,U5=1),1,IF(AND(R5=1,S5=1,T5=1,U5=0),6,IF(AND(R5=0,S5=1,T5=1,U5=1),5,IF(AND(R5=1,S5=0,T5=1,U5=1),6,IF(AND(R5=1,S5=1,T5=0,U5=1),5,0))))))))))))))))</f>
        <v>0</v>
      </c>
      <c r="H49" s="73" t="str">
        <f>IF(G42=1,H42,IF(OR(H47="Skapulakontrolle links",H47="Skapulakontrolle rechts",H47="Skapulakontrolle beidseits"),H47,IF(G44=1,H44,IF(AND(T5=1,U5=1),"ipsilaterale Stabilisation beidseits",IF(AND(T5=0,U5=1),"ipsilaterale Stabilisation links",IF(AND(T5=1,U5=0),"ipsilaterale Stabilisation rechts",I49))))))</f>
        <v>o.B.</v>
      </c>
      <c r="I49" s="73" t="str">
        <f>IF(AND(T5=1,U5=0),"ipsilaterale Stabilisation rechts",IF(AND(T5=0,U5=1),"ipsilaterale Stabilisation links",IF(AND(T5=1,U5=1),"ipsilaterale Stabilisation beidseits","o.B.")))</f>
        <v>o.B.</v>
      </c>
      <c r="J49" s="24">
        <f>IF(AND(R6=0,S6=0,T6=0,U6=0),0,IF(AND(R6=1,S6=1,T6=1,U6=1),7,IF(AND(R6=1,S6=0,T6=0,U6=0),0,IF(AND(R6=0,S6=1,T6=0,U6=0),0,IF(AND(R6=0,S6=0,T6=1,U6=0),1,IF(AND(R6=0,S6=0,T6=0,U6=1),1,IF(AND(R6=1,S6=1,T6=0,U6=0),0,IF(AND(R6=0,S6=1,T6=1,U6=0),3,IF(AND(R6=1,S6=0,T6=0,U6=1),4,IF(AND(R6=1,S6=0,T6=1,U6=0),6,IF(AND(R6=0,S6=1,T6=0,U6=1),5,IF(AND(R6=0,S6=0,T6=1,U6=1),1,IF(AND(R6=1,S6=1,T6=1,U6=0),6,IF(AND(R6=0,S6=1,T6=1,U6=1),5,IF(AND(R6=1,S6=0,T6=1,U6=1),6,IF(AND(R6=1,S6=1,T6=0,U6=1),5,0))))))))))))))))</f>
        <v>0</v>
      </c>
      <c r="K49" s="80" t="str">
        <f>IF(J42=1,K42,IF(OR(K47="Skapulakontrolle links",K47="Skapulakontrolle rechts",K47="Skapulakontrolle beidseits"),K47,IF(J44=1,K44,IF(J47=1,K47,IF(AND(T6=1,U6=1),"ipsilaterale Stabilisation beidseits",IF(AND(T6=0,U6=1),"ipsilaterale Stabilisation links",IF(AND(T6=1,U6=0),"ipsilaterale Stabilisation rechts",L49)))))))</f>
        <v>o.B.</v>
      </c>
      <c r="L49" s="73" t="str">
        <f>IF(AND(T6=1,U6=0),"ipsilaterale Stabilisation rechts",IF(AND(T6=0,U6=1),"ipsilaterale Stabilisation links",IF(AND(T6=1,U6=1),"ipsilaterale Stabilisation beidseits","o.B.")))</f>
        <v>o.B.</v>
      </c>
      <c r="M49" s="24">
        <f>IF(AND(R7=0,S7=0,T7=0,U7=0),0,IF(AND(R7=1,S7=1,T7=1,U7=1),7,IF(AND(R7=1,S7=0,T7=0,U7=0),0,IF(AND(R7=0,S7=1,T7=0,U7=0),0,IF(AND(R7=0,S7=0,T7=1,U7=0),1,IF(AND(R7=0,S7=0,T7=0,U7=1),1,IF(AND(R7=1,S7=1,T7=0,U7=0),0,IF(AND(R7=0,S7=1,T7=1,U7=0),3,IF(AND(R7=1,S7=0,T7=0,U7=1),4,IF(AND(R7=1,S7=0,T7=1,U7=0),6,IF(AND(R7=0,S7=1,T7=0,U7=1),5,IF(AND(R7=0,S7=0,T7=1,U7=1),1,IF(AND(R7=1,S7=1,T7=1,U7=0),6,IF(AND(R7=0,S7=1,T7=1,U7=1),5,IF(AND(R7=1,S7=0,T7=1,U7=1),6,IF(AND(R7=1,S7=1,T7=0,U7=1),5,0))))))))))))))))</f>
        <v>0</v>
      </c>
      <c r="N49" s="80" t="str">
        <f>IF(M42=1,N42,IF(OR(N47="Skapulakontrolle links",N47="Skapulakontrolle rechts",N47="Skapulakontrolle beidseits"),N47,IF(M44=1,N44,IF(AND(T7=1,U7=1),"ipsilaterale Stabilisation beidseits",IF(AND(T7=0,U7=1),"ipsilaterale Stabilisation links",IF(AND(T7=1,U7=0),"ipsilaterale Stabilisation rechts",O49))))))</f>
        <v>o.B.</v>
      </c>
      <c r="O49" s="73" t="str">
        <f>IF(AND(T7=1,U7=0),"ipsilaterale Stabilisation rechts",IF(AND(T7=0,U7=1),"ipsilaterale Stabilisation links",IF(AND(T7=1,U7=1),"ipsilaterale Stabilisation beidseits","o.B.")))</f>
        <v>o.B.</v>
      </c>
      <c r="P49" s="24">
        <f>IF(AND($R8=0,$S8=0,$T8=0,$U8=0),0,IF(AND($R8=1,$S8=1,$T8=1,$U8=1),7,IF(AND($R8=1,$S8=0,$T8=0,$U8=0),0,IF(AND($R8=0,$S8=1,$T8=0,$U8=0),0,IF(AND($R8=0,$S8=0,$T8=1,$U8=0),1,IF(AND($R8=0,$S8=0,$T8=0,$U8=1),1,IF(AND($R8=1,$S8=1,$T8=0,$U8=0),0,IF(AND($R8=0,$S8=1,$T8=1,$U8=0),3,IF(AND($R8=1,$S8=0,$T8=0,$U8=1),4,IF(AND($R8=1,$S8=0,$T8=1,$U8=0),6,IF(AND($R8=0,$S8=1,$T8=0,$U8=1),5,IF(AND($R8=0,$S8=0,$T8=1,$U8=1),1,IF(AND($R8=1,$S8=1,$T8=1,$U8=0),6,IF(AND($R8=0,$S8=1,$T8=1,$U8=1),5,IF(AND($R8=1,$S8=0,$T8=1,$U8=1),6,IF(AND($R8=1,$S8=1,$T8=0,$U8=1),5,0))))))))))))))))</f>
        <v>0</v>
      </c>
      <c r="Q49" s="80" t="str">
        <f>IF(P42=1,Q42,IF(OR(Q47="Skapulakontrolle links",Q47="Skapulakontrolle rechts",Q47="Skapulakontrolle beidseits"),Q47,IF(P44=1,Q44,IF(AND(T8=1,U8=1),"ipsilaterale Stabilisation beidseits",IF(AND(T8=0,U8=1),"ipsilaterale Stabilisation links",IF(AND(T8=1,U8=0),"ipsilaterale Stabilisation rechts",R49))))))</f>
        <v>o.B.</v>
      </c>
      <c r="R49" s="73" t="str">
        <f>IF(AND($T8=1,$U8=0),"ipsilaterale Stabilisation rechts",IF(AND($T8=0,$U8=1),"ipsilaterale Stabilisation links",IF(AND($T8=1,$U8=1),"ipsilaterale Stabilisation beidseits","o.B.")))</f>
        <v>o.B.</v>
      </c>
      <c r="S49" s="81">
        <f>IF(AND($R9=0,$S9=0,$T9=0,$U9=0),0,IF(AND($R9=1,$S9=1,$T9=1,$U9=1),7,IF(AND($R9=1,$S9=0,$T9=0,$U9=0),0,IF(AND($R9=0,$S9=1,$T9=0,$U9=0),0,IF(AND($R9=0,$S9=0,$T9=1,$U9=0),1,IF(AND($R9=0,$S9=0,$T9=0,$U9=1),1,IF(AND($R9=1,$S9=1,$T9=0,$U9=0),0,IF(AND($R9=0,$S9=1,$T9=1,$U9=0),3,IF(AND($R9=1,$S9=0,$T9=0,$U9=1),4,IF(AND($R9=1,$S9=0,$T9=1,$U9=0),6,IF(AND($R9=0,$S9=1,$T9=0,$U9=1),5,IF(AND($R9=0,$S9=0,$T9=1,$U9=1),1,IF(AND($R9=1,$S9=1,$T9=1,$U9=0),6,IF(AND($R9=0,$S9=1,$T9=1,$U9=1),5,IF(AND($R9=1,$S9=0,$T9=1,$U9=1),6,IF(AND($R9=1,$S9=1,$T9=0,$U9=1),5,0))))))))))))))))</f>
        <v>0</v>
      </c>
      <c r="T49" s="80" t="str">
        <f>IF(S42=1,T42,IF(OR(T47="Skapulakontrolle links",T47="Skapulakontrolle rechts",T47="Skapulakontrolle beidseits"),T47,IF(S44=1,T44,IF(AND($T9=1,$U9=1),"ipsilaterale Stabilisation beidseits",IF(AND($T9=0,$U9=1),"ipsilaterale Stabilisation links",IF(AND($T9=1,$U9=0),"ipsilaterale Stabilisation rechts",U49))))))</f>
        <v>o.B.</v>
      </c>
      <c r="U49" s="74" t="str">
        <f>IF(AND($T9=1,$U9=0),"ipsilaterale Stabilisation rechts",IF(AND($T9=0,$U9=1),"ipsilaterale Stabilisation links",IF(AND($T9=1,$U9=1),"ipsilaterale Stabilisation beidseits","o.B.")))</f>
        <v>o.B.</v>
      </c>
      <c r="V49" s="81">
        <f>IF(AND($R10=0,$S10=0,$T10=0,$U10=0),0,IF(AND($R10=1,$S10=1,$T10=1,$U10=1),7,IF(AND($R10=1,$S10=0,$T10=0,$U10=0),0,IF(AND($R10=0,$S10=1,$T910=0,$U10=0),0,IF(AND($R10=0,$S10=0,$T10=1,$U10=0),1,IF(AND($R10=0,$S10=0,$T10=0,$U10=1),1,IF(AND($R10=1,$S10=1,$T10=0,$U10=0),0,IF(AND($R10=0,$S10=1,$T10=1,$U10=0),3,IF(AND($R10=1,$S10=0,$T10=0,$U10=1),4,IF(AND($R10=1,$S10=0,$T10=1,$U10=0),6,IF(AND($R10=0,$S10=1,$T10=0,$U10=1),5,IF(AND($R10=0,$S10=0,$T10=1,$U10=1),1,IF(AND($R10=1,$S10=1,$T10=1,$U10=0),6,IF(AND($R10=0,$S10=1,$T10=1,$U10=1),5,IF(AND($R10=1,$S10=0,$T10=1,$U10=1),6,IF(AND($R10=1,$S10=1,$T10=0,$U10=1),5,0))))))))))))))))</f>
        <v>0</v>
      </c>
      <c r="W49" s="80" t="str">
        <f>IF(V42=1,W42,IF(OR(W47="Skapulakontrolle links",W47="Skapulakontrolle rechts",W47="Skapulakontrolle beidseits"),W47,IF(V44=1,W44,IF(AND($T10=1,$U10=1),"ipsilaterale Stabilisation beidseits",IF(AND($T10=0,$U10=1),"ipsilaterale Stabilisation links",IF(AND($T10=1,$U10=0),"ipsilaterale Stabilisation rechts",X49))))))</f>
        <v>o.B.</v>
      </c>
      <c r="X49" s="74" t="str">
        <f>IF(AND($T10=1,$U10=0),"ipsilaterale Stabilisation rechts",IF(AND($T10=0,$U10=1),"ipsilaterale Stabilisation links",IF(AND($T10=1,$U10=1),"ipsilaterale Stabilisation beidseits","o.B.")))</f>
        <v>o.B.</v>
      </c>
      <c r="Y49" s="81">
        <f>IF(AND($R11=0,$S11=0,$T11=0,$U11=0),0,IF(AND($R11=1,$S11=1,$T11=1,$U11=1),7,IF(AND($R11=1,$S11=0,$T11=0,$U11=0),0,IF(AND($R11=0,$S11=1,$T11=0,$U11=0),0,IF(AND($R11=0,$S11=0,$T11=1,$U11=0),1,IF(AND($R11=0,$S11=0,$T11=0,$U11=1),1,IF(AND($R11=1,$S11=1,$T11=0,$U11=0),0,IF(AND($R11=0,$S11=1,$T11=1,$U11=0),3,IF(AND($R11=1,$S11=0,$T11=0,$U11=1),4,IF(AND($R11=1,$S11=0,$T11=1,$U11=0),6,IF(AND($R11=0,$S11=1,$T11=0,$U11=1),5,IF(AND($R11=0,$S11=0,$T11=1,$U11=1),1,IF(AND($R11=1,$S11=1,$T11=1,$U11=0),6,IF(AND($R11=0,$S11=1,$T11=1,$U11=1),5,IF(AND($R11=1,$S11=0,$T11=1,$U11=1),6,IF(AND($R11=1,$S11=1,$T11=0,$U11=1),5,0))))))))))))))))</f>
        <v>0</v>
      </c>
      <c r="Z49" s="80" t="str">
        <f>IF(Y42=1,Z42,IF(OR(Z47="Skapulakontrolle links",Z47="Skapulakontrolle rechts",Z47="Skapulakontrolle beidseits"),Z47,IF(Y44=1,Z44,IF(AND($T11=1,$U11=1),"ipsilaterale Stabilisation beidseits",IF(AND($T11=0,$U11=1),"ipsilaterale Stabilisation links",IF(AND($T11=1,$U11=0),"ipsilaterale Stabilisation rechts",AA49))))))</f>
        <v>o.B.</v>
      </c>
      <c r="AA49" s="74" t="str">
        <f>IF(AND($T11=1,$U11=0),"ipsilaterale Stabilisation rechts",IF(AND($T11=0,$U11=1),"ipsilaterale Stabilisation links",IF(AND($T11=1,$U11=1),"ipsilaterale Stabilisation beidseits","o.B.")))</f>
        <v>o.B.</v>
      </c>
      <c r="AB49" s="81">
        <f>IF(AND($R12=0,$S12=0,$T12=0,$U12=0),0,IF(AND($R12=1,$S12=1,$T12=1,$U12=1),7,IF(AND($R12=1,$S12=0,$T12=0,$U12=0),0,IF(AND($R12=0,$S12=1,$T12=0,$U12=0),0,IF(AND($R12=0,$S12=0,$T12=1,$U12=0),1,IF(AND($R12=0,$S12=0,$T12=0,$U12=1),1,IF(AND($R12=1,$S12=1,$T12=0,$U12=0),0,IF(AND($R12=0,$S12=1,$T12=1,$U12=0),3,IF(AND($R12=1,$S12=0,$T12=0,$U12=1),4,IF(AND($R12=1,$S12=0,$T12=1,$U12=0),6,IF(AND($R12=0,$S12=1,$T12=0,$U12=1),5,IF(AND($R12=0,$S12=0,$T12=1,$U12=1),1,IF(AND($R12=1,$S12=1,$T12=1,$U12=0),6,IF(AND($R12=0,$S12=1,$T12=1,$U12=1),5,IF(AND($R12=1,$S12=0,$T12=1,$U12=1),6,IF(AND($R12=1,$S12=1,$T12=0,$U12=1),5,0))))))))))))))))</f>
        <v>0</v>
      </c>
      <c r="AC49" s="80" t="str">
        <f>IF(AB42=1,AC42,IF(OR(AC47="Skapulakontrolle links",AC47="Skapulakontrolle rechts",AC47="Skapulakontrolle beidseits"),AC47,IF(AB44=1,AC44,IF(AND($T12=1,$U12=1),"ipsilaterale Stabilisation beidseits",IF(AND($T12=0,$U12=1),"ipsilaterale Stabilisation links",IF(AND($T12=1,$U12=0),"ipsilaterale Stabilisation rechts",AD49))))))</f>
        <v>o.B.</v>
      </c>
      <c r="AD49" s="74" t="str">
        <f>IF(AND($T12=1,$U12=0),"ipsilaterale Stabilisation rechts",IF(AND($T12=0,$U12=1),"ipsilaterale Stabilisation links",IF(AND($T12=1,$U12=1),"ipsilaterale Stabilisation beidseits","o.B.")))</f>
        <v>o.B.</v>
      </c>
      <c r="AE49" s="81">
        <f>IF(AND($R13=0,$S13=0,$T13=0,$U13=0),0,IF(AND($R13=1,$S13=1,$T13=1,$U13=1),7,IF(AND($R13=1,$S13=0,$T13=0,$U13=0),0,IF(AND($R13=0,$S13=1,$T13=0,$U13=0),0,IF(AND($R13=0,$S13=0,$T13=1,$U13=0),1,IF(AND($R13=0,$S13=0,$T13=0,$U13=1),1,IF(AND($R13=1,$S13=1,$T13=0,$U13=0),0,IF(AND($R13=0,$S13=1,$T13=1,$U13=0),3,IF(AND($R13=1,$S13=0,$T13=0,$U13=1),4,IF(AND($R13=1,$S13=0,$T13=1,$U13=0),6,IF(AND($R13=0,$S13=1,$T13=0,$U13=1),5,IF(AND($R13=0,$S13=0,$T13=1,$U13=1),1,IF(AND($R13=1,$S13=1,$T13=1,$U13=0),6,IF(AND($R13=0,$S13=1,$T13=1,$U13=1),5,IF(AND($R13=1,$S13=0,$T13=1,$U13=1),6,IF(AND($R13=1,$S13=1,$T13=0,$U13=1),5,0))))))))))))))))</f>
        <v>0</v>
      </c>
      <c r="AF49" s="80" t="str">
        <f>IF(AE42=1,AF42,IF(OR(AF47="Skapulakontrolle links",AF47="Skapulakontrolle rechts",AF47="Skapulakontrolle beidseits"),AF47,IF(AE44=1,AF44,IF(AND($T13=1,$U13=1),"ipsilaterale Stabilisation beidseits",IF(AND($T13=0,$U13=1),"ipsilaterale Stabilisation links",IF(AND($T13=1,$U13=0),"ipsilaterale Stabilisation rechts",AG49))))))</f>
        <v>o.B.</v>
      </c>
      <c r="AG49" s="74" t="str">
        <f>IF(AND($T13=1,$U13=0),"ipsilaterale Stabilisation rechts",IF(AND($T13=0,$U13=1),"ipsilaterale Stabilisation links",IF(AND($T13=1,$U13=1),"ipsilaterale Stabilisation beidseits","o.B.")))</f>
        <v>o.B.</v>
      </c>
      <c r="AH49" s="81">
        <f>IF(AND($R14=0,$S14=0,$T14=0,$U14=0),0,IF(AND($R14=1,$S14=1,$T14=1,$U14=1),7,IF(AND($R14=1,$S14=0,$T14=0,$U14=0),0,IF(AND($R14=0,$S14=1,$T14=0,$U14=0),0,IF(AND($R14=0,$S14=0,$T14=1,$U14=0),1,IF(AND($R14=0,$S14=0,$T14=0,$U14=1),1,IF(AND($R14=1,$S14=1,$T14=0,$U14=0),0,IF(AND($R14=0,$S14=1,$T14=1,$U14=0),3,IF(AND($R14=1,$S14=0,$T14=0,$U14=1),4,IF(AND($R14=1,$S14=0,$T14=1,$U14=0),6,IF(AND($R14=0,$S14=1,$T14=0,$U14=1),5,IF(AND($R14=0,$S14=0,$T14=1,$U14=1),1,IF(AND($R14=1,$S14=1,$T14=1,$U14=0),6,IF(AND($R14=0,$S14=1,$T14=1,$U14=1),5,IF(AND($R14=1,$S14=0,$T14=1,$U14=1),6,IF(AND($R14=1,$S14=1,$T14=0,$U14=1),5,0))))))))))))))))</f>
        <v>0</v>
      </c>
      <c r="AI49" s="80" t="str">
        <f>IF(AH42=1,AI42,IF(OR(AI47="Skapulakontrolle links",AI47="Skapulakontrolle rechts",AI47="Skapulakontrolle beidseits"),AI47,IF(AH44=1,AI44,IF(AND($T14=1,$U14=1),"ipsilaterale Stabilisation beidseits",IF(AND($T14=0,$U14=1),"ipsilaterale Stabilisation links",IF(AND($T14=1,$U14=0),"ipsilaterale Stabilisation rechts",AJ49))))))</f>
        <v>o.B.</v>
      </c>
      <c r="AJ49" s="74" t="str">
        <f>IF(AND($T14=1,$U14=0),"ipsilaterale Stabilisation rechts",IF(AND($T14=0,$U14=1),"ipsilaterale Stabilisation links",IF(AND($T14=1,$U14=1),"ipsilaterale Stabilisation beidseits","o.B.")))</f>
        <v>o.B.</v>
      </c>
      <c r="AK49" s="81">
        <f>IF(AND($R15=0,$S15=0,$T15=0,$U15=0),0,IF(AND($R15=1,$S15=1,$T15=1,$U15=1),7,IF(AND($R15=1,$S15=0,$T15=0,$U15=0),0,IF(AND($R15=0,$S15=1,$T15=0,$U15=0),0,IF(AND($R15=0,$S15=0,$T15=1,$U15=0),1,IF(AND($R15=0,$S15=0,$T15=0,$U15=1),1,IF(AND($R15=1,$S15=1,$T15=0,$U15=0),0,IF(AND($R15=0,$S15=1,$T15=1,$U15=0),3,IF(AND($R15=1,$S15=0,$T15=0,$U15=1),4,IF(AND($R15=1,$S15=0,$T15=1,$U15=0),6,IF(AND($R15=0,$S15=1,$T15=0,$U15=1),5,IF(AND($R15=0,$S15=0,$T15=1,$U15=1),1,IF(AND($R15=1,$S15=1,$T15=1,$U15=0),6,IF(AND($R15=0,$S15=1,$T15=1,$U15=1),5,IF(AND($R15=1,$S15=0,$T15=1,$U15=1),6,IF(AND($R15=1,$S15=1,$T15=0,$U15=1),5,0))))))))))))))))</f>
        <v>0</v>
      </c>
      <c r="AL49" s="80" t="str">
        <f>IF(AK42=1,AL42,IF(OR(AL47="Skapulakontrolle links",AL47="Skapulakontrolle rechts",AL47="Skapulakontrolle beidseits"),AL47,IF(AK44=1,AL44,IF(AND($T15=1,$U15=1),"ipsilaterale Stabilisation beidseits",IF(AND($T15=0,$U15=1),"ipsilaterale Stabilisation links",IF(AND($T15=1,$U15=0),"ipsilaterale Stabilisation rechts",AM49))))))</f>
        <v>o.B.</v>
      </c>
      <c r="AM49" s="74" t="str">
        <f>IF(AND($T15=1,$U15=0),"ipsilaterale Stabilisation rechts",IF(AND($T15=0,$U15=1),"ipsilaterale Stabilisation links",IF(AND($T15=1,$U15=1),"ipsilaterale Stabilisation beidseits","o.B.")))</f>
        <v>o.B.</v>
      </c>
      <c r="AN49" s="81">
        <f>IF(AND($R16=0,$S16=0,$T16=0,$U16=0),0,IF(AND($R16=1,$S16=1,$T16=1,$U16=1),7,IF(AND($R16=1,$S16=0,$T16=0,$U16=0),0,IF(AND($R16=0,$S16=1,$T16=0,$U16=0),0,IF(AND($R16=0,$S16=0,$T16=1,$U16=0),1,IF(AND($R16=0,$S16=0,$T16=0,$U16=1),1,IF(AND($R16=1,$S16=1,$T16=0,$U16=0),0,IF(AND($R16=0,$S16=1,$T16=1,$U16=0),3,IF(AND($R16=1,$S16=0,$T16=0,$U16=1),4,IF(AND($R16=1,$S16=0,$T16=1,$U16=0),6,IF(AND($R16=0,$S16=1,$T16=0,$U16=1),5,IF(AND($R16=0,$S16=0,$T16=1,$U16=1),1,IF(AND($R16=1,$S16=1,$T16=1,$U16=0),6,IF(AND($R16=0,$S16=1,$T16=1,$U16=1),5,IF(AND($R16=1,$S16=0,$T16=1,$U16=1),6,IF(AND($R16=1,$S16=1,$T16=0,$U16=1),5,0))))))))))))))))</f>
        <v>0</v>
      </c>
      <c r="AO49" s="80" t="str">
        <f>IF(AN42=1,AO42,IF(OR(AO47="Skapulakontrolle links",AO47="Skapulakontrolle rechts",AO47="Skapulakontrolle beidseits"),AO47,IF(AN44=1,AO44,IF(AND($T16=1,$U16=1),"ipsilaterale Stabilisation beidseits",IF(AND($T16=0,$U16=1),"ipsilaterale Stabilisation links",IF(AND($T16=1,$U16=0),"ipsilaterale Stabilisation rechts",AP49))))))</f>
        <v>o.B.</v>
      </c>
      <c r="AP49" s="74" t="str">
        <f>IF(AND($T16=1,$U16=0),"ipsilaterale Stabilisation rechts",IF(AND($T16=0,$U16=1),"ipsilaterale Stabilisation links",IF(AND($T16=1,$U16=1),"ipsilaterale Stabilisation beidseits","o.B.")))</f>
        <v>o.B.</v>
      </c>
      <c r="AQ49" s="81">
        <f>IF(AND($R17=0,$S17=0,$T17=0,$U17=0),0,IF(AND($R17=1,$S17=1,$T17=1,$U17=1),7,IF(AND($R17=1,$S17=0,$T17=0,$U17=0),0,IF(AND($R17=0,$S17=1,$T17=0,$U17=0),0,IF(AND($R17=0,$S17=0,$T17=1,$U17=0),1,IF(AND($R17=0,$S17=0,$T17=0,$U17=1),1,IF(AND($R17=1,$S17=1,$T17=0,$U17=0),0,IF(AND($R17=0,$S17=1,$T17=1,$U17=0),3,IF(AND($R17=1,$S17=0,$T17=0,$U17=1),4,IF(AND($R17=1,$S17=0,$T17=1,$U17=0),6,IF(AND($R17=0,$S17=1,$T17=0,$U17=1),5,IF(AND($R17=0,$S17=0,$T17=1,$U17=1),1,IF(AND($R17=1,$S17=1,$T17=1,$U17=0),6,IF(AND($R17=0,$S17=1,$T17=1,$U17=1),5,IF(AND($R17=1,$S17=0,$T17=1,$U17=1),6,IF(AND($R17=1,$S17=1,$T17=0,$U17=1),5,0))))))))))))))))</f>
        <v>0</v>
      </c>
      <c r="AR49" s="80" t="str">
        <f>IF(AQ42=1,AR42,IF(OR(AR47="Skapulakontrolle links",AR47="Skapulakontrolle rechts",AR47="Skapulakontrolle beidseits"),AR47,IF(AQ44=1,AR44,IF(AND($T17=1,$U17=1),"ipsilaterale Stabilisation beidseits",IF(AND($T17=0,$U17=1),"ipsilaterale Stabilisation links",IF(AND($T17=1,$U17=0),"ipsilaterale Stabilisation rechts",AS49))))))</f>
        <v>o.B.</v>
      </c>
      <c r="AS49" s="74" t="str">
        <f>IF(AND($T17=1,$U17=0),"ipsilaterale Stabilisation rechts",IF(AND($T17=0,$U17=1),"ipsilaterale Stabilisation links",IF(AND($T17=1,$U17=1),"ipsilaterale Stabilisation beidseits","o.B.")))</f>
        <v>o.B.</v>
      </c>
      <c r="AT49" s="81">
        <f>IF(AND($R18=0,$S18=0,$T18=0,$U18=0),0,IF(AND($R18=1,$S18=1,$T18=1,$U18=1),7,IF(AND($R18=1,$S18=0,$T18=0,$U18=0),0,IF(AND($R18=0,$S18=1,$T18=0,$U18=0),0,IF(AND($R18=0,$S18=0,$T18=1,$U18=0),1,IF(AND($R18=0,$S18=0,$T18=0,$U18=1),1,IF(AND($R18=1,$S18=1,$T18=0,$U18=0),0,IF(AND($R18=0,$S18=1,$T18=1,$U18=0),3,IF(AND($R18=1,$S18=0,$T18=0,$U18=1),4,IF(AND($R18=1,$S18=0,$T18=1,$U18=0),6,IF(AND($R18=0,$S18=1,$T18=0,$U18=1),5,IF(AND($R18=0,$S18=0,$T18=1,$U18=1),1,IF(AND($R18=1,$S18=1,$T18=1,$U18=0),6,IF(AND($R18=0,$S18=1,$T18=1,$U18=1),5,IF(AND($R18=1,$S18=0,$T18=1,$U18=1),6,IF(AND($R18=1,$S18=1,$T18=0,$U18=1),5,0))))))))))))))))</f>
        <v>0</v>
      </c>
      <c r="AU49" s="80" t="str">
        <f>IF(AT42=1,AU42,IF(OR(AU47="Skapulakontrolle links",AU47="Skapulakontrolle rechts",AU47="Skapulakontrolle beidseits"),AU47,IF(AT44=1,AU44,IF(AND($T18=1,$U18=1),"ipsilaterale Stabilisation beidseits",IF(AND($T18=0,$U18=1),"ipsilaterale Stabilisation links",IF(AND($T18=1,$U18=0),"ipsilaterale Stabilisation rechts",AV49))))))</f>
        <v>o.B.</v>
      </c>
      <c r="AV49" s="74" t="str">
        <f>IF(AND($T18=1,$U18=0),"ipsilaterale Stabilisation rechts",IF(AND($T18=0,$U18=1),"ipsilaterale Stabilisation links",IF(AND($T18=1,$U18=1),"ipsilaterale Stabilisation beidseits","o.B.")))</f>
        <v>o.B.</v>
      </c>
      <c r="AW49" s="81">
        <f>IF(AND($R19=0,$S19=0,$T19=0,$U19=0),0,IF(AND($R19=1,$S19=1,$T19=1,$U19=1),7,IF(AND($R19=1,$S19=0,$T19=0,$U19=0),0,IF(AND($R19=0,$S19=1,$T19=0,$U19=0),0,IF(AND($R19=0,$S19=0,$T19=1,$U19=0),1,IF(AND($R19=0,$S19=0,$T19=0,$U19=1),1,IF(AND($R19=1,$S19=1,$T19=0,$U19=0),0,IF(AND($R19=0,$S19=1,$T19=1,$U19=0),3,IF(AND($R19=1,$S19=0,$T19=0,$U19=1),4,IF(AND($R19=1,$S19=0,$T19=1,$U19=0),6,IF(AND($R19=0,$S19=1,$T19=0,$U19=1),5,IF(AND($R19=0,$S19=0,$T19=1,$U19=1),1,IF(AND($R19=1,$S19=1,$T19=1,$U19=0),6,IF(AND($R19=0,$S19=1,$T19=1,$U19=1),5,IF(AND($R19=1,$S19=0,$T19=1,$U19=1),6,IF(AND($R19=1,$S19=1,$T19=0,$U19=1),5,0))))))))))))))))</f>
        <v>0</v>
      </c>
      <c r="AX49" s="80" t="str">
        <f>IF(AW42=1,AX42,IF(OR(AX47="Skapulakontrolle links",AX47="Skapulakontrolle rechts",AX47="Skapulakontrolle beidseits"),AX47,IF(AW44=1,AX44,IF(AND($T19=1,$U19=1),"ipsilaterale Stabilisation beidseits",IF(AND($T19=0,$U19=1),"ipsilaterale Stabilisation links",IF(AND($T19=1,$U19=0),"ipsilaterale Stabilisation rechts",AY49))))))</f>
        <v>o.B.</v>
      </c>
      <c r="AY49" s="74" t="str">
        <f>IF(AND($T19=1,$U19=0),"ipsilaterale Stabilisation rechts",IF(AND($T19=0,$U19=1),"ipsilaterale Stabilisation links",IF(AND($T19=1,$U19=1),"ipsilaterale Stabilisation beidseits","o.B.")))</f>
        <v>o.B.</v>
      </c>
      <c r="AZ49" s="81">
        <f>IF(AND($R20=0,$S20=0,$T20=0,$U20=0),0,IF(AND($R20=1,$S20=1,$T20=1,$U20=1),7,IF(AND($R20=1,$S20=0,$T20=0,$U20=0),0,IF(AND($R20=0,$S20=1,$T20=0,$U20=0),0,IF(AND($R20=0,$S20=0,$T20=1,$U20=0),1,IF(AND($R20=0,$S20=0,$T20=0,$U20=1),1,IF(AND($R20=1,$S20=1,$T20=0,$U20=0),0,IF(AND($R20=0,$S20=1,$T20=1,$U20=0),3,IF(AND($R20=1,$S20=0,$T20=0,$U20=1),4,IF(AND($R20=1,$S20=0,$T20=1,$U20=0),6,IF(AND($R20=0,$S20=1,$T20=0,$U20=1),5,IF(AND($R20=0,$S20=0,$T20=1,$U20=1),1,IF(AND($R20=1,$S20=1,$T20=1,$U20=0),6,IF(AND($R20=0,$S20=1,$T20=1,$U20=1),5,IF(AND($R20=1,$S20=0,$T20=1,$U20=1),6,IF(AND($R20=1,$S20=1,$T20=0,$U20=1),5,0))))))))))))))))</f>
        <v>0</v>
      </c>
      <c r="BA49" s="80" t="str">
        <f>IF(AZ42=1,BA42,IF(OR(BA47="Skapulakontrolle links",BA47="Skapulakontrolle rechts",BA47="Skapulakontrolle beidseits"),BA47,IF(AZ44=1,BA44,IF(AND($T20=1,$U20=1),"ipsilaterale Stabilisation beidseits",IF(AND($T20=0,$U20=1),"ipsilaterale Stabilisation links",IF(AND($T20=1,$U20=0),"ipsilaterale Stabilisation rechts",BB49))))))</f>
        <v>o.B.</v>
      </c>
      <c r="BB49" s="74" t="str">
        <f>IF(AND($T20=1,$U20=0),"ipsilaterale Stabilisation rechts",IF(AND($T20=0,$U20=1),"ipsilaterale Stabilisation links",IF(AND($T20=1,$U20=1),"ipsilaterale Stabilisation beidseits","o.B.")))</f>
        <v>o.B.</v>
      </c>
      <c r="BC49" s="81">
        <f>IF(AND($R21=0,$S21=0,$T21=0,$U21=0),0,IF(AND($R21=1,$S21=1,$T21=1,$U21=1),7,IF(AND($R21=1,$S21=0,$T21=0,$U21=0),0,IF(AND($R21=0,$S21=1,$T21=0,$U21=0),0,IF(AND($R21=0,$S21=0,$T21=1,$U21=0),1,IF(AND($R21=0,$S21=0,$T21=0,$U21=1),1,IF(AND($R21=1,$S21=1,$T21=0,$U21=0),0,IF(AND($R21=0,$S21=1,$T21=1,$U21=0),3,IF(AND($R21=1,$S21=0,$T21=0,$U21=1),4,IF(AND($R21=1,$S21=0,$T21=1,$U21=0),6,IF(AND($R21=0,$S21=1,$T21=0,$U21=1),5,IF(AND($R21=0,$S21=0,$T21=1,$U21=1),1,IF(AND($R21=1,$S21=1,$T21=1,$U21=0),6,IF(AND($R21=0,$S21=1,$T21=1,$U21=1),5,IF(AND($R21=1,$S21=0,$T21=1,$U21=1),6,IF(AND($R21=1,$S21=1,$T21=0,$U21=1),5,0))))))))))))))))</f>
        <v>0</v>
      </c>
      <c r="BD49" s="80" t="str">
        <f>IF(BC42=1,BD42,IF(OR(BD47="Skapulakontrolle links",BD47="Skapulakontrolle rechts",BD47="Skapulakontrolle beidseits"),BD47,IF(BC44=1,BD44,IF(AND($T21=1,$U21=1),"ipsilaterale Stabilisation beidseits",IF(AND($T21=0,$U21=1),"ipsilaterale Stabilisation links",IF(AND($T21=1,$U21=0),"ipsilaterale Stabilisation rechts",BE49))))))</f>
        <v>o.B.</v>
      </c>
      <c r="BE49" s="74" t="str">
        <f>IF(AND($T21=1,$U21=0),"ipsilaterale Stabilisation rechts",IF(AND($T21=0,$U21=1),"ipsilaterale Stabilisation links",IF(AND($T21=1,$U21=1),"ipsilaterale Stabilisation beidseits","o.B.")))</f>
        <v>o.B.</v>
      </c>
      <c r="BF49" s="81">
        <f>IF(AND($R22=0,$S22=0,$T22=0,$U22=0),0,IF(AND($R22=1,$S22=1,$T22=1,$U22=1),7,IF(AND($R22=1,$S22=0,$T22=0,$U22=0),0,IF(AND($R22=0,$S22=1,$T22=0,$U22=0),0,IF(AND($R22=0,$S22=0,$T22=1,$U22=0),1,IF(AND($R22=0,$S22=0,$T22=0,$U22=1),1,IF(AND($R22=1,$S22=1,$T22=0,$U22=0),0,IF(AND($R22=0,$S22=1,$T22=1,$U22=0),3,IF(AND($R22=1,$S22=0,$T22=0,$U22=1),4,IF(AND($R22=1,$S22=0,$T22=1,$U22=0),6,IF(AND($R22=0,$S22=1,$T22=0,$U22=1),5,IF(AND($R22=0,$S22=0,$T22=1,$U22=1),1,IF(AND($R22=1,$S22=1,$T22=1,$U22=0),6,IF(AND($R22=0,$S22=1,$T22=1,$U22=1),5,IF(AND($R22=1,$S22=0,$T22=1,$U22=1),6,IF(AND($R22=1,$S22=1,$T22=0,$U22=1),5,0))))))))))))))))</f>
        <v>0</v>
      </c>
      <c r="BG49" s="80" t="str">
        <f>IF(BF42=1,BG42,IF(OR(BG47="Skapulakontrolle links",BG47="Skapulakontrolle rechts",BG47="Skapulakontrolle beidseits"),BG47,IF(BF44=1,BG44,IF(AND($T22=1,$U22=1),"ipsilaterale Stabilisation beidseits",IF(AND($T22=0,$U22=1),"ipsilaterale Stabilisation links",IF(AND($T22=1,$U22=0),"ipsilaterale Stabilisation rechts",BH49))))))</f>
        <v>o.B.</v>
      </c>
      <c r="BH49" s="74" t="str">
        <f>IF(AND($T22=1,$U22=0),"ipsilaterale Stabilisation rechts",IF(AND($T22=0,$U22=1),"ipsilaterale Stabilisation links",IF(AND($T22=1,$U22=1),"ipsilaterale Stabilisation beidseits","o.B.")))</f>
        <v>o.B.</v>
      </c>
      <c r="BI49" s="81">
        <f>IF(AND($R23=0,$S23=0,$T23=0,$U23=0),0,IF(AND($R23=1,$S23=1,$T23=1,$U23=1),7,IF(AND($R23=1,$S23=0,$T23=0,$U23=0),0,IF(AND($R23=0,$S23=1,$T23=0,$U23=0),0,IF(AND($R23=0,$S23=0,$T23=1,$U23=0),1,IF(AND($R23=0,$S23=0,$T23=0,$U23=1),1,IF(AND($R23=1,$S23=1,$T23=0,$U23=0),0,IF(AND($R23=0,$S23=1,$T23=1,$U23=0),3,IF(AND($R23=1,$S23=0,$T23=0,$U23=1),4,IF(AND($R23=1,$S23=0,$T23=1,$U23=0),6,IF(AND($R23=0,$S23=1,$T23=0,$U23=1),5,IF(AND($R23=0,$S23=0,$T23=1,$U23=1),1,IF(AND($R23=1,$S23=1,$T23=1,$U23=0),6,IF(AND($R23=0,$S23=1,$T23=1,$U23=1),5,IF(AND($R23=1,$S23=0,$T23=1,$U23=1),6,IF(AND($R23=1,$S23=1,$T23=0,$U23=1),5,0))))))))))))))))</f>
        <v>0</v>
      </c>
      <c r="BJ49" s="80" t="str">
        <f>IF(BI42=1,BJ42,IF(OR(BJ47="Skapulakontrolle links",BJ47="Skapulakontrolle rechts",BJ47="Skapulakontrolle beidseits"),BJ47,IF(BI44=1,BJ44,IF(AND($T23=1,$U23=1),"ipsilaterale Stabilisation beidseits",IF(AND($T23=0,$U23=1),"ipsilaterale Stabilisation links",IF(AND($T23=1,$U23=0),"ipsilaterale Stabilisation rechts",BK49))))))</f>
        <v>o.B.</v>
      </c>
      <c r="BK49" s="74" t="str">
        <f>IF(AND($T23=1,$U23=0),"ipsilaterale Stabilisation rechts",IF(AND($T23=0,$U23=1),"ipsilaterale Stabilisation links",IF(AND($T23=1,$U23=1),"ipsilaterale Stabilisation beidseits","o.B.")))</f>
        <v>o.B.</v>
      </c>
      <c r="BL49" s="81">
        <f>IF(AND($R24=0,$S24=0,$T24=0,$U24=0),0,IF(AND($R24=1,$S24=1,$T24=1,$U24=1),7,IF(AND($R24=1,$S24=0,$T24=0,$U24=0),0,IF(AND($R24=0,$S24=1,$T24=0,$U24=0),0,IF(AND($R24=0,$S24=0,$T24=1,$U24=0),1,IF(AND($R24=0,$S24=0,$T24=0,$U24=1),1,IF(AND($R24=1,$S24=1,$T24=0,$U24=0),0,IF(AND($R24=0,$S24=1,$T24=1,$U24=0),3,IF(AND($R24=1,$S24=0,$T24=0,$U24=1),4,IF(AND($R24=1,$S24=0,$T24=1,$U24=0),6,IF(AND($R24=0,$S24=1,$T24=0,$U24=1),5,IF(AND($R24=0,$S24=0,$T24=1,$U24=1),1,IF(AND($R24=1,$S24=1,$T24=1,$U24=0),6,IF(AND($R24=0,$S24=1,$T24=1,$U24=1),5,IF(AND($R24=1,$S24=0,$T24=1,$U24=1),6,IF(AND($R24=1,$S24=1,$T24=0,$U24=1),5,0))))))))))))))))</f>
        <v>0</v>
      </c>
      <c r="BM49" s="80" t="str">
        <f>IF(BL42=1,BM42,IF(OR(BM47="Skapulakontrolle links",BM47="Skapulakontrolle rechts",BM47="Skapulakontrolle beidseits"),BM47,IF(BL44=1,BM44,IF(AND($T24=1,$U24=1),"ipsilaterale Stabilisation beidseits",IF(AND($T24=0,$U24=1),"ipsilaterale Stabilisation links",IF(AND($T24=1,$U24=0),"ipsilaterale Stabilisation rechts",BN49))))))</f>
        <v>o.B.</v>
      </c>
      <c r="BN49" s="74" t="str">
        <f>IF(AND($T24=1,$U24=0),"ipsilaterale Stabilisation rechts",IF(AND($T24=0,$U24=1),"ipsilaterale Stabilisation links",IF(AND($T24=1,$U24=1),"ipsilaterale Stabilisation beidseits","o.B.")))</f>
        <v>o.B.</v>
      </c>
      <c r="BO49" s="81">
        <f>IF(AND($R25=0,$S25=0,$T25=0,$U25=0),0,IF(AND($R25=1,$S25=1,$T25=1,$U25=1),7,IF(AND($R25=1,$S25=0,$T25=0,$U25=0),0,IF(AND($R25=0,$S25=1,$T25=0,$U25=0),0,IF(AND($R25=0,$S25=0,$T25=1,$U25=0),1,IF(AND($R25=0,$S25=0,$T25=0,$U25=1),1,IF(AND($R25=1,$S25=1,$T25=0,$U25=0),0,IF(AND($R25=0,$S25=1,$T25=1,$U25=0),3,IF(AND($R25=1,$S25=0,$T25=0,$U25=1),4,IF(AND($R25=1,$S25=0,$T25=1,$U25=0),6,IF(AND($R25=0,$S25=1,$T25=0,$U25=1),5,IF(AND($R25=0,$S25=0,$T25=1,$U25=1),1,IF(AND($R25=1,$S25=1,$T25=1,$U25=0),6,IF(AND($R25=0,$S25=1,$T25=1,$U25=1),5,IF(AND($R25=1,$S25=0,$T25=1,$U25=1),6,IF(AND($R25=1,$S25=1,$T25=0,$U25=1),5,0))))))))))))))))</f>
        <v>0</v>
      </c>
      <c r="BP49" s="80" t="str">
        <f>IF(BO42=1,BP42,IF(OR(BP47="Skapulakontrolle links",BP47="Skapulakontrolle rechts",BP47="Skapulakontrolle beidseits"),BP47,IF(BO44=1,BP44,IF(AND($T25=1,$U25=1),"ipsilaterale Stabilisation beidseits",IF(AND($T25=0,$U25=1),"ipsilaterale Stabilisation links",IF(AND($T25=1,$U25=0),"ipsilaterale Stabilisation rechts",BQ49))))))</f>
        <v>o.B.</v>
      </c>
      <c r="BQ49" s="74" t="str">
        <f>IF(AND($T25=1,$U25=0),"ipsilaterale Stabilisation rechts",IF(AND($T25=0,$U25=1),"ipsilaterale Stabilisation links",IF(AND($T25=1,$U25=1),"ipsilaterale Stabilisation beidseits","o.B.")))</f>
        <v>o.B.</v>
      </c>
      <c r="BR49" s="81">
        <f>IF(AND($R26=0,$S26=0,$T26=0,$U26=0),0,IF(AND($R26=1,$S26=1,$T26=1,$U26=1),7,IF(AND($R26=1,$S26=0,$T26=0,$U26=0),0,IF(AND($R26=0,$S26=1,$T26=0,$U26=0),0,IF(AND($R26=0,$S26=0,$T26=1,$U26=0),1,IF(AND($R26=0,$S26=0,$T26=0,$U26=1),1,IF(AND($R26=1,$S26=1,$T26=0,$U26=0),0,IF(AND($R26=0,$S26=1,$T26=1,$U26=0),3,IF(AND($R26=1,$S26=0,$T26=0,$U26=1),4,IF(AND($R26=1,$S26=0,$T26=1,$U26=0),6,IF(AND($R26=0,$S26=1,$T26=0,$U26=1),5,IF(AND($R26=0,$S26=0,$T26=1,$U26=1),1,IF(AND($R26=1,$S26=1,$T26=1,$U26=0),6,IF(AND($R26=0,$S26=1,$T26=1,$U26=1),5,IF(AND($R26=1,$S26=0,$T26=1,$U26=1),6,IF(AND($R26=1,$S26=1,$T26=0,$U26=1),5,0))))))))))))))))</f>
        <v>0</v>
      </c>
      <c r="BS49" s="80" t="str">
        <f>IF(BR42=1,BS42,IF(OR(BS47="Skapulakontrolle links",BS47="Skapulakontrolle rechts",BS47="Skapulakontrolle beidseits"),BS47,IF(BR44=1,BS44,IF(AND($T26=1,$U26=1),"ipsilaterale Stabilisation beidseits",IF(AND($T26=0,$U26=1),"ipsilaterale Stabilisation links",IF(AND($T26=1,$U26=0),"ipsilaterale Stabilisation rechts",BT49))))))</f>
        <v>o.B.</v>
      </c>
      <c r="BT49" s="74" t="str">
        <f>IF(AND($T26=1,$U26=0),"ipsilaterale Stabilisation rechts",IF(AND($T26=0,$U26=1),"ipsilaterale Stabilisation links",IF(AND($T26=1,$U26=1),"ipsilaterale Stabilisation beidseits","o.B.")))</f>
        <v>o.B.</v>
      </c>
      <c r="BU49" s="81">
        <f>IF(AND($R27=0,$S27=0,$T27=0,$U27=0),0,IF(AND($R27=1,$S27=1,$T27=1,$U27=1),7,IF(AND($R27=1,$S27=0,$T27=0,$U27=0),0,IF(AND($R27=0,$S27=1,$T27=0,$U27=0),0,IF(AND($R27=0,$S27=0,$T27=1,$U27=0),1,IF(AND($R27=0,$S27=0,$T27=0,$U27=1),1,IF(AND($R27=1,$S27=1,$T27=0,$U27=0),0,IF(AND($R27=0,$S27=1,$T27=1,$U27=0),3,IF(AND($R27=1,$S27=0,$T27=0,$U27=1),4,IF(AND($R27=1,$S27=0,$T27=1,$U27=0),6,IF(AND($R27=0,$S27=1,$T27=0,$U27=1),5,IF(AND($R27=0,$S27=0,$T27=1,$U27=1),1,IF(AND($R27=1,$S27=1,$T27=1,$U27=0),6,IF(AND($R27=0,$S27=1,$T27=1,$U27=1),5,IF(AND($R27=1,$S27=0,$T27=1,$U27=1),6,IF(AND($R27=1,$S27=1,$T27=0,$U27=1),5,0))))))))))))))))</f>
        <v>0</v>
      </c>
      <c r="BV49" s="80" t="str">
        <f>IF(BU42=1,BV42,IF(OR(BV47="Skapulakontrolle links",BV47="Skapulakontrolle rechts",BV47="Skapulakontrolle beidseits"),BV47,IF(BU44=1,BV44,IF(AND($T27=1,$U27=1),"ipsilaterale Stabilisation beidseits",IF(AND($T27=0,$U27=1),"ipsilaterale Stabilisation links",IF(AND($T27=1,$U27=0),"ipsilaterale Stabilisation rechts",BW49))))))</f>
        <v>o.B.</v>
      </c>
      <c r="BW49" s="74" t="str">
        <f>IF(AND($T27=1,$U27=0),"ipsilaterale Stabilisation rechts",IF(AND($T27=0,$U27=1),"ipsilaterale Stabilisation links",IF(AND($T27=1,$U27=1),"ipsilaterale Stabilisation beidseits","o.B.")))</f>
        <v>o.B.</v>
      </c>
      <c r="BX49" s="81">
        <f>IF(AND($R28=0,$S28=0,$T28=0,$U28=0),0,IF(AND($R28=1,$S28=1,$T28=1,$U28=1),7,IF(AND($R28=1,$S28=0,$T28=0,$U28=0),0,IF(AND($R28=0,$S28=1,$T28=0,$U28=0),0,IF(AND($R28=0,$S28=0,$T28=1,$U28=0),1,IF(AND($R28=0,$S28=0,$T28=0,$U28=1),1,IF(AND($R28=1,$S28=1,$T28=0,$U28=0),0,IF(AND($R28=0,$S28=1,$T28=1,$U28=0),3,IF(AND($R28=1,$S28=0,$T28=0,$U28=1),4,IF(AND($R28=1,$S28=0,$T28=1,$U28=0),6,IF(AND($R28=0,$S28=1,$T28=0,$U28=1),5,IF(AND($R28=0,$S28=0,$T28=1,$U28=1),1,IF(AND($R28=1,$S28=1,$T28=1,$U28=0),6,IF(AND($R28=0,$S28=1,$T28=1,$U28=1),5,IF(AND($R28=1,$S28=0,$T28=1,$U28=1),6,IF(AND($R28=1,$S28=1,$T28=0,$U28=1),5,0))))))))))))))))</f>
        <v>0</v>
      </c>
      <c r="BY49" s="80" t="str">
        <f>IF(BX42=1,BY42,IF(OR(BY47="Skapulakontrolle links",BY47="Skapulakontrolle rechts",BY47="Skapulakontrolle beidseits"),BY47,IF(BX44=1,BY44,IF(AND($T28=1,$U28=1),"ipsilaterale Stabilisation beidseits",IF(AND($T28=0,$U28=1),"ipsilaterale Stabilisation links",IF(AND($T28=1,$U28=0),"ipsilaterale Stabilisation rechts",BZ49))))))</f>
        <v>o.B.</v>
      </c>
      <c r="BZ49" s="74" t="str">
        <f>IF(AND($T28=1,$U28=0),"ipsilaterale Stabilisation rechts",IF(AND($T28=0,$U28=1),"ipsilaterale Stabilisation links",IF(AND($T28=1,$U28=1),"ipsilaterale Stabilisation beidseits","o.B.")))</f>
        <v>o.B.</v>
      </c>
      <c r="CA49" s="81">
        <f>IF(AND($R29=0,$S29=0,$T29=0,$U29=0),0,IF(AND($R29=1,$S29=1,$T29=1,$U29=1),7,IF(AND($R29=1,$S29=0,$T29=0,$U29=0),0,IF(AND($R29=0,$S29=1,$T29=0,$U29=0),0,IF(AND($R29=0,$S29=0,$T29=1,$U29=0),1,IF(AND($R29=0,$S29=0,$T29=0,$U29=1),1,IF(AND($R29=1,$S29=1,$T29=0,$U29=0),0,IF(AND($R29=0,$S29=1,$T29=1,$U29=0),3,IF(AND($R29=1,$S29=0,$T29=0,$U29=1),4,IF(AND($R29=1,$S29=0,$T29=1,$U29=0),6,IF(AND($R29=0,$S29=1,$T29=0,$U29=1),5,IF(AND($R29=0,$S29=0,$T29=1,$U29=1),1,IF(AND($R29=1,$S29=1,$T29=1,$U29=0),6,IF(AND($R29=0,$S29=1,$T29=1,$U29=1),5,IF(AND($R29=1,$S29=0,$T29=1,$U29=1),6,IF(AND($R29=1,$S29=1,$T29=0,$U29=1),5,0))))))))))))))))</f>
        <v>0</v>
      </c>
      <c r="CB49" s="80" t="str">
        <f>IF(CA42=1,CB42,IF(OR(CB47="Skapulakontrolle links",CB47="Skapulakontrolle rechts",CB47="Skapulakontrolle beidseits"),CB47,IF(CA44=1,CB44,IF(AND($T29=1,$U29=1),"ipsilaterale Stabilisation beidseits",IF(AND($T29=0,$U29=1),"ipsilaterale Stabilisation links",IF(AND($T29=1,$U29=0),"ipsilaterale Stabilisation rechts",CC49))))))</f>
        <v>o.B.</v>
      </c>
      <c r="CC49" s="74" t="str">
        <f>IF(AND($T29=1,$U29=0),"ipsilaterale Stabilisation rechts",IF(AND($T29=0,$U29=1),"ipsilaterale Stabilisation links",IF(AND($T29=1,$U29=1),"ipsilaterale Stabilisation beidseits","o.B.")))</f>
        <v>o.B.</v>
      </c>
      <c r="CD49" s="81">
        <f>IF(AND($R30=0,$S30=0,$T30=0,$U30=0),0,IF(AND($R30=1,$S30=1,$T30=1,$U30=1),7,IF(AND($R30=1,$S30=0,$T30=0,$U30=0),0,IF(AND($R30=0,$S30=1,$T30=0,$U30=0),0,IF(AND($R30=0,$S30=0,$T30=1,$U30=0),1,IF(AND($R30=0,$S30=0,$T30=0,$U30=1),1,IF(AND($R30=1,$S30=1,$T30=0,$U30=0),0,IF(AND($R30=0,$S30=1,$T30=1,$U30=0),3,IF(AND($R30=1,$S30=0,$T30=0,$U30=1),4,IF(AND($R30=1,$S30=0,$T30=1,$U30=0),6,IF(AND($R30=0,$S30=1,$T30=0,$U30=1),5,IF(AND($R30=0,$S30=0,$T30=1,$U30=1),1,IF(AND($R30=1,$S30=1,$T30=1,$U30=0),6,IF(AND($R30=0,$S30=1,$T30=1,$U30=1),5,IF(AND($R30=1,$S30=0,$T30=1,$U30=1),6,IF(AND($R30=1,$S30=1,$T30=0,$U30=1),5,0))))))))))))))))</f>
        <v>0</v>
      </c>
      <c r="CE49" s="80" t="str">
        <f>IF(CD42=1,CE42,IF(OR(CE47="Skapulakontrolle links",CE47="Skapulakontrolle rechts",CE47="Skapulakontrolle beidseits"),CE47,IF(CD44=1,CE44,IF(AND($T30=1,$U30=1),"ipsilaterale Stabilisation beidseits",IF(AND($T30=0,$U30=1),"ipsilaterale Stabilisation links",IF(AND($T30=1,$U30=0),"ipsilaterale Stabilisation rechts",CF49))))))</f>
        <v>o.B.</v>
      </c>
      <c r="CF49" s="74" t="str">
        <f>IF(AND($T30=1,$U30=0),"ipsilaterale Stabilisation rechts",IF(AND($T30=0,$U30=1),"ipsilaterale Stabilisation links",IF(AND($T30=1,$U30=1),"ipsilaterale Stabilisation beidseits","o.B.")))</f>
        <v>o.B.</v>
      </c>
      <c r="CG49" s="81">
        <f>IF(AND($R31=0,$S31=0,$T31=0,$U31=0),0,IF(AND($R31=1,$S31=1,$T31=1,$U31=1),7,IF(AND($R31=1,$S31=0,$T31=0,$U31=0),0,IF(AND($R31=0,$S31=1,$T31=0,$U31=0),0,IF(AND($R31=0,$S31=0,$T31=1,$U31=0),1,IF(AND($R31=0,$S31=0,$T31=0,$U31=1),1,IF(AND($R31=1,$S31=1,$T31=0,$U31=0),0,IF(AND($R31=0,$S31=1,$T31=1,$U31=0),3,IF(AND($R31=1,$S31=0,$T31=0,$U31=1),4,IF(AND($R31=1,$S31=0,$T31=1,$U31=0),6,IF(AND($R31=0,$S31=1,$T31=0,$U31=1),5,IF(AND($R31=0,$S31=0,$T31=1,$U31=1),1,IF(AND($R31=1,$S31=1,$T31=1,$U31=0),6,IF(AND($R31=0,$S31=1,$T31=1,$U31=1),5,IF(AND($R31=1,$S31=0,$T31=1,$U31=1),6,IF(AND($R31=1,$S31=1,$T31=0,$U31=1),5,0))))))))))))))))</f>
        <v>0</v>
      </c>
      <c r="CH49" s="80" t="str">
        <f>IF(CG42=1,CH42,IF(OR(CH47="Skapulakontrolle links",CH47="Skapulakontrolle rechts",CH47="Skapulakontrolle beidseits"),CH47,IF(CG44=1,CH44,IF(AND($T31=1,$U31=1),"ipsilaterale Stabilisation beidseits",IF(AND($T31=0,$U31=1),"ipsilaterale Stabilisation links",IF(AND($T31=1,$U31=0),"ipsilaterale Stabilisation rechts",CI49))))))</f>
        <v>o.B.</v>
      </c>
      <c r="CI49" s="74" t="str">
        <f>IF(AND($T31=1,$U31=0),"ipsilaterale Stabilisation rechts",IF(AND($T31=0,$U31=1),"ipsilaterale Stabilisation links",IF(AND($T31=1,$U31=1),"ipsilaterale Stabilisation beidseits","o.B.")))</f>
        <v>o.B.</v>
      </c>
      <c r="CJ49" s="81">
        <f>IF(AND($R32=0,$S32=0,$T32=0,$U32=0),0,IF(AND($R32=1,$S32=1,$T32=1,$U32=1),7,IF(AND($R32=1,$S32=0,$T32=0,$U32=0),0,IF(AND($R32=0,$S32=1,$T32=0,$U32=0),0,IF(AND($R32=0,$S32=0,$T32=1,$U32=0),1,IF(AND($R32=0,$S32=0,$T32=0,$U32=1),1,IF(AND($R32=1,$S32=1,$T32=0,$U32=0),0,IF(AND($R32=0,$S32=1,$T32=1,$U32=0),3,IF(AND($R32=1,$S32=0,$T32=0,$U32=1),4,IF(AND($R32=1,$S32=0,$T32=1,$U32=0),6,IF(AND($R32=0,$S32=1,$T32=0,$U32=1),5,IF(AND($R32=0,$S32=0,$T32=1,$U32=1),1,IF(AND($R32=1,$S32=1,$T32=1,$U32=0),6,IF(AND($R32=0,$S32=1,$T32=1,$U32=1),5,IF(AND($R32=1,$S32=0,$T32=1,$U32=1),6,IF(AND($R32=1,$S32=1,$T32=0,$U32=1),5,0))))))))))))))))</f>
        <v>0</v>
      </c>
      <c r="CK49" s="80" t="str">
        <f>IF(CJ42=1,CK42,IF(OR(CK47="Skapulakontrolle links",CK47="Skapulakontrolle rechts",CK47="Skapulakontrolle beidseits"),CK47,IF(CJ44=1,CK44,IF(AND($T32=1,$U32=1),"ipsilaterale Stabilisation beidseits",IF(AND($T32=0,$U32=1),"ipsilaterale Stabilisation links",IF(AND($T32=1,$U32=0),"ipsilaterale Stabilisation rechts",CL49))))))</f>
        <v>o.B.</v>
      </c>
      <c r="CL49" s="74" t="str">
        <f>IF(AND($T32=1,$U32=0),"ipsilaterale Stabilisation rechts",IF(AND($T32=0,$U32=1),"ipsilaterale Stabilisation links",IF(AND($T32=1,$U32=1),"ipsilaterale Stabilisation beidseits","o.B.")))</f>
        <v>o.B.</v>
      </c>
      <c r="CM49" s="81">
        <f>IF(AND($R33=0,$S33=0,$T33=0,$U33=0),0,IF(AND($R33=1,$S33=1,$T33=1,$U33=1),7,IF(AND($R33=1,$S33=0,$T33=0,$U33=0),0,IF(AND($R33=0,$S33=1,$T33=0,$U33=0),0,IF(AND($R33=0,$S33=0,$T33=1,$U33=0),1,IF(AND($R33=0,$S33=0,$T33=0,$U33=1),1,IF(AND($R33=1,$S33=1,$T33=0,$U33=0),0,IF(AND($R33=0,$S33=1,$T33=1,$U33=0),3,IF(AND($R33=1,$S33=0,$T33=0,$U33=1),4,IF(AND($R33=1,$S33=0,$T33=1,$U33=0),6,IF(AND($R33=0,$S33=1,$T33=0,$U33=1),5,IF(AND($R33=0,$S33=0,$T33=1,$U33=1),1,IF(AND($R33=1,$S33=1,$T33=1,$U33=0),6,IF(AND($R33=0,$S33=1,$T33=1,$U33=1),5,IF(AND($R33=1,$S33=0,$T33=1,$U33=1),6,IF(AND($R33=1,$S33=1,$T33=0,$U33=1),5,0))))))))))))))))</f>
        <v>0</v>
      </c>
      <c r="CN49" s="80" t="str">
        <f>IF(CM42=1,CN42,IF(OR(CN47="Skapulakontrolle links",CN47="Skapulakontrolle rechts",CN47="Skapulakontrolle beidseits"),CN47,IF(CM44=1,CN44,IF(AND($T33=1,$U33=1),"ipsilaterale Stabilisation beidseits",IF(AND($T33=0,$U33=1),"ipsilaterale Stabilisation links",IF(AND($T33=1,$U33=0),"ipsilaterale Stabilisation rechts",CO49))))))</f>
        <v>o.B.</v>
      </c>
      <c r="CO49" s="74" t="str">
        <f>IF(AND($T33=1,$U33=0),"ipsilaterale Stabilisation rechts",IF(AND($T33=0,$U33=1),"ipsilaterale Stabilisation links",IF(AND($T33=1,$U33=1),"ipsilaterale Stabilisation beidseits","o.B.")))</f>
        <v>o.B.</v>
      </c>
      <c r="CQ49" s="86"/>
      <c r="CR49" s="86"/>
      <c r="CT49" s="86"/>
      <c r="CU49" s="86"/>
      <c r="CW49" s="86"/>
      <c r="CX49" s="86"/>
      <c r="CZ49" s="86"/>
      <c r="DA49" s="86"/>
      <c r="DC49" s="86"/>
      <c r="DD49" s="86"/>
    </row>
    <row r="50" spans="1:108" x14ac:dyDescent="0.25">
      <c r="A50" t="s">
        <v>75</v>
      </c>
      <c r="B50" s="23" t="s">
        <v>42</v>
      </c>
      <c r="D50" s="64">
        <f>IF(AND(R4=0,S4=0,T4=0,U4=0),0,IF(AND(R4=1,S4=1,T4=1,U4=1),7,IF(AND(R4=1,S4=0,T4=0,U4=0),1,IF(AND(R4=0,S4=1,T4=0,U4=0),1,IF(AND(R4=0,S4=0,T4=1,U4=0),0,IF(AND(R4=0,S4=0,T4=0,U4=1),0,IF(AND(R4=1,S4=1,T4=0,U4=0),1,IF(AND(R4=0,S4=1,T4=1,U4=0),3,IF(AND(R4=1,S4=0,T4=0,U4=1),4,IF(AND(R4=1,S4=0,T4=1,U4=0),6,IF(AND(R4=0,S4=1,T4=0,U4=1),5,IF(AND(R4=0,S4=0,T4=1,U4=1),0,IF(AND(R4=1,S4=1,T4=1,U4=0),3,IF(AND(R4=0,S4=1,T4=1,U4=1),3,IF(AND(R4=1,S4=0,T4=1,U4=1),4,IF(AND(R4=1,S4=1,T4=0,U4=1),4,0)))))))))
)))))))</f>
        <v>0</v>
      </c>
      <c r="E50" s="68" t="str">
        <f>IF(D42=1,E42,IF(D43=1,E43,IF(D47=1,D46,IF(D50=7,"Hüftkontrolle beidseits",IF(D50=4,"Hüftkontrolle links",IF(D50=3,"Hüftkontrolle rechts",F50))))))</f>
        <v>o.B.</v>
      </c>
      <c r="F50" s="7" t="str">
        <f>IF(AND(R4=1,S4=0),"contralaterale Stabilisation rechts",IF(AND(R4=0,S4=1),"contralaterale Stabilisation links",IF(AND(R4=1,S4=1),"contralaterale Stabilisation beidseits","o.B.")))</f>
        <v>o.B.</v>
      </c>
      <c r="G50">
        <f>IF(AND(R5=0,S5=0,T5=0,U5=0),0,IF(AND(R5=1,S5=1,T5=1,U5=1),7,IF(AND(R5=1,S5=0,T5=0,U5=0),1,IF(AND(R5=0,S5=1,T5=0,U5=0),1,IF(AND(R5=0,S5=0,T5=1,U5=0),0,IF(AND(R5=0,S5=0,T5=0,U5=1),0,IF(AND(R5=1,S5=1,T5=0,U5=0),1,IF(AND(R5=0,S5=1,T5=1,U5=0),3,IF(AND(R5=1,S5=0,T5=0,U5=1),4,IF(AND(R5=1,S5=0,T5=1,U5=0),6,IF(AND(R5=0,S5=1,T5=0,U5=1),5,IF(AND(R5=0,S5=0,T5=1,U5=1),0,IF(AND(R5=1,S5=1,T5=1,U5=0),3,IF(AND(R5=0,S5=1,T5=1,U5=1),3,IF(AND(R5=1,S5=0,T5=1,U5=1),4,IF(AND(R5=1,S5=1,T5=0,U5=1),4,0))))))))))))))))</f>
        <v>0</v>
      </c>
      <c r="H50" s="73" t="str">
        <f>IF(G42=1,H42,IF(G43=1,H43,IF(G47=1,G46,IF(G50=7,"Hüftkontrolle beidseits",IF(G50=4,"Hüftkontrolle links",IF(G50=3,"Hüftkontrolle rechts",I50))))))</f>
        <v>o.B.</v>
      </c>
      <c r="I50" s="73" t="str">
        <f>IF(AND(R5=1,S5=0),"contralaterale Stabilisation rechts",IF(AND(R5=0,S5=1),"contralaterale Stabilisation links",IF(AND(R5=1,S5=1),"contralaterale Stabilisation beidseits","o.B.")))</f>
        <v>o.B.</v>
      </c>
      <c r="J50">
        <f>IF(AND(R6=0,S6=0,T6=0,U6=0),0,IF(AND(R6=1,S6=1,T6=1,U6=1),7,IF(AND(R6=1,S6=0,T6=0,U6=0),1,IF(AND(R6=0,S6=1,T6=0,U6=0),1,IF(AND(R6=0,S6=0,T6=1,U6=0),0,IF(AND(R6=0,S6=0,T6=0,U6=1),0,IF(AND(R6=1,S6=1,T6=0,U6=0),1,IF(AND(R6=0,S6=1,T6=1,U6=0),3,IF(AND(R6=1,S6=0,T6=0,U6=1),4,IF(AND(R6=1,S6=0,T6=1,U6=0),6,IF(AND(R6=0,S6=1,T6=0,U6=1),5,IF(AND(R6=0,S6=0,T6=1,U6=1),0,IF(AND(R6=1,S6=1,T6=1,U6=0),3,IF(AND(R6=0,S6=1,T6=1,U6=1),3,IF(AND(R6=1,S6=0,T6=1,U6=1),4,IF(AND(R6=1,S6=1,T6=0,U6=1),4,0)))))))))
)))))))</f>
        <v>0</v>
      </c>
      <c r="K50" s="80" t="str">
        <f>IF(J42=1,K42,IF(J43=1,K43,IF(J47=1,J46,IF(J50=7,"Hüftkontrolle beidseits",IF(J50=4,"Hüftkontrolle links",IF(J50=3,"Hüftkontrolle rechts",L50))))))</f>
        <v>o.B.</v>
      </c>
      <c r="L50" s="73" t="str">
        <f>IF(AND(R6=1,S6=0),"contralaterale Stabilisation rechts",IF(AND(R6=0,S6=1),"contralaterale Stabilisation links",IF(AND(R6=1,S6=1),"contralaterale Stabilisation beidseits","o.B.")))</f>
        <v>o.B.</v>
      </c>
      <c r="M50">
        <f>IF(AND(R7=0,S7=0,T7=0,U7=0),0,IF(AND(R7=1,S7=1,T7=1,U7=1),7,IF(AND(R7=1,S7=0,T7=0,U7=0),1,IF(AND(R7=0,S7=1,T7=0,U7=0),1,IF(AND(R7=0,S7=0,T7=1,U7=0),0,IF(AND(R7=0,S7=0,T7=0,U7=1),0,IF(AND(R7=1,S7=1,T7=0,U7=0),1,IF(AND(R7=0,S7=1,T7=1,U7=0),3,IF(AND(R7=1,S7=0,T7=0,U7=1),4,IF(AND(R7=1,S7=0,T7=1,U7=0),6,IF(AND(R7=0,S7=1,T7=0,U7=1),5,IF(AND(R7=0,S7=0,T7=1,U7=1),0,IF(AND(R7=1,S7=1,T7=1,U7=0),3,IF(AND(R7=0,S7=1,T7=1,U7=1),3,IF(AND(R7=1,S7=0,T7=1,U7=1),4,IF(AND(R7=1,S7=1,T7=0,U7=1),4,0)))))))))
)))))))</f>
        <v>0</v>
      </c>
      <c r="N50" s="80" t="str">
        <f>IF(M42=1,N42,IF(M43=1,N43,IF(M47=1,M46,IF(M50=7,"Hüftkontrolle beidseits",IF(M50=4,"Hüftkontrolle links",IF(M50=3,"Hüftkontrolle rechts",O50))))))</f>
        <v>o.B.</v>
      </c>
      <c r="O50" s="73" t="str">
        <f>IF(AND(R7=1,S7=0),"contralaterale Stabilisation rechts",IF(AND(R7=0,S7=1),"contralaterale Stabilisation links",IF(AND(R7=1,S7=1),"contralaterale Stabilisation beidseits","o.B.")))</f>
        <v>o.B.</v>
      </c>
      <c r="P50">
        <f>IF(AND($R8=0,$S8=0,$T8=0,$U8=0),0,IF(AND($R8=1,$S8=1,$T8=1,$U8=1),7,IF(AND($R8=1,$S8=0,$T8=0,$U8=0),1,IF(AND($R8=0,$S8=1,$T8=0,$U8=0),1,IF(AND($R8=0,$S8=0,$T8=1,$U8=0),0,IF(AND($R8=0,$S8=0,$T8=0,$U8=1),0,IF(AND($R8=1,$S8=1,$T8=0,$U8=0),1,IF(AND($R8=0,$S8=1,$T8=1,$U8=0),3,IF(AND($R8=1,$S8=0,$T8=0,$U8=1),4,IF(AND($R8=1,$S8=0,$T8=1,$U8=0),6,IF(AND($R8=0,$S8=1,$T8=0,$U8=1),5,IF(AND($R8=0,$S8=0,$T8=1,$U8=1),0,IF(AND($R8=1,$S8=1,$T8=1,$U8=0),3,IF(AND($R8=0,$S8=1,$T8=1,$U8=1),3,IF(AND($R8=1,$S8=0,$T8=1,$U8=1),4,IF(AND($R8=1,$S8=1,$T8=0,$U8=1),4,0)))))))))
)))))))</f>
        <v>0</v>
      </c>
      <c r="Q50" s="80" t="str">
        <f>IF(P42=1,Q42,IF(P43=1,Q43,IF(P47=1,P46,IF(P50=7,"Hüftkontrolle beidseits",IF(P50=4,"Hüftkontrolle links",IF(P50=3,"Hüftkontrolle rechts",R50))))))</f>
        <v>o.B.</v>
      </c>
      <c r="R50" s="73" t="str">
        <f>IF(AND($R8=1,$S8=0),"contralaterale Stabilisation rechts",IF(AND($R8=0,$S8=1),"contralaterale Stabilisation links",IF(AND($R8=1,$S8=1),"contralaterale Stabilisation beidseits","o.B.")))</f>
        <v>o.B.</v>
      </c>
      <c r="S50" s="64">
        <f>IF(AND($R9=0,$S9=0,$T9=0,$U9=0),0,IF(AND($R9=1,$S9=1,$T9=1,$U9=1),7,IF(AND($R9=1,$S9=0,$T9=0,$U9=0),1,IF(AND($R9=0,$S9=1,$T9=0,$U9=0),1,IF(AND($R9=0,$S9=0,$T9=1,$U9=0),0,IF(AND($R9=0,$S9=0,$T9=0,$U9=1),0,IF(AND($R9=1,$S9=1,$T9=0,$U9=0),1,IF(AND($R9=0,$S9=1,$T9=1,$U9=0),3,IF(AND($R9=1,$S9=0,$T9=0,$U9=1),4,IF(AND($R9=1,$S9=0,$T9=1,$U9=0),6,IF(AND($R9=0,$S9=1,$T9=0,$U9=1),5,IF(AND($R9=0,$S9=0,$T9=1,$U9=1),0,IF(AND($R9=1,$S9=1,$T9=1,$U9=0),3,IF(AND($R9=0,$S9=1,$T9=1,$U9=1),3,IF(AND($R9=1,$S9=0,$T9=1,$U9=1),4,IF(AND($R9=1,$S9=1,$T9=0,$U9=1),4,0)))))))))
)))))))</f>
        <v>0</v>
      </c>
      <c r="T50" s="80" t="str">
        <f>IF(S42=1,T42,IF(S43=1,T43,IF(S47=1,S46,IF(S50=7,"Hüftkontrolle beidseits",IF(S50=4,"Hüftkontrolle links",IF(S50=3,"Hüftkontrolle rechts",U50))))))</f>
        <v>o.B.</v>
      </c>
      <c r="U50" s="74" t="str">
        <f>IF(AND($R9=1,$S9=0),"contralaterale Stabilisation rechts",IF(AND($R9=0,$S9=1),"contralaterale Stabilisation links",IF(AND($R9=1,$S9=1),"contralaterale Stabilisation beidseits","o.B.")))</f>
        <v>o.B.</v>
      </c>
      <c r="V50" s="64">
        <f>IF(AND($R10=0,$S10=0,$T10=0,$U10=0),0,IF(AND($R10=1,$S10=1,$T10=1,$U10=1),7,IF(AND($R10=1,$S10=0,$T10=0,$U10=0),1,IF(AND($R10=0,$S10=1,$T10=0,$U10=0),1,IF(AND($R10=0,$S10=0,$T10=1,$U10=0),0,IF(AND($R10=0,$S10=0,$T10=0,$U10=1),0,IF(AND($R10=1,$S10=1,$T10=0,$U10=0),1,IF(AND($R10=0,$S10=1,$T10=1,$U10=0),3,IF(AND($R10=1,$S10=0,$T10=0,$U10=1),4,IF(AND($R10=1,$S10=0,$T10=1,$U10=0),6,IF(AND($R10=0,$S10=1,$T10=0,$U10=1),5,IF(AND($R10=0,$S10=0,$T10=1,$U10=1),0,IF(AND($R10=1,$S10=1,$T10=1,$U10=0),3,IF(AND($R10=0,$S10=1,$T10=1,$U10=1),3,IF(AND($R10=1,$S10=0,$T10=1,$U10=1),4,IF(AND($R10=1,$S10=1,$T10=0,$U10=1),4,0)))))))))
)))))))</f>
        <v>0</v>
      </c>
      <c r="W50" s="80" t="str">
        <f>IF(V42=1,W42,IF(V43=1,W43,IF(V47=1,V46,IF(V50=7,"Hüftkontrolle beidseits",IF(V50=4,"Hüftkontrolle links",IF(V50=3,"Hüftkontrolle rechts",X50))))))</f>
        <v>o.B.</v>
      </c>
      <c r="X50" s="74" t="str">
        <f>IF(AND($R10=1,$S10=0),"contralaterale Stabilisation rechts",IF(AND($R10=0,$S10=1),"contralaterale Stabilisation links",IF(AND($R10=1,$S10=1),"contralaterale Stabilisation beidseits","o.B.")))</f>
        <v>o.B.</v>
      </c>
      <c r="Y50" s="64">
        <f>IF(AND($R11=0,$S11=0,$T11=0,$U11=0),0,IF(AND($R11=1,$S11=1,$T11=1,$U11=1),7,IF(AND($R11=1,$S11=0,$T11=0,$U11=0),1,IF(AND($R11=0,$S11=1,$T11=0,$U11=0),1,IF(AND($R11=0,$S11=0,$T11=1,$U11=0),0,IF(AND($R11=0,$S11=0,$T11=0,$U11=1),0,IF(AND($R11=1,$S11=1,$T11=0,$U11=0),1,IF(AND($R11=0,$S11=1,$T11=1,$U11=0),3,IF(AND($R11=1,$S11=0,$T11=0,$U11=1),4,IF(AND($R11=1,$S11=0,$T11=1,$U11=0),6,IF(AND($R11=0,$S11=1,$T11=0,$U11=1),5,IF(AND($R11=0,$S11=0,$T11=1,$U11=1),0,IF(AND($R11=1,$S11=1,$T11=1,$U11=0),3,IF(AND($R11=0,$S11=1,$T11=1,$U11=1),3,IF(AND($R11=1,$S11=0,$T11=1,$U11=1),4,IF(AND($R11=1,$S11=1,$T11=0,$U11=1),4,0)))))))))
)))))))</f>
        <v>0</v>
      </c>
      <c r="Z50" s="80" t="str">
        <f>IF(Y42=1,Z42,IF(Y43=1,Z43,IF(Y47=1,Y46,IF(Y50=7,"Hüftkontrolle beidseits",IF(Y50=4,"Hüftkontrolle links",IF(Y50=3,"Hüftkontrolle rechts",AA50))))))</f>
        <v>o.B.</v>
      </c>
      <c r="AA50" s="74" t="str">
        <f>IF(AND($R11=1,$S11=0),"contralaterale Stabilisation rechts",IF(AND($R11=0,$S11=1),"contralaterale Stabilisation links",IF(AND($R11=1,$S11=1),"contralaterale Stabilisation beidseits","o.B.")))</f>
        <v>o.B.</v>
      </c>
      <c r="AB50" s="64">
        <f>IF(AND($R12=0,$S12=0,$T12=0,$U12=0),0,IF(AND($R12=1,$S12=1,$T12=1,$U12=1),7,IF(AND($R12=1,$S12=0,$T12=0,$U12=0),1,IF(AND($R12=0,$S12=1,$T12=0,$U12=0),1,IF(AND($R12=0,$S12=0,$T12=1,$U12=0),0,IF(AND($R12=0,$S12=0,$T12=0,$U12=1),0,IF(AND($R12=1,$S12=1,$T12=0,$U12=0),1,IF(AND($R12=0,$S12=1,$T12=1,$U12=0),3,IF(AND($R12=1,$S12=0,$T12=0,$U12=1),4,IF(AND($R12=1,$S12=0,$T12=1,$U12=0),6,IF(AND($R12=0,$S12=1,$T12=0,$U12=1),5,IF(AND($R12=0,$S12=0,$T12=1,$U12=1),0,IF(AND($R12=1,$S12=1,$T12=1,$U12=0),3,IF(AND($R12=0,$S12=1,$T12=1,$U12=1),3,IF(AND($R12=1,$S12=0,$T12=1,$U12=1),4,IF(AND($R12=1,$S12=1,$T12=0,$U12=1),4,0)))))))))
)))))))</f>
        <v>0</v>
      </c>
      <c r="AC50" s="80" t="str">
        <f>IF(AB42=1,AC42,IF(AB43=1,AC43,IF(AB47=1,AB46,IF(AB50=7,"Hüftkontrolle beidseits",IF(AB50=4,"Hüftkontrolle links",IF(AB50=3,"Hüftkontrolle rechts",AD50))))))</f>
        <v>o.B.</v>
      </c>
      <c r="AD50" s="74" t="str">
        <f>IF(AND($R12=1,$S12=0),"contralaterale Stabilisation rechts",IF(AND($R12=0,$S12=1),"contralaterale Stabilisation links",IF(AND($R12=1,$S12=1),"contralaterale Stabilisation beidseits","o.B.")))</f>
        <v>o.B.</v>
      </c>
      <c r="AE50" s="64">
        <f>IF(AND($R13=0,$S13=0,$T13=0,$U13=0),0,IF(AND($R13=1,$S13=1,$T13=1,$U13=1),7,IF(AND($R13=1,$S13=0,$T13=0,$U13=0),1,IF(AND($R13=0,$S13=1,$T13=0,$U13=0),1,IF(AND($R13=0,$S13=0,$T13=1,$U13=0),0,IF(AND($R13=0,$S13=0,$T13=0,$U13=1),0,IF(AND($R13=1,$S13=1,$T13=0,$U13=0),1,IF(AND($R13=0,$S13=1,$T13=1,$U13=0),3,IF(AND($R13=1,$S13=0,$T13=0,$U13=1),4,IF(AND($R13=1,$S13=0,$T13=1,$U13=0),6,IF(AND($R13=0,$S13=1,$T13=0,$U13=1),5,IF(AND($R13=0,$S13=0,$T13=1,$U13=1),0,IF(AND($R13=1,$S13=1,$T13=1,$U13=0),3,IF(AND($R13=0,$S13=1,$T13=1,$U13=1),3,IF(AND($R13=1,$S13=0,$T13=1,$U13=1),4,IF(AND($R13=1,$S13=1,$T13=0,$U13=1),4,0)))))))))
)))))))</f>
        <v>0</v>
      </c>
      <c r="AF50" s="80" t="str">
        <f>IF(AE42=1,AF42,IF(AE43=1,AF43,IF(AE47=1,AE46,IF(AE50=7,"Hüftkontrolle beidseits",IF(AE50=4,"Hüftkontrolle links",IF(AE50=3,"Hüftkontrolle rechts",AG50))))))</f>
        <v>o.B.</v>
      </c>
      <c r="AG50" s="74" t="str">
        <f>IF(AND($R13=1,$S13=0),"contralaterale Stabilisation rechts",IF(AND($R13=0,$S13=1),"contralaterale Stabilisation links",IF(AND($R13=1,$S13=1),"contralaterale Stabilisation beidseits","o.B.")))</f>
        <v>o.B.</v>
      </c>
      <c r="AH50" s="64">
        <f>IF(AND($R14=0,$S14=0,$T14=0,$U14=0),0,IF(AND($R14=1,$S14=1,$T14=1,$U14=1),7,IF(AND($R14=1,$S14=0,$T14=0,$U14=0),1,IF(AND($R14=0,$S14=1,$T14=0,$U14=0),1,IF(AND($R14=0,$S14=0,$T14=1,$U14=0),0,IF(AND($R14=0,$S14=0,$T14=0,$U14=1),0,IF(AND($R14=1,$S14=1,$T14=0,$U14=0),1,IF(AND($R14=0,$S14=1,$T14=1,$U14=0),3,IF(AND($R14=1,$S14=0,$T14=0,$U14=1),4,IF(AND($R14=1,$S14=0,$T14=1,$U14=0),6,IF(AND($R14=0,$S14=1,$T14=0,$U14=1),5,IF(AND($R14=0,$S14=0,$T14=1,$U14=1),0,IF(AND($R14=1,$S14=1,$T14=1,$U14=0),3,IF(AND($R14=0,$S14=1,$T14=1,$U14=1),3,IF(AND($R14=1,$S14=0,$T14=1,$U14=1),4,IF(AND($R14=1,$S14=1,$T14=0,$U14=1),4,0)))))))))
)))))))</f>
        <v>0</v>
      </c>
      <c r="AI50" s="80" t="str">
        <f>IF(AH42=1,AI42,IF(AH43=1,AI43,IF(AH47=1,AH46,IF(AH50=7,"Hüftkontrolle beidseits",IF(AH50=4,"Hüftkontrolle links",IF(AH50=3,"Hüftkontrolle rechts",AJ50))))))</f>
        <v>o.B.</v>
      </c>
      <c r="AJ50" s="74" t="str">
        <f>IF(AND($R14=1,$S14=0),"contralaterale Stabilisation rechts",IF(AND($R14=0,$S14=1),"contralaterale Stabilisation links",IF(AND($R14=1,$S14=1),"contralaterale Stabilisation beidseits","o.B.")))</f>
        <v>o.B.</v>
      </c>
      <c r="AK50" s="64">
        <f>IF(AND($R15=0,$S15=0,$T15=0,$U15=0),0,IF(AND($R15=1,$S15=1,$T15=1,$U15=1),7,IF(AND($R15=1,$S15=0,$T15=0,$U15=0),1,IF(AND($R15=0,$S15=1,$T15=0,$U15=0),1,IF(AND($R15=0,$S15=0,$T15=1,$U15=0),0,IF(AND($R15=0,$S15=0,$T15=0,$U15=1),0,IF(AND($R15=1,$S15=1,$T15=0,$U15=0),1,IF(AND($R15=0,$S15=1,$T15=1,$U15=0),3,IF(AND($R15=1,$S15=0,$T15=0,$U15=1),4,IF(AND($R15=1,$S15=0,$T15=1,$U15=0),6,IF(AND($R15=0,$S15=1,$T15=0,$U15=1),5,IF(AND($R15=0,$S15=0,$T15=1,$U15=1),0,IF(AND($R15=1,$S15=1,$T15=1,$U15=0),3,IF(AND($R15=0,$S15=1,$T15=1,$U15=1),3,IF(AND($R15=1,$S15=0,$T15=1,$U15=1),4,IF(AND($R15=1,$S15=1,$T15=0,$U15=1),4,0)))))))))
)))))))</f>
        <v>0</v>
      </c>
      <c r="AL50" s="80" t="str">
        <f>IF(AK42=1,AL42,IF(AK43=1,AL43,IF(AK47=1,AK46,IF(AK50=7,"Hüftkontrolle beidseits",IF(AK50=4,"Hüftkontrolle links",IF(AK50=3,"Hüftkontrolle rechts",AM50))))))</f>
        <v>o.B.</v>
      </c>
      <c r="AM50" s="74" t="str">
        <f>IF(AND($R15=1,$S15=0),"contralaterale Stabilisation rechts",IF(AND($R15=0,$S15=1),"contralaterale Stabilisation links",IF(AND($R15=1,$S15=1),"contralaterale Stabilisation beidseits","o.B.")))</f>
        <v>o.B.</v>
      </c>
      <c r="AN50" s="64">
        <f>IF(AND($R16=0,$S16=0,$T16=0,$U16=0),0,IF(AND($R16=1,$S16=1,$T16=1,$U16=1),7,IF(AND($R16=1,$S16=0,$T16=0,$U16=0),1,IF(AND($R16=0,$S16=1,$T16=0,$U16=0),1,IF(AND($R16=0,$S16=0,$T16=1,$U16=0),0,IF(AND($R16=0,$S16=0,$T16=0,$U16=1),0,IF(AND($R16=1,$S16=1,$T16=0,$U16=0),1,IF(AND($R16=0,$S16=1,$T16=1,$U16=0),3,IF(AND($R16=1,$S16=0,$T16=0,$U16=1),4,IF(AND($R16=1,$S16=0,$T16=1,$U16=0),6,IF(AND($R16=0,$S16=1,$T16=0,$U16=1),5,IF(AND($R16=0,$S16=0,$T16=1,$U16=1),0,IF(AND($R16=1,$S16=1,$T16=1,$U16=0),3,IF(AND($R16=0,$S16=1,$T16=1,$U16=1),3,IF(AND($R16=1,$S16=0,$T16=1,$U16=1),4,IF(AND($R16=1,$S16=1,$T16=0,$U16=1),4,0)))))))))
)))))))</f>
        <v>0</v>
      </c>
      <c r="AO50" s="80" t="str">
        <f>IF(AN42=1,AO42,IF(AN43=1,AO43,IF(AN47=1,AN46,IF(AN50=7,"Hüftkontrolle beidseits",IF(AN50=4,"Hüftkontrolle links",IF(AN50=3,"Hüftkontrolle rechts",AP50))))))</f>
        <v>o.B.</v>
      </c>
      <c r="AP50" s="74" t="str">
        <f>IF(AND($R16=1,$S16=0),"contralaterale Stabilisation rechts",IF(AND($R16=0,$S16=1),"contralaterale Stabilisation links",IF(AND($R16=1,$S16=1),"contralaterale Stabilisation beidseits","o.B.")))</f>
        <v>o.B.</v>
      </c>
      <c r="AQ50" s="64">
        <f>IF(AND($R17=0,$S17=0,$T17=0,$U17=0),0,IF(AND($R17=1,$S17=1,$T17=1,$U17=1),7,IF(AND($R17=1,$S17=0,$T17=0,$U17=0),1,IF(AND($R17=0,$S17=1,$T17=0,$U17=0),1,IF(AND($R17=0,$S17=0,$T17=1,$U17=0),0,IF(AND($R17=0,$S17=0,$T17=0,$U17=1),0,IF(AND($R17=1,$S17=1,$T17=0,$U17=0),1,IF(AND($R17=0,$S17=1,$T17=1,$U17=0),3,IF(AND($R17=1,$S17=0,$T17=0,$U17=1),4,IF(AND($R17=1,$S17=0,$T17=1,$U17=0),6,IF(AND($R17=0,$S17=1,$T17=0,$U17=1),5,IF(AND($R17=0,$S17=0,$T17=1,$U17=1),0,IF(AND($R17=1,$S17=1,$T17=1,$U17=0),3,IF(AND($R17=0,$S17=1,$T17=1,$U17=1),3,IF(AND($R17=1,$S17=0,$T17=1,$U17=1),4,IF(AND($R17=1,$S17=1,$T17=0,$U17=1),4,0)))))))))
)))))))</f>
        <v>0</v>
      </c>
      <c r="AR50" s="80" t="str">
        <f>IF(AQ42=1,AR42,IF(AQ43=1,AR43,IF(AQ47=1,AQ46,IF(AQ50=7,"Hüftkontrolle beidseits",IF(AQ50=4,"Hüftkontrolle links",IF(AQ50=3,"Hüftkontrolle rechts",AS50))))))</f>
        <v>o.B.</v>
      </c>
      <c r="AS50" s="74" t="str">
        <f>IF(AND($R17=1,$S17=0),"contralaterale Stabilisation rechts",IF(AND($R17=0,$S17=1),"contralaterale Stabilisation links",IF(AND($R17=1,$S17=1),"contralaterale Stabilisation beidseits","o.B.")))</f>
        <v>o.B.</v>
      </c>
      <c r="AT50" s="64">
        <f>IF(AND($R18=0,$S18=0,$T18=0,$U18=0),0,IF(AND($R18=1,$S18=1,$T18=1,$U18=1),7,IF(AND($R18=1,$S18=0,$T18=0,$U18=0),1,IF(AND($R18=0,$S18=1,$T18=0,$U18=0),1,IF(AND($R18=0,$S18=0,$T18=1,$U18=0),0,IF(AND($R18=0,$S18=0,$T18=0,$U18=1),0,IF(AND($R18=1,$S18=1,$T18=0,$U18=0),1,IF(AND($R18=0,$S18=1,$T18=1,$U18=0),3,IF(AND($R18=1,$S18=0,$T18=0,$U18=1),4,IF(AND($R18=1,$S18=0,$T18=1,$U18=0),6,IF(AND($R18=0,$S18=1,$T18=0,$U18=1),5,IF(AND($R18=0,$S18=0,$T18=1,$U18=1),0,IF(AND($R18=1,$S18=1,$T18=1,$U18=0),3,IF(AND($R18=0,$S18=1,$T18=1,$U18=1),3,IF(AND($R18=1,$S18=0,$T18=1,$U18=1),4,IF(AND($R18=1,$S18=1,$T18=0,$U18=1),4,0)))))))))
)))))))</f>
        <v>0</v>
      </c>
      <c r="AU50" s="80" t="str">
        <f>IF(AT42=1,AU42,IF(AT43=1,AU43,IF(AT47=1,AT46,IF(AT50=7,"Hüftkontrolle beidseits",IF(AT50=4,"Hüftkontrolle links",IF(AT50=3,"Hüftkontrolle rechts",AV50))))))</f>
        <v>o.B.</v>
      </c>
      <c r="AV50" s="74" t="str">
        <f>IF(AND($R18=1,$S18=0),"contralaterale Stabilisation rechts",IF(AND($R18=0,$S18=1),"contralaterale Stabilisation links",IF(AND($R18=1,$S18=1),"contralaterale Stabilisation beidseits","o.B.")))</f>
        <v>o.B.</v>
      </c>
      <c r="AW50" s="64">
        <f>IF(AND($R19=0,$S19=0,$T19=0,$U19=0),0,IF(AND($R19=1,$S19=1,$T19=1,$U19=1),7,IF(AND($R19=1,$S19=0,$T19=0,$U19=0),1,IF(AND($R19=0,$S19=1,$T19=0,$U19=0),1,IF(AND($R19=0,$S19=0,$T19=1,$U19=0),0,IF(AND($R19=0,$S19=0,$T19=0,$U19=1),0,IF(AND($R19=1,$S19=1,$T19=0,$U19=0),1,IF(AND($R19=0,$S19=1,$T19=1,$U19=0),3,IF(AND($R19=1,$S19=0,$T19=0,$U19=1),4,IF(AND($R19=1,$S19=0,$T19=1,$U19=0),6,IF(AND($R19=0,$S19=1,$T19=0,$U19=1),5,IF(AND($R19=0,$S19=0,$T19=1,$U19=1),0,IF(AND($R19=1,$S19=1,$T19=1,$U19=0),3,IF(AND($R19=0,$S19=1,$T19=1,$U19=1),3,IF(AND($R19=1,$S19=0,$T19=1,$U19=1),4,IF(AND($R19=1,$S19=1,$T19=0,$U19=1),4,0)))))))))
)))))))</f>
        <v>0</v>
      </c>
      <c r="AX50" s="80" t="str">
        <f>IF(AW42=1,AX42,IF(AW43=1,AX43,IF(AW47=1,AW46,IF(AW50=7,"Hüftkontrolle beidseits",IF(AW50=4,"Hüftkontrolle links",IF(AW50=3,"Hüftkontrolle rechts",AY50))))))</f>
        <v>o.B.</v>
      </c>
      <c r="AY50" s="74" t="str">
        <f>IF(AND($R19=1,$S19=0),"contralaterale Stabilisation rechts",IF(AND($R19=0,$S19=1),"contralaterale Stabilisation links",IF(AND($R19=1,$S19=1),"contralaterale Stabilisation beidseits","o.B.")))</f>
        <v>o.B.</v>
      </c>
      <c r="AZ50" s="64">
        <f>IF(AND($R20=0,$S20=0,$T20=0,$U20=0),0,IF(AND($R20=1,$S20=1,$T20=1,$U20=1),7,IF(AND($R20=1,$S20=0,$T20=0,$U20=0),1,IF(AND($R20=0,$S20=1,$T20=0,$U20=0),1,IF(AND($R20=0,$S20=0,$T20=1,$U20=0),0,IF(AND($R20=0,$S20=0,$T20=0,$U20=1),0,IF(AND($R20=1,$S20=1,$T20=0,$U20=0),1,IF(AND($R20=0,$S20=1,$T20=1,$U20=0),3,IF(AND($R20=1,$S20=0,$T20=0,$U20=1),4,IF(AND($R20=1,$S20=0,$T20=1,$U20=0),6,IF(AND($R20=0,$S20=1,$T20=0,$U20=1),5,IF(AND($R20=0,$S20=0,$T20=1,$U20=1),0,IF(AND($R20=1,$S20=1,$T20=1,$U20=0),3,IF(AND($R20=0,$S20=1,$T20=1,$U20=1),3,IF(AND($R20=1,$S20=0,$T20=1,$U20=1),4,IF(AND($R20=1,$S20=1,$T20=0,$U20=1),4,0)))))))))
)))))))</f>
        <v>0</v>
      </c>
      <c r="BA50" s="80" t="str">
        <f>IF(AZ42=1,BA42,IF(AZ43=1,BA43,IF(AZ47=1,AZ46,IF(AZ50=7,"Hüftkontrolle beidseits",IF(AZ50=4,"Hüftkontrolle links",IF(AZ50=3,"Hüftkontrolle rechts",BB50))))))</f>
        <v>o.B.</v>
      </c>
      <c r="BB50" s="74" t="str">
        <f>IF(AND($R20=1,$S20=0),"contralaterale Stabilisation rechts",IF(AND($R20=0,$S20=1),"contralaterale Stabilisation links",IF(AND($R20=1,$S20=1),"contralaterale Stabilisation beidseits","o.B.")))</f>
        <v>o.B.</v>
      </c>
      <c r="BC50" s="64">
        <f>IF(AND($R21=0,$S21=0,$T21=0,$U21=0),0,IF(AND($R21=1,$S21=1,$T21=1,$U21=1),7,IF(AND($R21=1,$S21=0,$T21=0,$U21=0),1,IF(AND($R21=0,$S21=1,$T21=0,$U21=0),1,IF(AND($R21=0,$S21=0,$T21=1,$U21=0),0,IF(AND($R21=0,$S21=0,$T21=0,$U21=1),0,IF(AND($R21=1,$S21=1,$T21=0,$U21=0),1,IF(AND($R21=0,$S21=1,$T21=1,$U21=0),3,IF(AND($R21=1,$S21=0,$T21=0,$U21=1),4,IF(AND($R21=1,$S21=0,$T21=1,$U21=0),6,IF(AND($R21=0,$S21=1,$T21=0,$U21=1),5,IF(AND($R21=0,$S21=0,$T21=1,$U21=1),0,IF(AND($R21=1,$S21=1,$T21=1,$U21=0),3,IF(AND($R21=0,$S21=1,$T21=1,$U21=1),3,IF(AND($R21=1,$S21=0,$T21=1,$U21=1),4,IF(AND($R21=1,$S21=1,$T21=0,$U21=1),4,0)))))))))
)))))))</f>
        <v>0</v>
      </c>
      <c r="BD50" s="80" t="str">
        <f>IF(BC42=1,BD42,IF(BC43=1,BD43,IF(BC47=1,BC46,IF(BC50=7,"Hüftkontrolle beidseits",IF(BC50=4,"Hüftkontrolle links",IF(BC50=3,"Hüftkontrolle rechts",BE50))))))</f>
        <v>o.B.</v>
      </c>
      <c r="BE50" s="74" t="str">
        <f>IF(AND($R21=1,$S21=0),"contralaterale Stabilisation rechts",IF(AND($R21=0,$S21=1),"contralaterale Stabilisation links",IF(AND($R21=1,$S21=1),"contralaterale Stabilisation beidseits","o.B.")))</f>
        <v>o.B.</v>
      </c>
      <c r="BF50" s="64">
        <f>IF(AND($R22=0,$S22=0,$T22=0,$U22=0),0,IF(AND($R22=1,$S22=1,$T22=1,$U22=1),7,IF(AND($R22=1,$S22=0,$T22=0,$U22=0),1,IF(AND($R22=0,$S22=1,$T22=0,$U22=0),1,IF(AND($R22=0,$S22=0,$T22=1,$U22=0),0,IF(AND($R22=0,$S22=0,$T22=0,$U22=1),0,IF(AND($R22=1,$S22=1,$T22=0,$U22=0),1,IF(AND($R22=0,$S22=1,$T22=1,$U22=0),3,IF(AND($R22=1,$S22=0,$T22=0,$U22=1),4,IF(AND($R22=1,$S22=0,$T22=1,$U22=0),6,IF(AND($R22=0,$S22=1,$T22=0,$U22=1),5,IF(AND($R22=0,$S22=0,$T22=1,$U22=1),0,IF(AND($R22=1,$S22=1,$T22=1,$U22=0),3,IF(AND($R22=0,$S22=1,$T22=1,$U22=1),3,IF(AND($R22=1,$S22=0,$T22=1,$U22=1),4,IF(AND($R22=1,$S22=1,$T22=0,$U22=1),4,0)))))))))
)))))))</f>
        <v>0</v>
      </c>
      <c r="BG50" s="80" t="str">
        <f>IF(BF42=1,BG42,IF(BF43=1,BG43,IF(BF47=1,BF46,IF(BF50=7,"Hüftkontrolle beidseits",IF(BF50=4,"Hüftkontrolle links",IF(BF50=3,"Hüftkontrolle rechts",BH50))))))</f>
        <v>o.B.</v>
      </c>
      <c r="BH50" s="74" t="str">
        <f>IF(AND($R22=1,$S22=0),"contralaterale Stabilisation rechts",IF(AND($R22=0,$S22=1),"contralaterale Stabilisation links",IF(AND($R22=1,$S22=1),"contralaterale Stabilisation beidseits","o.B.")))</f>
        <v>o.B.</v>
      </c>
      <c r="BI50" s="64">
        <f>IF(AND($R23=0,$S23=0,$T23=0,$U23=0),0,IF(AND($R23=1,$S23=1,$T23=1,$U23=1),7,IF(AND($R23=1,$S23=0,$T23=0,$U23=0),1,IF(AND($R23=0,$S23=1,$T23=0,$U23=0),1,IF(AND($R23=0,$S23=0,$T23=1,$U23=0),0,IF(AND($R23=0,$S23=0,$T23=0,$U23=1),0,IF(AND($R23=1,$S23=1,$T23=0,$U23=0),1,IF(AND($R23=0,$S23=1,$T23=1,$U23=0),3,IF(AND($R23=1,$S23=0,$T23=0,$U23=1),4,IF(AND($R23=1,$S23=0,$T23=1,$U23=0),6,IF(AND($R23=0,$S23=1,$T23=0,$U23=1),5,IF(AND($R23=0,$S23=0,$T23=1,$U23=1),0,IF(AND($R23=1,$S23=1,$T23=1,$U23=0),3,IF(AND($R23=0,$S23=1,$T23=1,$U23=1),3,IF(AND($R23=1,$S23=0,$T23=1,$U23=1),4,IF(AND($R23=1,$S32=1,$T23=0,$U23=1),4,0)))))))))
)))))))</f>
        <v>0</v>
      </c>
      <c r="BJ50" s="80" t="str">
        <f>IF(BI42=1,BJ42,IF(BI43=1,BJ43,IF(BI47=1,BI46,IF(BI50=7,"Hüftkontrolle beidseits",IF(BI50=4,"Hüftkontrolle links",IF(BI50=3,"Hüftkontrolle rechts",BK50))))))</f>
        <v>o.B.</v>
      </c>
      <c r="BK50" s="74" t="str">
        <f>IF(AND($R23=1,$S23=0),"contralaterale Stabilisation rechts",IF(AND($R23=0,$S23=1),"contralaterale Stabilisation links",IF(AND($R23=1,$S23=1),"contralaterale Stabilisation beidseits","o.B.")))</f>
        <v>o.B.</v>
      </c>
      <c r="BL50" s="64">
        <f>IF(AND($R24=0,$S24=0,$T24=0,$U24=0),0,IF(AND($R24=1,$S24=1,$T24=1,$U24=1),7,IF(AND($R24=1,$S24=0,$T24=0,$U24=0),1,IF(AND($R24=0,$S24=1,$T24=0,$U24=0),1,IF(AND($R24=0,$S24=0,$T24=1,$U24=0),0,IF(AND($R24=0,$S24=0,$T24=0,$U24=1),0,IF(AND($R24=1,$S24=1,$T24=0,$U24=0),1,IF(AND($R24=0,$S24=1,$T24=1,$U24=0),3,IF(AND($R24=1,$S24=0,$T24=0,$U24=1),4,IF(AND($R24=1,$S24=0,$T24=1,$U24=0),6,IF(AND($R24=0,$S24=1,$T24=0,$U24=1),5,IF(AND($R24=0,$S24=0,$T24=1,$U24=1),0,IF(AND($R24=1,$S24=1,$T24=1,$U24=0),3,IF(AND($R24=0,$S24=1,$T24=1,$U24=1),3,IF(AND($R24=1,$S24=0,$T24=1,$U24=1),4,IF(AND($R24=1,$S24=1,$T24=0,$U24=1),4,0)))))))))
)))))))</f>
        <v>0</v>
      </c>
      <c r="BM50" s="80" t="str">
        <f>IF(BL42=1,BM42,IF(BL43=1,BM43,IF(BL47=1,BL46,IF(BL50=7,"Hüftkontrolle beidseits",IF(BL50=4,"Hüftkontrolle links",IF(BL50=3,"Hüftkontrolle rechts",BN50))))))</f>
        <v>o.B.</v>
      </c>
      <c r="BN50" s="74" t="str">
        <f>IF(AND($R24=1,$S24=0),"contralaterale Stabilisation rechts",IF(AND($R24=0,$S24=1),"contralaterale Stabilisation links",IF(AND($R24=1,$S24=1),"contralaterale Stabilisation beidseits","o.B.")))</f>
        <v>o.B.</v>
      </c>
      <c r="BO50" s="64">
        <f>IF(AND($R25=0,$S25=0,$T25=0,$U25=0),0,IF(AND($R25=1,$S25=1,$T25=1,$U25=1),7,IF(AND($R25=1,$S25=0,$T25=0,$U25=0),1,IF(AND($R25=0,$S25=1,$T25=0,$U25=0),1,IF(AND($R25=0,$S25=0,$T25=1,$U25=0),0,IF(AND($R25=0,$S25=0,$T25=0,$U25=1),0,IF(AND($R25=1,$S25=1,$T25=0,$U25=0),1,IF(AND($R25=0,$S25=1,$T25=1,$U25=0),3,IF(AND($R25=1,$S25=0,$T25=0,$U25=1),4,IF(AND($R25=1,$S25=0,$T25=1,$U25=0),6,IF(AND($R25=0,$S25=1,$T25=0,$U25=1),5,IF(AND($R25=0,$S25=0,$T25=1,$U25=1),0,IF(AND($R25=1,$S25=1,$T25=1,$U25=0),3,IF(AND($R25=0,$S25=1,$T25=1,$U25=1),3,IF(AND($R25=1,$S25=0,$T25=1,$U25=1),4,IF(AND($R25=1,$S25=1,$T25=0,$U25=1),4,0)))))))))
)))))))</f>
        <v>0</v>
      </c>
      <c r="BP50" s="80" t="str">
        <f>IF(BO42=1,BP42,IF(BO43=1,BP43,IF(BO47=1,BO46,IF(BO50=7,"Hüftkontrolle beidseits",IF(BO50=4,"Hüftkontrolle links",IF(BO50=3,"Hüftkontrolle rechts",BQ50))))))</f>
        <v>o.B.</v>
      </c>
      <c r="BQ50" s="74" t="str">
        <f>IF(AND($R25=1,$S25=0),"contralaterale Stabilisation rechts",IF(AND($R25=0,$S25=1),"contralaterale Stabilisation links",IF(AND($R25=1,$S25=1),"contralaterale Stabilisation beidseits","o.B.")))</f>
        <v>o.B.</v>
      </c>
      <c r="BR50" s="64">
        <f>IF(AND($R26=0,$S26=0,$T26=0,$U26=0),0,IF(AND($R26=1,$S26=1,$T26=1,$U26=1),7,IF(AND($R26=1,$S26=0,$T26=0,$U26=0),1,IF(AND($R26=0,$S26=1,$T26=0,$U26=0),1,IF(AND($R26=0,$S26=0,$T26=1,$U26=0),0,IF(AND($R26=0,$S26=0,$T26=0,$U26=1),0,IF(AND($R26=1,$S26=1,$T26=0,$U26=0),1,IF(AND($R26=0,$S26=1,$T26=1,$U26=0),3,IF(AND($R26=1,$S26=0,$T26=0,$U26=1),4,IF(AND($R26=1,$S26=0,$T26=1,$U26=0),6,IF(AND($R26=0,$S26=1,$T26=0,$U26=1),5,IF(AND($R26=0,$S26=0,$T26=1,$U26=1),0,IF(AND($R26=1,$S26=1,$T26=1,$U26=0),3,IF(AND($R26=0,$S26=1,$T26=1,$U26=1),3,IF(AND($R26=1,$S26=0,$T26=1,$U26=1),4,IF(AND($R26=1,$S26=1,$T26=0,$U26=1),4,0)))))))))
)))))))</f>
        <v>0</v>
      </c>
      <c r="BS50" s="80" t="str">
        <f>IF(BR42=1,BS42,IF(BR43=1,BS43,IF(BR47=1,BR46,IF(BR50=7,"Hüftkontrolle beidseits",IF(BR50=4,"Hüftkontrolle links",IF(BR50=3,"Hüftkontrolle rechts",BT50))))))</f>
        <v>o.B.</v>
      </c>
      <c r="BT50" s="74" t="str">
        <f>IF(AND($R26=1,$S26=0),"contralaterale Stabilisation rechts",IF(AND($R26=0,$S26=1),"contralaterale Stabilisation links",IF(AND($R26=1,$S26=1),"contralaterale Stabilisation beidseits","o.B.")))</f>
        <v>o.B.</v>
      </c>
      <c r="BU50" s="64">
        <f>IF(AND($R27=0,$S27=0,$T27=0,$U27=0),0,IF(AND($R27=1,$S27=1,$T27=1,$U27=1),7,IF(AND($R27=1,$S27=0,$T27=0,$U27=0),1,IF(AND($R27=0,$S27=1,$T27=0,$U27=0),1,IF(AND($R27=0,$S27=0,$T27=1,$U27=0),0,IF(AND($R27=0,$S27=0,$T27=0,$U27=1),0,IF(AND($R27=1,$S27=1,$T27=0,$U27=0),1,IF(AND($R27=0,$S27=1,$T27=1,$U27=0),3,IF(AND($R27=1,$S27=0,$T27=0,$U27=1),4,IF(AND($R27=1,$S27=0,$T27=1,$U27=0),6,IF(AND($R27=0,$S27=1,$T27=0,$U27=1),5,IF(AND($R27=0,$S27=0,$T27=1,$U27=1),0,IF(AND($R27=1,$S27=1,$T27=1,$U27=0),3,IF(AND($R27=0,$S27=1,$T27=1,$U27=1),3,IF(AND($R27=1,$S27=0,$T27=1,$U27=1),4,IF(AND($R27=1,$S27=1,$T27=0,$U27=1),4,0)))))))))
)))))))</f>
        <v>0</v>
      </c>
      <c r="BV50" s="80" t="str">
        <f>IF(BU42=1,BV42,IF(BU43=1,BV43,IF(BU47=1,BU46,IF(BU50=7,"Hüftkontrolle beidseits",IF(BU50=4,"Hüftkontrolle links",IF(BU50=3,"Hüftkontrolle rechts",BW50))))))</f>
        <v>o.B.</v>
      </c>
      <c r="BW50" s="74" t="str">
        <f>IF(AND($R27=1,$S27=0),"contralaterale Stabilisation rechts",IF(AND($R27=0,$S27=1),"contralaterale Stabilisation links",IF(AND($R27=1,$S27=1),"contralaterale Stabilisation beidseits","o.B.")))</f>
        <v>o.B.</v>
      </c>
      <c r="BX50" s="64">
        <f>IF(AND($R28=0,$S28=0,$T28=0,$U28=0),0,IF(AND($R28=1,$S28=1,$T28=1,$U28=1),7,IF(AND($R28=1,$S28=0,$T28=0,$U28=0),1,IF(AND($R28=0,$S28=1,$T28=0,$U28=0),1,IF(AND($R28=0,$S28=0,$T28=1,$U28=0),0,IF(AND($R28=0,$S28=0,$T28=0,$U28=1),0,IF(AND($R28=1,$S28=1,$T28=0,$U28=0),1,IF(AND($R28=0,$S28=1,$T28=1,$U28=0),3,IF(AND($R28=1,$S28=0,$T28=0,$U28=1),4,IF(AND($R28=1,$S28=0,$T28=1,$U28=0),6,IF(AND($R28=0,$S28=1,$T28=0,$U28=1),5,IF(AND($R28=0,$S28=0,$T28=1,$U28=1),0,IF(AND($R28=1,$S28=1,$T28=1,$U28=0),3,IF(AND($R28=0,$S28=1,$T28=1,$U28=1),3,IF(AND($R28=1,$S28=0,$T28=1,$U28=1),4,IF(AND($R28=1,$S28=1,$T28=0,$U28=1),4,0)))))))))
)))))))</f>
        <v>0</v>
      </c>
      <c r="BY50" s="80" t="str">
        <f>IF(BX42=1,BY42,IF(BX43=1,BY43,IF(BX47=1,BX46,IF(BX50=7,"Hüftkontrolle beidseits",IF(BX50=4,"Hüftkontrolle links",IF(BX50=3,"Hüftkontrolle rechts",BZ50))))))</f>
        <v>o.B.</v>
      </c>
      <c r="BZ50" s="74" t="str">
        <f>IF(AND($R28=1,$S28=0),"contralaterale Stabilisation rechts",IF(AND($R28=0,$S28=1),"contralaterale Stabilisation links",IF(AND($R28=1,$S28=1),"contralaterale Stabilisation beidseits","o.B.")))</f>
        <v>o.B.</v>
      </c>
      <c r="CA50" s="64">
        <f>IF(AND($R29=0,$S29=0,$T29=0,$U29=0),0,IF(AND($R29=1,$S29=1,$T29=1,$U29=1),7,IF(AND($R29=1,$S29=0,$T29=0,$U29=0),1,IF(AND($R29=0,$S29=1,$T29=0,$U29=0),1,IF(AND($R29=0,$S29=0,$T29=1,$U29=0),0,IF(AND($R29=0,$S29=0,$T29=0,$U29=1),0,IF(AND($R29=1,$S29=1,$T29=0,$U29=0),1,IF(AND($R29=0,$S29=1,$T29=1,$U29=0),3,IF(AND($R29=1,$S29=0,$T29=0,$U29=1),4,IF(AND($R29=1,$S29=0,$T29=1,$U29=0),6,IF(AND($R29=0,$S29=1,$T29=0,$U29=1),5,IF(AND($R29=0,$S29=0,$T29=1,$U29=1),0,IF(AND($R29=1,$S29=1,$T29=1,$U29=0),3,IF(AND($R29=0,$S29=1,$T29=1,$U29=1),3,IF(AND($R29=1,$S29=0,$T29=1,$U29=1),4,IF(AND($R29=1,$S29=1,$T29=0,$U29=1),4,0)))))))))
)))))))</f>
        <v>0</v>
      </c>
      <c r="CB50" s="80" t="str">
        <f>IF(CA42=1,CB42,IF(CA43=1,CB43,IF(CA47=1,CA46,IF(CA50=7,"Hüftkontrolle beidseits",IF(CA50=4,"Hüftkontrolle links",IF(CA50=3,"Hüftkontrolle rechts",CC50))))))</f>
        <v>o.B.</v>
      </c>
      <c r="CC50" s="74" t="str">
        <f>IF(AND($R29=1,$S29=0),"contralaterale Stabilisation rechts",IF(AND($R29=0,$S29=1),"contralaterale Stabilisation links",IF(AND($R29=1,$S29=1),"contralaterale Stabilisation beidseits","o.B.")))</f>
        <v>o.B.</v>
      </c>
      <c r="CD50" s="64">
        <f>IF(AND($R30=0,$S30=0,$T30=0,$U30=0),0,IF(AND($R30=1,$S30=1,$T30=1,$U30=1),7,IF(AND($R30=1,$S30=0,$T30=0,$U30=0),1,IF(AND($R30=0,$S30=1,$T30=0,$U30=0),1,IF(AND($R30=0,$S30=0,$T30=1,$U30=0),0,IF(AND($R30=0,$S30=0,$T30=0,$U30=1),0,IF(AND($R30=1,$S30=1,$T30=0,$U30=0),1,IF(AND($R30=0,$S30=1,$T30=1,$U30=0),3,IF(AND($R30=1,$S30=0,$T30=0,$U30=1),4,IF(AND($R30=1,$S30=0,$T30=1,$U30=0),6,IF(AND($R30=0,$S30=1,$T30=0,$U30=1),5,IF(AND($R30=0,$S30=0,$T30=1,$U30=1),0,IF(AND($R30=1,$S30=1,$T30=1,$U30=0),3,IF(AND($R30=0,$S30=1,$T30=1,$U30=1),3,IF(AND($R30=1,$S30=0,$T30=1,$U30=1),4,IF(AND($R30=1,$S30=1,$T30=0,$U30=1),4,0)))))))))
)))))))</f>
        <v>0</v>
      </c>
      <c r="CE50" s="80" t="str">
        <f>IF(CD42=1,CE42,IF(CD43=1,CE43,IF(CD47=1,CD46,IF(CD50=7,"Hüftkontrolle beidseits",IF(CD50=4,"Hüftkontrolle links",IF(CD50=3,"Hüftkontrolle rechts",CF50))))))</f>
        <v>o.B.</v>
      </c>
      <c r="CF50" s="74" t="str">
        <f>IF(AND($R30=1,$S30=0),"contralaterale Stabilisation rechts",IF(AND($R30=0,$S30=1),"contralaterale Stabilisation links",IF(AND($R30=1,$S30=1),"contralaterale Stabilisation beidseits","o.B.")))</f>
        <v>o.B.</v>
      </c>
      <c r="CG50" s="64">
        <f>IF(AND($R31=0,$S31=0,$T31=0,$U31=0),0,IF(AND($R31=1,$S31=1,$T31=1,$U31=1),7,IF(AND($R31=1,$S31=0,$T31=0,$U31=0),1,IF(AND($R31=0,$S31=1,$T31=0,$U31=0),1,IF(AND($R31=0,$S31=0,$T31=1,$U31=0),0,IF(AND($R31=0,$S31=0,$T31=0,$U31=1),0,IF(AND($R31=1,$S31=1,$T31=0,$U31=0),1,IF(AND($R31=0,$S31=1,$T31=1,$U31=0),3,IF(AND($R31=1,$S31=0,$T31=0,$U31=1),4,IF(AND($R31=1,$S31=0,$T31=1,$U31=0),6,IF(AND($R31=0,$S31=1,$T31=0,$U31=1),5,IF(AND($R31=0,$S31=0,$T31=1,$U31=1),0,IF(AND($R31=1,$S31=1,$T31=1,$U31=0),3,IF(AND($R31=0,$S31=1,$T31=1,$U31=1),3,IF(AND($R31=1,$S31=0,$T31=1,$U31=1),4,IF(AND($R31=1,$S31=1,$T31=0,$U31=1),4,0)))))))))
)))))))</f>
        <v>0</v>
      </c>
      <c r="CH50" s="80" t="str">
        <f>IF(CG42=1,CH42,IF(CG43=1,CH43,IF(CG47=1,CG46,IF(CG50=7,"Hüftkontrolle beidseits",IF(CG50=4,"Hüftkontrolle links",IF(CG50=3,"Hüftkontrolle rechts",CI50))))))</f>
        <v>o.B.</v>
      </c>
      <c r="CI50" s="74" t="str">
        <f>IF(AND($R31=1,$S31=0),"contralaterale Stabilisation rechts",IF(AND($R31=0,$S31=1),"contralaterale Stabilisation links",IF(AND($R31=1,$S31=1),"contralaterale Stabilisation beidseits","o.B.")))</f>
        <v>o.B.</v>
      </c>
      <c r="CJ50" s="64">
        <f>IF(AND($R32=0,$S32=0,$T32=0,$U32=0),0,IF(AND($R32=1,$S32=1,$T32=1,$U32=1),7,IF(AND($R32=1,$S32=0,$T32=0,$U32=0),1,IF(AND($R32=0,$S32=1,$T32=0,$U32=0),1,IF(AND($R32=0,$S32=0,$T32=1,$U32=0),0,IF(AND($R32=0,$S32=0,$T32=0,$U32=1),0,IF(AND($R32=1,$S32=1,$T32=0,$U32=0),1,IF(AND($R32=0,$S32=1,$T32=1,$U32=0),3,IF(AND($R32=1,$S32=0,$T32=0,$U32=1),4,IF(AND($R32=1,$S32=0,$T32=1,$U32=0),6,IF(AND($R32=0,$S32=1,$T32=0,$U32=1),5,IF(AND($R32=0,$S32=0,$T32=1,$U32=1),0,IF(AND($R32=1,$S32=1,$T32=1,$U32=0),3,IF(AND($R32=0,$S32=1,$T32=1,$U32=1),3,IF(AND($R32=1,$S32=0,$T32=1,$U32=1),4,IF(AND($R32=1,$S32=1,$T32=0,$U32=1),4,0)))))))))
)))))))</f>
        <v>0</v>
      </c>
      <c r="CK50" s="80" t="str">
        <f>IF(CJ42=1,CK42,IF(CJ43=1,CK43,IF(CJ47=1,CJ46,IF(CJ50=7,"Hüftkontrolle beidseits",IF(CJ50=4,"Hüftkontrolle links",IF(CJ50=3,"Hüftkontrolle rechts",CL50))))))</f>
        <v>o.B.</v>
      </c>
      <c r="CL50" s="74" t="str">
        <f>IF(AND($R32=1,$S32=0),"contralaterale Stabilisation rechts",IF(AND($R32=0,$S32=1),"contralaterale Stabilisation links",IF(AND($R32=1,$S32=1),"contralaterale Stabilisation beidseits","o.B.")))</f>
        <v>o.B.</v>
      </c>
      <c r="CM50" s="64">
        <f>IF(AND($R33=0,$S33=0,$T33=0,$U33=0),0,IF(AND($R33=1,$S33=1,$T33=1,$U33=1),7,IF(AND($R33=1,$S33=0,$T33=0,$U33=0),1,IF(AND($R33=0,$S33=1,$T33=0,$U33=0),1,IF(AND($R33=0,$S33=0,$T33=1,$U33=0),0,IF(AND($R33=0,$S33=0,$T33=0,$U33=1),0,IF(AND($R33=1,$S33=1,$T33=0,$U33=0),1,IF(AND($R33=0,$S33=1,$T33=1,$U33=0),3,IF(AND($R33=1,$S33=0,$T33=0,$U33=1),4,IF(AND($R33=1,$S33=0,$T33=1,$U33=0),6,IF(AND($R33=0,$S33=1,$T33=0,$U33=1),5,IF(AND($R33=0,$S33=0,$T33=1,$U33=1),0,IF(AND($R33=1,$S33=1,$T33=1,$U33=0),3,IF(AND($R33=0,$S33=1,$T33=1,$U33=1),3,IF(AND($R33=1,$S33=0,$T33=1,$U33=1),4,IF(AND($R33=1,$S33=1,$T33=0,$U33=1),4,0)))))))))
)))))))</f>
        <v>0</v>
      </c>
      <c r="CN50" s="80" t="str">
        <f>IF(CM42=1,CN42,IF(CM43=1,CN43,IF(CM47=1,CM46,IF(CM50=7,"Hüftkontrolle beidseits",IF(CM50=4,"Hüftkontrolle links",IF(CM50=3,"Hüftkontrolle rechts",CO50))))))</f>
        <v>o.B.</v>
      </c>
      <c r="CO50" s="74" t="str">
        <f>IF(AND($R33=1,$S33=0),"contralaterale Stabilisation rechts",IF(AND($R33=0,$S33=1),"contralaterale Stabilisation links",IF(AND($R33=1,$S33=1),"contralaterale Stabilisation beidseits","o.B.")))</f>
        <v>o.B.</v>
      </c>
      <c r="CQ50" s="86"/>
      <c r="CR50" s="86"/>
      <c r="CT50" s="86"/>
      <c r="CU50" s="86"/>
      <c r="CW50" s="86"/>
      <c r="CX50" s="86"/>
      <c r="CZ50" s="86"/>
      <c r="DA50" s="86"/>
      <c r="DC50" s="86"/>
      <c r="DD50" s="86"/>
    </row>
    <row r="51" spans="1:108" x14ac:dyDescent="0.25">
      <c r="A51" t="s">
        <v>76</v>
      </c>
      <c r="B51" s="23" t="s">
        <v>43</v>
      </c>
      <c r="D51">
        <f>IF(AND(W4=0,X4=1),2,IF(AND(W4=1,X4=0),1,IF(AND(W4=1,X4=1),3,0)))</f>
        <v>0</v>
      </c>
      <c r="E51" s="6" t="str">
        <f>E50</f>
        <v>o.B.</v>
      </c>
      <c r="F51" s="7" t="str">
        <f>IF(AND(W4=1,X4=0),"contralaterale Stabilisation rechts",IF(AND(W4=0,X4=1),"contralaterale Stabilisation links",IF(AND(W4=1,X4=1),"contralaterale Stabilisation beidseits","o.B.")))</f>
        <v>o.B.</v>
      </c>
      <c r="G51">
        <f>IF(AND($W$5=0,$X$5=1),2,IF(AND($W$5=1,$X$5=0),1,IF(AND($W$5=1,$X$5=1),3,0)))</f>
        <v>0</v>
      </c>
      <c r="H51" s="73" t="str">
        <f>H50</f>
        <v>o.B.</v>
      </c>
      <c r="I51" s="73" t="str">
        <f>IF(AND(W5=1,X5=0),"contralaterale Stabilisation rechts",IF(AND(W5=0,X5=1),"contralaterale Stabilisation links",IF(AND(W5=1,X5=1),"contralaterale Stabilisation beidseits","o.B.")))</f>
        <v>o.B.</v>
      </c>
      <c r="J51">
        <f>IF(AND($W$6=0,$X$6=1),2,IF(AND($W$6=1,$X$6=0),1,IF(AND($W$6=1,$X$6=1),3,0)))</f>
        <v>0</v>
      </c>
      <c r="K51" s="78" t="str">
        <f>K50</f>
        <v>o.B.</v>
      </c>
      <c r="L51" s="73" t="str">
        <f>IF(AND(W6=1,X6=0),"contralaterale Stabilisation rechts",IF(AND(W6=0,X6=1),"contralaterale Stabilisation links",IF(AND(W6=1,X6=1),"contralaterale Stabilisation beidseits","o.B.")))</f>
        <v>o.B.</v>
      </c>
      <c r="M51">
        <f>IF(AND($W$7=0,$X$7=1),2,IF(AND($W$7=1,$X$7=0),1,IF(AND($W$7=1,$X$7=1),3,0)))</f>
        <v>0</v>
      </c>
      <c r="N51" s="78" t="str">
        <f>N50</f>
        <v>o.B.</v>
      </c>
      <c r="O51" s="73" t="str">
        <f>IF(AND(W7=1,X7=0),"contralaterale Stabilisation rechts",IF(AND(W7=0,X7=1),"contralaterale Stabilisation links",IF(AND(W7=1,X7=1),"contralaterale Stabilisation beidseits","o.B.")))</f>
        <v>o.B.</v>
      </c>
      <c r="P51">
        <f>IF(AND($W$8=0,$X$8=1),2,IF(AND($W$8=1,$X$8=0),1,IF(AND($W$8=1,$X$8=1),3,0)))</f>
        <v>0</v>
      </c>
      <c r="Q51" s="78" t="str">
        <f>Q50</f>
        <v>o.B.</v>
      </c>
      <c r="R51" s="73" t="str">
        <f>IF(AND($W8=1,$X8=0),"contralaterale Stabilisation rechts",IF(AND($W8=0,$X8=1),"contralaterale Stabilisation links",IF(AND($W8=1,$X8=1),"contralaterale Stabilisation beidseits","o.B.")))</f>
        <v>o.B.</v>
      </c>
      <c r="S51" s="64">
        <f>IF(AND($W$9=0,$X$9=1),2,IF(AND($W$9=1,$X$9=0),1,IF(AND($W$9=1,$X$9=1),3,0)))</f>
        <v>0</v>
      </c>
      <c r="T51" s="80" t="str">
        <f>T50</f>
        <v>o.B.</v>
      </c>
      <c r="U51" s="74" t="str">
        <f>IF(AND($W9=1,$X9=0),"contralaterale Stabilisation rechts",IF(AND($W9=0,$X9=1),"contralaterale Stabilisation links",IF(AND($W9=1,$X9=1),"contralaterale Stabilisation beidseits","o.B.")))</f>
        <v>o.B.</v>
      </c>
      <c r="V51" s="64">
        <f>IF(AND($W$10=0,$X$10=1),2,IF(AND($W$10=1,$X$10=0),1,IF(AND($W$10=1,$X$10=1),3,0)))</f>
        <v>0</v>
      </c>
      <c r="W51" s="80" t="str">
        <f>W50</f>
        <v>o.B.</v>
      </c>
      <c r="X51" s="74" t="str">
        <f>IF(AND($W10=1,$X10=0),"contralaterale Stabilisation rechts",IF(AND($W10=0,$X10=1),"contralaterale Stabilisation links",IF(AND($W10=1,$X10=1),"contralaterale Stabilisation beidseits","o.B.")))</f>
        <v>o.B.</v>
      </c>
      <c r="Y51" s="64">
        <f>IF(AND($W$11=0,$X$11=1),2,IF(AND($W$11=1,$X$11=0),1,IF(AND($W$11=1,$X$11=1),3,0)))</f>
        <v>0</v>
      </c>
      <c r="Z51" s="80" t="str">
        <f>Z50</f>
        <v>o.B.</v>
      </c>
      <c r="AA51" s="74" t="str">
        <f>IF(AND($W11=1,$X11=0),"contralaterale Stabilisation rechts",IF(AND($W11=0,$X11=1),"contralaterale Stabilisation links",IF(AND($W11=1,$X11=1),"contralaterale Stabilisation beidseits","o.B.")))</f>
        <v>o.B.</v>
      </c>
      <c r="AB51" s="64">
        <f>IF(AND($W$12=0,$X$12=1),2,IF(AND($W$12=1,$X$12=0),1,IF(AND($W$12=1,$X$12=1),3,0)))</f>
        <v>0</v>
      </c>
      <c r="AC51" s="80" t="str">
        <f>AC50</f>
        <v>o.B.</v>
      </c>
      <c r="AD51" s="74" t="str">
        <f>IF(AND($W12=1,$X12=0),"contralaterale Stabilisation rechts",IF(AND($W12=0,$X12=1),"contralaterale Stabilisation links",IF(AND($W12=1,$X12=1),"contralaterale Stabilisation beidseits","o.B.")))</f>
        <v>o.B.</v>
      </c>
      <c r="AE51" s="64">
        <f>IF(AND($W$13=0,$X$13=1),2,IF(AND($W$13=1,$X$13=0),1,IF(AND($W$13=1,$X$13=1),3,0)))</f>
        <v>0</v>
      </c>
      <c r="AF51" s="80" t="str">
        <f>AF50</f>
        <v>o.B.</v>
      </c>
      <c r="AG51" s="74" t="str">
        <f>IF(AND($W13=1,$X13=0),"contralaterale Stabilisation rechts",IF(AND($W13=0,$X13=1),"contralaterale Stabilisation links",IF(AND($W13=1,$X13=1),"contralaterale Stabilisation beidseits","o.B.")))</f>
        <v>o.B.</v>
      </c>
      <c r="AH51" s="64">
        <f>IF(AND($W$14=0,$X$14=1),2,IF(AND($W$14=1,$X$14=0),1,IF(AND($W$14=1,$X$14=1),3,0)))</f>
        <v>0</v>
      </c>
      <c r="AI51" s="80" t="str">
        <f>AI50</f>
        <v>o.B.</v>
      </c>
      <c r="AJ51" s="74" t="str">
        <f>IF(AND($W14=1,$X14=0),"contralaterale Stabilisation rechts",IF(AND($W14=0,$X14=1),"contralaterale Stabilisation links",IF(AND($W14=1,$X14=1),"contralaterale Stabilisation beidseits","o.B.")))</f>
        <v>o.B.</v>
      </c>
      <c r="AK51" s="64">
        <f>IF(AND($W$15=0,$X$15=1),2,IF(AND($W$15=1,$X$15=0),1,IF(AND($W$15=1,$X$15=1),3,0)))</f>
        <v>0</v>
      </c>
      <c r="AL51" s="80" t="str">
        <f>AL50</f>
        <v>o.B.</v>
      </c>
      <c r="AM51" s="74" t="str">
        <f>IF(AND($W15=1,$X15=0),"contralaterale Stabilisation rechts",IF(AND($W15=0,$X15=1),"contralaterale Stabilisation links",IF(AND($W15=1,$X15=1),"contralaterale Stabilisation beidseits","o.B.")))</f>
        <v>o.B.</v>
      </c>
      <c r="AN51" s="64">
        <f>IF(AND($W$16=0,$X$16=1),2,IF(AND($W$16=1,$X$16=0),1,IF(AND($W$16=1,$X$16=1),3,0)))</f>
        <v>0</v>
      </c>
      <c r="AO51" s="80" t="str">
        <f>AO50</f>
        <v>o.B.</v>
      </c>
      <c r="AP51" s="74" t="str">
        <f>IF(AND($W16=1,$X16=0),"contralaterale Stabilisation rechts",IF(AND($W16=0,$X16=1),"contralaterale Stabilisation links",IF(AND($W16=1,$X16=1),"contralaterale Stabilisation beidseits","o.B.")))</f>
        <v>o.B.</v>
      </c>
      <c r="AQ51" s="64">
        <f>IF(AND($W$17=0,$X$17=1),2,IF(AND($W$17=1,$X$17=0),1,IF(AND($W$17=1,$X$17=1),3,0)))</f>
        <v>0</v>
      </c>
      <c r="AR51" s="80" t="str">
        <f>AR50</f>
        <v>o.B.</v>
      </c>
      <c r="AS51" s="74" t="str">
        <f>IF(AND($W17=1,$X17=0),"contralaterale Stabilisation rechts",IF(AND($W17=0,$X17=1),"contralaterale Stabilisation links",IF(AND($W17=1,$X17=1),"contralaterale Stabilisation beidseits","o.B.")))</f>
        <v>o.B.</v>
      </c>
      <c r="AT51" s="64">
        <f>IF(AND($W$18=0,$X$18=1),2,IF(AND($W$18=1,$X$18=0),1,IF(AND($W$18=1,$X$18=1),3,0)))</f>
        <v>0</v>
      </c>
      <c r="AU51" s="80" t="str">
        <f>AU50</f>
        <v>o.B.</v>
      </c>
      <c r="AV51" s="74" t="str">
        <f>IF(AND($W18=1,$X18=0),"contralaterale Stabilisation rechts",IF(AND($W18=0,$X18=1),"contralaterale Stabilisation links",IF(AND($W18=1,$X18=1),"contralaterale Stabilisation beidseits","o.B.")))</f>
        <v>o.B.</v>
      </c>
      <c r="AW51" s="64">
        <f>IF(AND($W$19=0,$X$19=1),2,IF(AND($W$19=1,$X$19=0),1,IF(AND($W$19=1,$X$19=1),3,0)))</f>
        <v>0</v>
      </c>
      <c r="AX51" s="80" t="str">
        <f>AX50</f>
        <v>o.B.</v>
      </c>
      <c r="AY51" s="74" t="str">
        <f>IF(AND($W19=1,$X19=0),"contralaterale Stabilisation rechts",IF(AND($W19=0,$X19=1),"contralaterale Stabilisation links",IF(AND($W19=1,$X19=1),"contralaterale Stabilisation beidseits","o.B.")))</f>
        <v>o.B.</v>
      </c>
      <c r="AZ51" s="64">
        <f>IF(AND($W$20=0,$X$20=1),2,IF(AND($W$20=1,$X$20=0),1,IF(AND($W$20=1,$X$20=1),3,0)))</f>
        <v>0</v>
      </c>
      <c r="BA51" s="80" t="str">
        <f>BA50</f>
        <v>o.B.</v>
      </c>
      <c r="BB51" s="74" t="str">
        <f>IF(AND($W20=1,$X20=0),"contralaterale Stabilisation rechts",IF(AND($W20=0,$X20=1),"contralaterale Stabilisation links",IF(AND($W20=1,$X20=1),"contralaterale Stabilisation beidseits","o.B.")))</f>
        <v>o.B.</v>
      </c>
      <c r="BC51" s="64">
        <f>IF(AND($W$21=0,$X$21=1),2,IF(AND($W$21=1,$X$21=0),1,IF(AND($W$21=1,$X$21=1),3,0)))</f>
        <v>0</v>
      </c>
      <c r="BD51" s="80" t="str">
        <f>BD50</f>
        <v>o.B.</v>
      </c>
      <c r="BE51" s="74" t="str">
        <f>IF(AND($W21=1,$X21=0),"contralaterale Stabilisation rechts",IF(AND($W21=0,$X21=1),"contralaterale Stabilisation links",IF(AND($W21=1,$X21=1),"contralaterale Stabilisation beidseits","o.B.")))</f>
        <v>o.B.</v>
      </c>
      <c r="BF51" s="64">
        <f>IF(AND($W$22=0,$X$22=1),2,IF(AND($W$22=1,$X$22=0),1,IF(AND($W$22=1,$X$22=1),3,0)))</f>
        <v>0</v>
      </c>
      <c r="BG51" s="80" t="str">
        <f>BG50</f>
        <v>o.B.</v>
      </c>
      <c r="BH51" s="74" t="str">
        <f>IF(AND($W22=1,$X22=0),"contralaterale Stabilisation rechts",IF(AND($W22=0,$X22=1),"contralaterale Stabilisation links",IF(AND($W22=1,$X22=1),"contralaterale Stabilisation beidseits","o.B.")))</f>
        <v>o.B.</v>
      </c>
      <c r="BI51" s="64">
        <f>IF(AND($W$23=0,$X$23=1),2,IF(AND($W$23=1,$X$23=0),1,IF(AND($W$23=1,$X$23=1),3,0)))</f>
        <v>0</v>
      </c>
      <c r="BJ51" s="80" t="str">
        <f>BJ50</f>
        <v>o.B.</v>
      </c>
      <c r="BK51" s="74" t="str">
        <f>IF(AND($W23=1,$X23=0),"contralaterale Stabilisation rechts",IF(AND($W23=0,$X23=1),"contralaterale Stabilisation links",IF(AND($W23=1,$X23=1),"contralaterale Stabilisation beidseits","o.B.")))</f>
        <v>o.B.</v>
      </c>
      <c r="BL51" s="64">
        <f>IF(AND($W$24=0,$X$24=1),2,IF(AND($W$24=1,$X$24=0),1,IF(AND($W$24=1,$X$24=1),3,0)))</f>
        <v>0</v>
      </c>
      <c r="BM51" s="80" t="str">
        <f>BM50</f>
        <v>o.B.</v>
      </c>
      <c r="BN51" s="74" t="str">
        <f>IF(AND($W24=1,$X24=0),"contralaterale Stabilisation rechts",IF(AND($W24=0,$X24=1),"contralaterale Stabilisation links",IF(AND($W24=1,$X24=1),"contralaterale Stabilisation beidseits","o.B.")))</f>
        <v>o.B.</v>
      </c>
      <c r="BO51" s="64">
        <f>IF(AND($W$25=0,$X$25=1),2,IF(AND($W$25=1,$X$25=0),1,IF(AND($W$25=1,$X$25=1),3,0)))</f>
        <v>0</v>
      </c>
      <c r="BP51" s="80" t="str">
        <f>BP50</f>
        <v>o.B.</v>
      </c>
      <c r="BQ51" s="74" t="str">
        <f>IF(AND($W25=1,$X25=0),"contralaterale Stabilisation rechts",IF(AND($W25=0,$X25=1),"contralaterale Stabilisation links",IF(AND($W25=1,$X25=1),"contralaterale Stabilisation beidseits","o.B.")))</f>
        <v>o.B.</v>
      </c>
      <c r="BR51" s="64">
        <f>IF(AND($W$26=0,$X$26=1),2,IF(AND($W$26=1,$X$26=0),1,IF(AND($W$26=1,$X$26=1),3,0)))</f>
        <v>0</v>
      </c>
      <c r="BS51" s="80" t="str">
        <f>BS50</f>
        <v>o.B.</v>
      </c>
      <c r="BT51" s="74" t="str">
        <f>IF(AND($W26=1,$X26=0),"contralaterale Stabilisation rechts",IF(AND($W26=0,$X26=1),"contralaterale Stabilisation links",IF(AND($W26=1,$X26=1),"contralaterale Stabilisation beidseits","o.B.")))</f>
        <v>o.B.</v>
      </c>
      <c r="BU51" s="64">
        <f>IF(AND($W$27=0,$X$27=1),2,IF(AND($W$27=1,$X$27=0),1,IF(AND($W$27=1,$X$27=1),3,0)))</f>
        <v>0</v>
      </c>
      <c r="BV51" s="80" t="str">
        <f>BV50</f>
        <v>o.B.</v>
      </c>
      <c r="BW51" s="74" t="str">
        <f>IF(AND($W27=1,$X27=0),"contralaterale Stabilisation rechts",IF(AND($W27=0,$X27=1),"contralaterale Stabilisation links",IF(AND($W27=1,$X27=1),"contralaterale Stabilisation beidseits","o.B.")))</f>
        <v>o.B.</v>
      </c>
      <c r="BX51" s="64">
        <f>IF(AND($W$28=0,$X$28=1),2,IF(AND($W$28=1,$X$28=0),1,IF(AND($W$28=1,$X$28=1),3,0)))</f>
        <v>0</v>
      </c>
      <c r="BY51" s="80" t="str">
        <f>BY50</f>
        <v>o.B.</v>
      </c>
      <c r="BZ51" s="74" t="str">
        <f>IF(AND($W28=1,$X28=0),"contralaterale Stabilisation rechts",IF(AND($W28=0,$X28=1),"contralaterale Stabilisation links",IF(AND($W28=1,$X28=1),"contralaterale Stabilisation beidseits","o.B.")))</f>
        <v>o.B.</v>
      </c>
      <c r="CA51" s="64">
        <f>IF(AND($W$29=0,$X$29=1),2,IF(AND($W$29=1,$X$29=0),1,IF(AND($W$29=1,$X$29=1),3,0)))</f>
        <v>0</v>
      </c>
      <c r="CB51" s="80" t="str">
        <f>CB50</f>
        <v>o.B.</v>
      </c>
      <c r="CC51" s="74" t="str">
        <f>IF(AND($W29=1,$X29=0),"contralaterale Stabilisation rechts",IF(AND($W29=0,$X29=1),"contralaterale Stabilisation links",IF(AND($W29=1,$X29=1),"contralaterale Stabilisation beidseits","o.B.")))</f>
        <v>o.B.</v>
      </c>
      <c r="CD51" s="64">
        <f>IF(AND($W$30=0,$X$30=1),2,IF(AND($W$30=1,$X$30=0),1,IF(AND($W$30=1,$X$30=1),3,0)))</f>
        <v>0</v>
      </c>
      <c r="CE51" s="80" t="str">
        <f>CE50</f>
        <v>o.B.</v>
      </c>
      <c r="CF51" s="74" t="str">
        <f>IF(AND($W30=1,$X30=0),"contralaterale Stabilisation rechts",IF(AND($W30=0,$X30=1),"contralaterale Stabilisation links",IF(AND($W30=1,$X30=1),"contralaterale Stabilisation beidseits","o.B.")))</f>
        <v>o.B.</v>
      </c>
      <c r="CG51" s="64">
        <f>IF(AND($W$31=0,$X$31=1),2,IF(AND($W$31=1,$X$31=0),1,IF(AND($W$31=1,$X$31=1),3,0)))</f>
        <v>0</v>
      </c>
      <c r="CH51" s="80" t="str">
        <f>CH50</f>
        <v>o.B.</v>
      </c>
      <c r="CI51" s="74" t="str">
        <f>IF(AND($W31=1,$X31=0),"contralaterale Stabilisation rechts",IF(AND($W31=0,$X31=1),"contralaterale Stabilisation links",IF(AND($W31=1,$X31=1),"contralaterale Stabilisation beidseits","o.B.")))</f>
        <v>o.B.</v>
      </c>
      <c r="CJ51" s="64">
        <f>IF(AND($W$32=0,$X$32=1),2,IF(AND($W$32=1,$X$32=0),1,IF(AND($W$32=1,$X$32=1),3,0)))</f>
        <v>0</v>
      </c>
      <c r="CK51" s="80" t="str">
        <f>CK50</f>
        <v>o.B.</v>
      </c>
      <c r="CL51" s="74" t="str">
        <f>IF(AND($W32=1,$X32=0),"contralaterale Stabilisation rechts",IF(AND($W32=0,$X32=1),"contralaterale Stabilisation links",IF(AND($W32=1,$X32=1),"contralaterale Stabilisation beidseits","o.B.")))</f>
        <v>o.B.</v>
      </c>
      <c r="CM51" s="64">
        <f>IF(AND($W$33=0,$X$33=1),2,IF(AND($W$33=1,$X$33=0),1,IF(AND($W$33=1,$X$33=1),3,0)))</f>
        <v>0</v>
      </c>
      <c r="CN51" s="80" t="str">
        <f>CN50</f>
        <v>o.B.</v>
      </c>
      <c r="CO51" s="74" t="str">
        <f>IF(AND($W33=1,$X33=0),"contralaterale Stabilisation rechts",IF(AND($W33=0,$X33=1),"contralaterale Stabilisation links",IF(AND($W33=1,$X33=1),"contralaterale Stabilisation beidseits","o.B.")))</f>
        <v>o.B.</v>
      </c>
      <c r="CQ51" s="86"/>
      <c r="CR51" s="86"/>
      <c r="CT51" s="86"/>
      <c r="CU51" s="86"/>
      <c r="CW51" s="86"/>
      <c r="CX51" s="86"/>
      <c r="CZ51" s="86"/>
      <c r="DA51" s="86"/>
      <c r="DC51" s="86"/>
      <c r="DD51" s="86"/>
    </row>
    <row r="52" spans="1:108" x14ac:dyDescent="0.25">
      <c r="A52" t="s">
        <v>77</v>
      </c>
      <c r="B52" s="23" t="s">
        <v>82</v>
      </c>
      <c r="D52">
        <f>IF(AND(E45="Beckenkontrolle",V4=1),1,0)</f>
        <v>0</v>
      </c>
      <c r="E52" s="6" t="str">
        <f>IF(D42=1,E42,IF(D44=1,E44,IF(AND(D49=1,D50=1),"Skapulakontrolle rechts",IF(AND(D49=2,D50=2),"Skapulakontrolle links",IF(D47=1,E47,IF(D52=1,"Beckenkontrolle",F52))))))</f>
        <v>o.B.</v>
      </c>
      <c r="F52" s="7" t="str">
        <f>IF(AND(V4=1,D52=0),"Beckenkontrolle",IF(AND(V4=1,D52=1),"Beckenkontrolle","o.B."))</f>
        <v>o.B.</v>
      </c>
      <c r="G52">
        <f>IF(AND($H$45="Beckenkontrolle",$V$5=1),1,0)</f>
        <v>0</v>
      </c>
      <c r="H52" s="73" t="str">
        <f>IF(G42=1,H42,IF(G44=1,H44,IF(AND(G49=1,G50=1),"Skapulakontrolle rechts",IF(AND(G49=2,G50=2),"Skapulakontrolle links",IF(G47=1,H47,IF(G52=1,"Beckenkontrolle",I52))))))</f>
        <v>o.B.</v>
      </c>
      <c r="I52" s="73" t="str">
        <f>IF(AND(V5=1,G52=0),"Beckenkontrolle",IF(AND(V5=1,G52=1),"Beckenkontrolle","o.B."))</f>
        <v>o.B.</v>
      </c>
      <c r="J52">
        <f>IF(AND($K$45="Beckenkontrolle",$V$6=1),1,0)</f>
        <v>0</v>
      </c>
      <c r="K52" s="78" t="str">
        <f>IF(J42=1,K42,IF(J44=1,K44,IF(AND(J49=1,K50=1),"Skapulakontrolle rechts",IF(AND(J49=2,J50=2),"Skapulakontrolle links",IF(J47=1,K47,IF(J52=1,"Beckenkontrolle",L52))))))</f>
        <v>o.B.</v>
      </c>
      <c r="L52" s="73" t="str">
        <f>IF(AND(V6=1,J52=0),"Beckenkontrolle",IF(AND(V6=1,J52=1),"Beckenkontrolle","o.B."))</f>
        <v>o.B.</v>
      </c>
      <c r="M52">
        <f>IF(AND($N$45="Beckenkontrolle",$V$7=1),1,0)</f>
        <v>0</v>
      </c>
      <c r="N52" s="78" t="str">
        <f>IF(M42=1,N42,IF(M44=1,N44,IF(AND(M49=1,N50=1),"Skapulakontrolle rechts",IF(AND(M49=2,M50=2),"Skapulakontrolle links",IF(M47=1,N47,IF(M52=1,"Beckenkontrolle",O52))))))</f>
        <v>o.B.</v>
      </c>
      <c r="O52" s="73" t="str">
        <f>IF(AND(V7=1,M52=0),"Beckenkontrolle",IF(AND(V7=1,M52=1),"Beckenkontrolle","o.B."))</f>
        <v>o.B.</v>
      </c>
      <c r="P52">
        <f>IF(AND($Q$45="Beckenkontrolle",$V$8=1),1,0)</f>
        <v>0</v>
      </c>
      <c r="Q52" s="78" t="str">
        <f>IF(P42=1,Q42,IF(P44=1,Q44,IF(AND(P49=1,Q50=1),"Skapulakontrolle rechts",IF(AND(P49=2,P50=2),"Skapulakontrolle links",IF(P47=1,Q47,IF(P52=1,"Beckenkontrolle",R52))))))</f>
        <v>o.B.</v>
      </c>
      <c r="R52" s="73" t="str">
        <f>IF(AND($V8=1,P52=0),"Beckenkontrolle",IF(AND($V8=1,P52=1),"Beckenkontrolle","o.B."))</f>
        <v>o.B.</v>
      </c>
      <c r="S52" s="64">
        <f>IF(AND($T$45="Beckenkontrolle",$V$9=1),1,0)</f>
        <v>0</v>
      </c>
      <c r="T52" s="80" t="str">
        <f>IF(S42=1,T42,IF(S44=1,T44,IF(AND(S49=1,T50=1),"Skapulakontrolle rechts",IF(AND(S49=2,S50=2),"Skapulakontrolle links",IF(S47=1,T47,IF(S52=1,"Beckenkontrolle",U52))))))</f>
        <v>o.B.</v>
      </c>
      <c r="U52" s="74" t="str">
        <f>IF(AND($V9=1,S52=0),"Beckenkontrolle",IF(AND($V9=1,S52=1),"Beckenkontrolle","o.B."))</f>
        <v>o.B.</v>
      </c>
      <c r="V52" s="64">
        <f>IF(AND(W$45="Beckenkontrolle",$V$10=1),1,0)</f>
        <v>0</v>
      </c>
      <c r="W52" s="80" t="str">
        <f>IF(V42=1,W42,IF(V44=1,W44,IF(AND(V49=1,W50=1),"Skapulakontrolle rechts",IF(AND(V49=2,V50=2),"Skapulakontrolle links",IF(V47=1,W47,IF(V52=1,"Beckenkontrolle",X52))))))</f>
        <v>o.B.</v>
      </c>
      <c r="X52" s="74" t="str">
        <f>IF(AND($V10=1,V52=0),"Beckenkontrolle",IF(AND($V10=1,V52=1),"Beckenkontrolle","o.B."))</f>
        <v>o.B.</v>
      </c>
      <c r="Y52" s="64">
        <f>IF(AND(Z$45="Beckenkontrolle",$V$11=1),1,0)</f>
        <v>0</v>
      </c>
      <c r="Z52" s="80" t="str">
        <f>IF(Y42=1,Z42,IF(Y44=1,Z44,IF(AND(Y49=1,Z50=1),"Skapulakontrolle rechts",IF(AND(Y49=2,Y50=2),"Skapulakontrolle links",IF(Y47=1,Z47,IF(Y52=1,"Beckenkontrolle",AA52))))))</f>
        <v>o.B.</v>
      </c>
      <c r="AA52" s="74" t="str">
        <f>IF(AND($V11=1,Y52=0),"Beckenkontrolle",IF(AND($V11=1,Y52=1),"Beckenkontrolle","o.B."))</f>
        <v>o.B.</v>
      </c>
      <c r="AB52" s="64">
        <f>IF(AND(AC$45="Beckenkontrolle",$V$12=1),1,0)</f>
        <v>0</v>
      </c>
      <c r="AC52" s="80" t="str">
        <f>IF(AB42=1,AC42,IF(AB44=1,AC44,IF(AND(AB49=1,AC50=1),"Skapulakontrolle rechts",IF(AND(AB49=2,AB50=2),"Skapulakontrolle links",IF(AB47=1,AC47,IF(AB52=1,"Beckenkontrolle",AD52))))))</f>
        <v>o.B.</v>
      </c>
      <c r="AD52" s="74" t="str">
        <f>IF(AND($V12=1,AB52=0),"Beckenkontrolle",IF(AND($V12=1,AB52=1),"Beckenkontrolle","o.B."))</f>
        <v>o.B.</v>
      </c>
      <c r="AE52" s="64">
        <f>IF(AND(AF$45="Beckenkontrolle",$V$13=1),1,0)</f>
        <v>0</v>
      </c>
      <c r="AF52" s="80" t="str">
        <f>IF(AE42=1,AF42,IF(AE44=1,AF44,IF(AND(AE49=1,AF50=1),"Skapulakontrolle rechts",IF(AND(AE49=2,AE50=2),"Skapulakontrolle links",IF(AE47=1,AF47,IF(AE52=1,"Beckenkontrolle",AG52))))))</f>
        <v>o.B.</v>
      </c>
      <c r="AG52" s="74" t="str">
        <f>IF(AND($V13=1,AE52=0),"Beckenkontrolle",IF(AND($V13=1,AE52=1),"Beckenkontrolle","o.B."))</f>
        <v>o.B.</v>
      </c>
      <c r="AH52" s="64">
        <f>IF(AND(AI$45="Beckenkontrolle",$V$14=1),1,0)</f>
        <v>0</v>
      </c>
      <c r="AI52" s="80" t="str">
        <f>IF(AH42=1,AI42,IF(AH44=1,AI44,IF(AND(AH49=1,AI50=1),"Skapulakontrolle rechts",IF(AND(AH49=2,AH50=2),"Skapulakontrolle links",IF(AH47=1,AI47,IF(AH52=1,"Beckenkontrolle",AJ52))))))</f>
        <v>o.B.</v>
      </c>
      <c r="AJ52" s="74" t="str">
        <f>IF(AND($V14=1,AH52=0),"Beckenkontrolle",IF(AND($V14=1,AH52=1),"Beckenkontrolle","o.B."))</f>
        <v>o.B.</v>
      </c>
      <c r="AK52" s="64">
        <f>IF(AND(AL$45="Beckenkontrolle",$V$15=1),1,0)</f>
        <v>0</v>
      </c>
      <c r="AL52" s="80" t="str">
        <f>IF(AK42=1,AL42,IF(AK44=1,AL44,IF(AND(AK49=1,AL50=1),"Skapulakontrolle rechts",IF(AND(AK49=2,AK50=2),"Skapulakontrolle links",IF(AK47=1,AL47,IF(AK52=1,"Beckenkontrolle",AM52))))))</f>
        <v>o.B.</v>
      </c>
      <c r="AM52" s="74" t="str">
        <f>IF(AND($V15=1,AK52=0),"Beckenkontrolle",IF(AND($V15=1,AK52=1),"Beckenkontrolle","o.B."))</f>
        <v>o.B.</v>
      </c>
      <c r="AN52" s="64">
        <f>IF(AND(AO$45="Beckenkontrolle",$V$16=1),1,0)</f>
        <v>0</v>
      </c>
      <c r="AO52" s="80" t="str">
        <f>IF(AN42=1,AO42,IF(AN44=1,AO44,IF(AND(AN49=1,AO50=1),"Skapulakontrolle rechts",IF(AND(AN49=2,AN50=2),"Skapulakontrolle links",IF(AN47=1,AO47,IF(AN52=1,"Beckenkontrolle",AP52))))))</f>
        <v>o.B.</v>
      </c>
      <c r="AP52" s="74" t="str">
        <f>IF(AND($V16=1,AN52=0),"Beckenkontrolle",IF(AND($V16=1,AN52=1),"Beckenkontrolle","o.B."))</f>
        <v>o.B.</v>
      </c>
      <c r="AQ52" s="64">
        <f>IF(AND(AR$45="Beckenkontrolle",$V$17=1),1,0)</f>
        <v>0</v>
      </c>
      <c r="AR52" s="80" t="str">
        <f>IF(AQ42=1,AR42,IF(AQ44=1,AR44,IF(AND(AQ49=1,AR50=1),"Skapulakontrolle rechts",IF(AND(AQ49=2,AQ50=2),"Skapulakontrolle links",IF(AQ47=1,AR47,IF(AQ52=1,"Beckenkontrolle",AS52))))))</f>
        <v>o.B.</v>
      </c>
      <c r="AS52" s="74" t="str">
        <f>IF(AND($V17=1,AQ52=0),"Beckenkontrolle",IF(AND($V17=1,AQ52=1),"Beckenkontrolle","o.B."))</f>
        <v>o.B.</v>
      </c>
      <c r="AT52" s="64">
        <f>IF(AND(AU$45="Beckenkontrolle",$V$18=1),1,0)</f>
        <v>0</v>
      </c>
      <c r="AU52" s="80" t="str">
        <f>IF(AT42=1,AU42,IF(AT44=1,AU44,IF(AND(AT49=1,AU50=1),"Skapulakontrolle rechts",IF(AND(AT49=2,AT50=2),"Skapulakontrolle links",IF(AT47=1,AU47,IF(AT52=1,"Beckenkontrolle",AV52))))))</f>
        <v>o.B.</v>
      </c>
      <c r="AV52" s="74" t="str">
        <f>IF(AND($V18=1,AT52=0),"Beckenkontrolle",IF(AND($V18=1,AT52=1),"Beckenkontrolle","o.B."))</f>
        <v>o.B.</v>
      </c>
      <c r="AW52" s="64">
        <f>IF(AND(AX$45="Beckenkontrolle",$V$19=1),1,0)</f>
        <v>0</v>
      </c>
      <c r="AX52" s="80" t="str">
        <f>IF(AW42=1,AX42,IF(AW44=1,AX44,IF(AND(AW49=1,AX50=1),"Skapulakontrolle rechts",IF(AND(AW49=2,AW50=2),"Skapulakontrolle links",IF(AW47=1,AX47,IF(AW52=1,"Beckenkontrolle",AY52))))))</f>
        <v>o.B.</v>
      </c>
      <c r="AY52" s="74" t="str">
        <f>IF(AND($V19=1,AW52=0),"Beckenkontrolle",IF(AND($V19=1,AW52=1),"Beckenkontrolle","o.B."))</f>
        <v>o.B.</v>
      </c>
      <c r="AZ52" s="64">
        <f>IF(AND(BA$45="Beckenkontrolle",$V$20=1),1,0)</f>
        <v>0</v>
      </c>
      <c r="BA52" s="80" t="str">
        <f>IF(AZ42=1,BA42,IF(AZ44=1,BA44,IF(AND(AZ49=1,BA50=1),"Skapulakontrolle rechts",IF(AND(AZ49=2,AZ50=2),"Skapulakontrolle links",IF(AZ47=1,BA47,IF(AZ52=1,"Beckenkontrolle",BB52))))))</f>
        <v>o.B.</v>
      </c>
      <c r="BB52" s="74" t="str">
        <f>IF(AND($V20=1,AZ52=0),"Beckenkontrolle",IF(AND($V20=1,AZ52=1),"Beckenkontrolle","o.B."))</f>
        <v>o.B.</v>
      </c>
      <c r="BC52" s="64">
        <f>IF(AND(BD$45="Beckenkontrolle",$V$21=1),1,0)</f>
        <v>0</v>
      </c>
      <c r="BD52" s="80" t="str">
        <f>IF(BC42=1,BD42,IF(BC44=1,BD44,IF(AND(BC49=1,BD50=1),"Skapulakontrolle rechts",IF(AND(BC49=2,BC50=2),"Skapulakontrolle links",IF(BC47=1,BD47,IF(BC52=1,"Beckenkontrolle",BE52))))))</f>
        <v>o.B.</v>
      </c>
      <c r="BE52" s="74" t="str">
        <f>IF(AND($V21=1,BC52=0),"Beckenkontrolle",IF(AND($V21=1,BC52=1),"Beckenkontrolle","o.B."))</f>
        <v>o.B.</v>
      </c>
      <c r="BF52" s="64">
        <f>IF(AND(BG$45="Beckenkontrolle",$V$22=1),1,0)</f>
        <v>0</v>
      </c>
      <c r="BG52" s="80" t="str">
        <f>IF(BF42=1,BG42,IF(BF44=1,BG44,IF(AND(BF49=1,BG50=1),"Skapulakontrolle rechts",IF(AND(BF49=2,BF50=2),"Skapulakontrolle links",IF(BF47=1,BG47,IF(BF52=1,"Beckenkontrolle",BH52))))))</f>
        <v>o.B.</v>
      </c>
      <c r="BH52" s="74" t="str">
        <f>IF(AND($V22=1,BF52=0),"Beckenkontrolle",IF(AND($V22=1,BF52=1),"Beckenkontrolle","o.B."))</f>
        <v>o.B.</v>
      </c>
      <c r="BI52" s="64">
        <f>IF(AND(BJ$45="Beckenkontrolle",$V$23=1),1,0)</f>
        <v>0</v>
      </c>
      <c r="BJ52" s="80" t="str">
        <f>IF(BI42=1,BJ42,IF(BI44=1,BJ44,IF(AND(BI49=1,BJ50=1),"Skapulakontrolle rechts",IF(AND(BI49=2,BI50=2),"Skapulakontrolle links",IF(BI47=1,BJ47,IF(BI52=1,"Beckenkontrolle",BK52))))))</f>
        <v>o.B.</v>
      </c>
      <c r="BK52" s="74" t="str">
        <f>IF(AND($V23=1,BI52=0),"Beckenkontrolle",IF(AND($V23=1,BI52=1),"Beckenkontrolle","o.B."))</f>
        <v>o.B.</v>
      </c>
      <c r="BL52" s="64">
        <f>IF(AND(BM$45="Beckenkontrolle",$V$24=1),1,0)</f>
        <v>0</v>
      </c>
      <c r="BM52" s="80" t="str">
        <f>IF(BL42=1,BM42,IF(BL44=1,BM44,IF(AND(BL49=1,BM50=1),"Skapulakontrolle rechts",IF(AND(BL49=2,BL50=2),"Skapulakontrolle links",IF(BL47=1,BM47,IF(BL52=1,"Beckenkontrolle",BN52))))))</f>
        <v>o.B.</v>
      </c>
      <c r="BN52" s="74" t="str">
        <f>IF(AND($V24=1,BL52=0),"Beckenkontrolle",IF(AND($V24=1,BL52=1),"Beckenkontrolle","o.B."))</f>
        <v>o.B.</v>
      </c>
      <c r="BO52" s="64">
        <f>IF(AND(BP$45="Beckenkontrolle",$V$25=1),1,0)</f>
        <v>0</v>
      </c>
      <c r="BP52" s="80" t="str">
        <f>IF(BO42=1,BP42,IF(BO44=1,BP44,IF(AND(BO49=1,BP50=1),"Skapulakontrolle rechts",IF(AND(BO49=2,BO50=2),"Skapulakontrolle links",IF(BO47=1,BP47,IF(BO52=1,"Beckenkontrolle",BQ52))))))</f>
        <v>o.B.</v>
      </c>
      <c r="BQ52" s="74" t="str">
        <f>IF(AND($V25=1,BO52=0),"Beckenkontrolle",IF(AND($V25=1,BO52=1),"Beckenkontrolle","o.B."))</f>
        <v>o.B.</v>
      </c>
      <c r="BR52" s="64">
        <f>IF(AND(BS$45="Beckenkontrolle",$V$26=1),1,0)</f>
        <v>0</v>
      </c>
      <c r="BS52" s="80" t="str">
        <f>IF(BR42=1,BS42,IF(BR44=1,BS44,IF(AND(BR49=1,BS50=1),"Skapulakontrolle rechts",IF(AND(BR49=2,BR50=2),"Skapulakontrolle links",IF(BR47=1,BS47,IF(BR52=1,"Beckenkontrolle",BT52))))))</f>
        <v>o.B.</v>
      </c>
      <c r="BT52" s="74" t="str">
        <f>IF(AND($V26=1,BR52=0),"Beckenkontrolle",IF(AND($V26=1,BR52=1),"Beckenkontrolle","o.B."))</f>
        <v>o.B.</v>
      </c>
      <c r="BU52" s="64">
        <f>IF(AND(BV$45="Beckenkontrolle",$V$27=1),1,0)</f>
        <v>0</v>
      </c>
      <c r="BV52" s="80" t="str">
        <f>IF(BU42=1,BV42,IF(BU44=1,BV44,IF(AND(BU49=1,BV50=1),"Skapulakontrolle rechts",IF(AND(BU49=2,BU50=2),"Skapulakontrolle links",IF(BU47=1,BV47,IF(BU52=1,"Beckenkontrolle",BW52))))))</f>
        <v>o.B.</v>
      </c>
      <c r="BW52" s="74" t="str">
        <f>IF(AND($V27=1,BU52=0),"Beckenkontrolle",IF(AND($V27=1,BU52=1),"Beckenkontrolle","o.B."))</f>
        <v>o.B.</v>
      </c>
      <c r="BX52" s="64">
        <f>IF(AND(BY$45="Beckenkontrolle",$V$28=1),1,0)</f>
        <v>0</v>
      </c>
      <c r="BY52" s="80" t="str">
        <f>IF(BX42=1,BY42,IF(BX44=1,BY44,IF(AND(BX49=1,BY50=1),"Skapulakontrolle rechts",IF(AND(BX49=2,BX50=2),"Skapulakontrolle links",IF(BX47=1,BY47,IF(BX52=1,"Beckenkontrolle",BZ52))))))</f>
        <v>o.B.</v>
      </c>
      <c r="BZ52" s="74" t="str">
        <f>IF(AND($V28=1,BX52=0),"Beckenkontrolle",IF(AND($V28=1,BX52=1),"Beckenkontrolle","o.B."))</f>
        <v>o.B.</v>
      </c>
      <c r="CA52" s="64">
        <f>IF(AND(CB$45="Beckenkontrolle",$V$29=1),1,0)</f>
        <v>0</v>
      </c>
      <c r="CB52" s="80" t="str">
        <f>IF(CA42=1,CB42,IF(CA44=1,CB44,IF(AND(CA49=1,CB50=1),"Skapulakontrolle rechts",IF(AND(CA49=2,CA50=2),"Skapulakontrolle links",IF(CA47=1,CB47,IF(CA52=1,"Beckenkontrolle",CC52))))))</f>
        <v>o.B.</v>
      </c>
      <c r="CC52" s="74" t="str">
        <f>IF(AND($V29=1,CA52=0),"Beckenkontrolle",IF(AND($V29=1,CA52=1),"Beckenkontrolle","o.B."))</f>
        <v>o.B.</v>
      </c>
      <c r="CD52" s="64">
        <f>IF(AND(CE$45="Beckenkontrolle",$V$30=1),1,0)</f>
        <v>0</v>
      </c>
      <c r="CE52" s="80" t="str">
        <f>IF(CD42=1,CE42,IF(CD44=1,CE44,IF(AND(CD49=1,CE50=1),"Skapulakontrolle rechts",IF(AND(CD49=2,CD50=2),"Skapulakontrolle links",IF(CD47=1,CE47,IF(CD52=1,"Beckenkontrolle",CF52))))))</f>
        <v>o.B.</v>
      </c>
      <c r="CF52" s="74" t="str">
        <f>IF(AND($V30=1,CD52=0),"Beckenkontrolle",IF(AND($V30=1,CD52=1),"Beckenkontrolle","o.B."))</f>
        <v>o.B.</v>
      </c>
      <c r="CG52" s="64">
        <f>IF(AND(CH$45="Beckenkontrolle",$V$31),1,0)</f>
        <v>0</v>
      </c>
      <c r="CH52" s="80" t="str">
        <f>IF(CG42=1,CH42,IF(CG44=1,CH44,IF(AND(CG49=1,CH50=1),"Skapulakontrolle rechts",IF(AND(CG49=2,CG50=2),"Skapulakontrolle links",IF(CG47=1,CH47,IF(CG52=1,"Beckenkontrolle",CI52))))))</f>
        <v>o.B.</v>
      </c>
      <c r="CI52" s="74" t="str">
        <f>IF(AND($V31=1,CG52=0),"Beckenkontrolle",IF(AND($V31=1,CG52=1),"Beckenkontrolle","o.B."))</f>
        <v>o.B.</v>
      </c>
      <c r="CJ52" s="64">
        <f>IF(AND(CK$45="Beckenkontrolle",$V$32),1,0)</f>
        <v>0</v>
      </c>
      <c r="CK52" s="80" t="str">
        <f>IF(CJ42=1,CK42,IF(CJ44=1,CK44,IF(AND(CJ49=1,CK50=1),"Skapulakontrolle rechts",IF(AND(CJ49=2,CJ50=2),"Skapulakontrolle links",IF(CJ47=1,CK47,IF(CJ52=1,"Beckenkontrolle",CL52))))))</f>
        <v>o.B.</v>
      </c>
      <c r="CL52" s="74" t="str">
        <f>IF(AND($V32=1,CJ52=0),"Beckenkontrolle",IF(AND($V32=1,CJ52=1),"Beckenkontrolle","o.B."))</f>
        <v>o.B.</v>
      </c>
      <c r="CM52" s="64">
        <f>IF(AND(CN$45="Beckenkontrolle",$V$33),1,0)</f>
        <v>0</v>
      </c>
      <c r="CN52" s="80" t="str">
        <f>IF(CM42=1,CN42,IF(CM44=1,CN44,IF(AND(CM49=1,CN50=1),"Skapulakontrolle rechts",IF(AND(CM49=2,CM50=2),"Skapulakontrolle links",IF(CM47=1,CN47,IF(CM52=1,"Beckenkontrolle",CO52))))))</f>
        <v>o.B.</v>
      </c>
      <c r="CO52" s="74" t="str">
        <f>IF(AND($V33=1,CM52=0),"Beckenkontrolle",IF(AND($V33=1,CM52=1),"Beckenkontrolle","o.B."))</f>
        <v>o.B.</v>
      </c>
      <c r="CQ52" s="86"/>
      <c r="CR52" s="86"/>
      <c r="CT52" s="86"/>
      <c r="CU52" s="86"/>
      <c r="CW52" s="86"/>
      <c r="CX52" s="86"/>
      <c r="CZ52" s="86"/>
      <c r="DA52" s="86"/>
      <c r="DC52" s="86"/>
      <c r="DD52" s="86"/>
    </row>
    <row r="53" spans="1:108" x14ac:dyDescent="0.25">
      <c r="A53" t="s">
        <v>78</v>
      </c>
      <c r="B53" s="23" t="s">
        <v>39</v>
      </c>
      <c r="D53">
        <f>IF(AA4=1,1,IF(AB4=1,1,0))</f>
        <v>0</v>
      </c>
      <c r="E53" s="7" t="str">
        <f>IF(D42=1,E42,IF(D43=1,E43,IF(D50=3,E48,IF(D50=4,E48,IF(D50=5,E47,IF(D50=6,E47,F53))))))</f>
        <v>o.B.</v>
      </c>
      <c r="F53" s="7" t="str">
        <f>IF(AND(AA4=1,AB4=0),"Beinachsenkontrolle links",IF(AND(AA4=0,AB4=1),"Beinachsenkontrolle rechts",IF(AND(AA4=1,AB4=1),"Beinachsenkontrolle beidseits","o.B.")))</f>
        <v>o.B.</v>
      </c>
      <c r="G53">
        <f>IF($AA$5=1,1,IF($AB$5=1,1,0))</f>
        <v>0</v>
      </c>
      <c r="H53" s="73" t="str">
        <f>IF(G42=1,H42,IF(G43=1,H43,IF(G50=3,H48,IF(G50=4,H48,IF(G50=5,H47,IF(G50=6,H47,I53))))))</f>
        <v>o.B.</v>
      </c>
      <c r="I53" s="73" t="str">
        <f>IF(AND(AA5=1,AB5=0),"Beinachsenkontrolle links",IF(AND(AA5=0,AB5=1),"Beinachsenkontrolle rechts",IF(AND(AA5=1,AB5=1),"Beinachsenkontrolle beidseits","o.B.")))</f>
        <v>o.B.</v>
      </c>
      <c r="J53">
        <f>IF($AA$6=1,1,IF($AB$6=1,1,0))</f>
        <v>0</v>
      </c>
      <c r="K53" s="78" t="str">
        <f>IF(J42=1,K42,IF(J43=1,K43,IF(J50=3,K48,IF(J50=4,K48,IF(J50=5,K47,IF(J50=6,K47,L53))))))</f>
        <v>o.B.</v>
      </c>
      <c r="L53" s="73" t="str">
        <f>IF(AND(AA6=1,AB6=0),"Beinachsenkontrolle links",IF(AND(AA6=0,AB6=1),"Beinachsenkontrolle rechts",IF(AND(AA6=1,AB6=1),"Beinachsenkontrolle beidseits","o.B.")))</f>
        <v>o.B.</v>
      </c>
      <c r="M53">
        <f>IF($AA$7=1,1,IF($AB$7=1,1,0))</f>
        <v>0</v>
      </c>
      <c r="N53" s="78" t="str">
        <f>IF(M42=1,N42,IF(M43=1,N43,IF(M50=3,N48,IF(M50=4,N48,IF(M50=5,N47,IF(M50=6,N47,O53))))))</f>
        <v>o.B.</v>
      </c>
      <c r="O53" s="73" t="str">
        <f>IF(AND(AA7=1,AB7=0),"Beinachsenkontrolle links",IF(AND(AA7=0,AB7=1),"Beinachsenkontrolle rechts",IF(AND(AA7=1,AB7=1),"Beinachsenkontrolle beidseits","o.B.")))</f>
        <v>o.B.</v>
      </c>
      <c r="P53">
        <f>IF($AA$8=1,1,IF($AB$8=1,1,0))</f>
        <v>0</v>
      </c>
      <c r="Q53" s="78" t="str">
        <f>IF(P42=1,Q42,IF(P43=1,Q43,IF(P50=3,Q48,IF(P50=4,Q48,IF(P50=5,Q47,IF(P50=6,Q47,R53))))))</f>
        <v>o.B.</v>
      </c>
      <c r="R53" s="73" t="str">
        <f>IF(AND($AA8=1,$AB8=0),"Beinachsenkontrolle links",IF(AND($AA8=0,$AB8=1),"Beinachsenkontrolle rechts",IF(AND($AA8=1,$AB8=1),"Beinachsenkontrolle beidseits","o.B.")))</f>
        <v>o.B.</v>
      </c>
      <c r="S53" s="64">
        <f>IF($AA$9=1,1,IF($AB$9=1,1,0))</f>
        <v>0</v>
      </c>
      <c r="T53" s="80" t="str">
        <f>IF(S42=1,T42,IF(S43=1,T43,IF(S50=3,T48,IF(S50=4,T48,IF(S50=5,T47,IF(S50=6,T47,U53))))))</f>
        <v>o.B.</v>
      </c>
      <c r="U53" s="74" t="str">
        <f>IF(AND($AA9=1,$AB9=0),"Beinachsenkontrolle links",IF(AND($AA9=0,$AB9=1),"Beinachsenkontrolle rechts",IF(AND($AA9=1,$AB9=1),"Beinachsenkontrolle beidseits","o.B.")))</f>
        <v>o.B.</v>
      </c>
      <c r="V53" s="64">
        <f>IF($AA$10=1,1,IF($AB$10=1,1,0))</f>
        <v>0</v>
      </c>
      <c r="W53" s="80" t="str">
        <f>IF(V42=1,W42,IF(V43=1,W43,IF(V50=3,W48,IF(V50=4,W48,IF(V50=5,W47,IF(V50=6,W47,X53))))))</f>
        <v>o.B.</v>
      </c>
      <c r="X53" s="74" t="str">
        <f>IF(AND($AA10=1,$AB10=0),"Beinachsenkontrolle links",IF(AND($AA10=0,$AB10=1),"Beinachsenkontrolle rechts",IF(AND($AA10=1,$AB10=1),"Beinachsenkontrolle beidseits","o.B.")))</f>
        <v>o.B.</v>
      </c>
      <c r="Y53" s="64">
        <f>IF($AA$11=1,1,IF($AB$11=1,1,0))</f>
        <v>0</v>
      </c>
      <c r="Z53" s="80" t="str">
        <f>IF(Y42=1,Z42,IF(Y43=1,Z43,IF(Y50=3,Z48,IF(Y50=4,Z48,IF(Y50=5,Z47,IF(Y50=6,Z47,AA53))))))</f>
        <v>o.B.</v>
      </c>
      <c r="AA53" s="74" t="str">
        <f>IF(AND($AA11=1,$AB11=0),"Beinachsenkontrolle links",IF(AND($AA11=0,$AB11=1),"Beinachsenkontrolle rechts",IF(AND($AA11=1,$AB11=1),"Beinachsenkontrolle beidseits","o.B.")))</f>
        <v>o.B.</v>
      </c>
      <c r="AB53" s="64">
        <f>IF($AA$12=1,1,IF($AB$12=1,1,0))</f>
        <v>0</v>
      </c>
      <c r="AC53" s="80" t="str">
        <f>IF(AB42=1,AC42,IF(AB43=1,AC43,IF(AB50=3,AC48,IF(AB50=4,AC48,IF(AB50=5,AC47,IF(AB50=6,AC47,AD53))))))</f>
        <v>o.B.</v>
      </c>
      <c r="AD53" s="74" t="str">
        <f>IF(AND($AA12=1,$AB12=0),"Beinachsenkontrolle links",IF(AND($AA12=0,$AB12=1),"Beinachsenkontrolle rechts",IF(AND($AA12=1,$AB12=1),"Beinachsenkontrolle beidseits","o.B.")))</f>
        <v>o.B.</v>
      </c>
      <c r="AE53" s="64">
        <f>IF($AA$13=1,1,IF($AB$13=1,1,0))</f>
        <v>0</v>
      </c>
      <c r="AF53" s="80" t="str">
        <f>IF(AE42=1,AF42,IF(AE43=1,AF43,IF(AE50=3,AF48,IF(AE50=4,AF48,IF(AE50=5,AF47,IF(AE50=6,AF47,AG53))))))</f>
        <v>o.B.</v>
      </c>
      <c r="AG53" s="74" t="str">
        <f>IF(AND($AA13=1,$AB13=0),"Beinachsenkontrolle links",IF(AND($AA13=0,$AB13=1),"Beinachsenkontrolle rechts",IF(AND($AA13=1,$AB13=1),"Beinachsenkontrolle beidseits","o.B.")))</f>
        <v>o.B.</v>
      </c>
      <c r="AH53" s="64">
        <f>IF($AA$14=1,1,IF($AB$14=1,1,0))</f>
        <v>0</v>
      </c>
      <c r="AI53" s="80" t="str">
        <f>IF(AH42=1,AI42,IF(AH43=1,AI43,IF(AH50=3,AI48,IF(AH50=4,AI48,IF(AH50=5,AI47,IF(AH50=6,AI47,AJ53))))))</f>
        <v>o.B.</v>
      </c>
      <c r="AJ53" s="74" t="str">
        <f>IF(AND($AA14=1,$AB14=0),"Beinachsenkontrolle links",IF(AND($AA14=0,$AB14=1),"Beinachsenkontrolle rechts",IF(AND($AA14=1,$AB14=1),"Beinachsenkontrolle beidseits","o.B.")))</f>
        <v>o.B.</v>
      </c>
      <c r="AK53" s="64">
        <f>IF($AA$15=1,1,IF($AB$15=1,1,0))</f>
        <v>0</v>
      </c>
      <c r="AL53" s="80" t="str">
        <f>IF(AK42=1,AL42,IF(AK43=1,AL43,IF(AK50=3,AL48,IF(AK50=4,AL48,IF(AK50=5,AL47,IF(AK50=6,AL47,AM53))))))</f>
        <v>o.B.</v>
      </c>
      <c r="AM53" s="74" t="str">
        <f>IF(AND($AA15=1,$AB15=0),"Beinachsenkontrolle links",IF(AND($AA15=0,$AB15=1),"Beinachsenkontrolle rechts",IF(AND($AA15=1,$AB15=1),"Beinachsenkontrolle beidseits","o.B.")))</f>
        <v>o.B.</v>
      </c>
      <c r="AN53" s="64">
        <f>IF($AA$16=1,1,IF($AB$16=1,1,0))</f>
        <v>0</v>
      </c>
      <c r="AO53" s="80" t="str">
        <f>IF(AN42=1,AO42,IF(AN43=1,AO43,IF(AN50=3,AO48,IF(AN50=4,AO48,IF(AN50=5,AO47,IF(AN50=6,AO47,AP53))))))</f>
        <v>o.B.</v>
      </c>
      <c r="AP53" s="74" t="str">
        <f>IF(AND($AA16=1,$AB16=0),"Beinachsenkontrolle links",IF(AND($AA16=0,$AB16=1),"Beinachsenkontrolle rechts",IF(AND($AA16=1,$AB16=1),"Beinachsenkontrolle beidseits","o.B.")))</f>
        <v>o.B.</v>
      </c>
      <c r="AQ53" s="64">
        <f>IF($AA$17=1,1,IF($AB$17=1,1,0))</f>
        <v>0</v>
      </c>
      <c r="AR53" s="80" t="str">
        <f>IF(AQ42=1,AR42,IF(AQ43=1,AR43,IF(AQ50=3,AR48,IF(AQ50=4,AR48,IF(AQ50=5,AR47,IF(AQ50=6,AR47,AS53))))))</f>
        <v>o.B.</v>
      </c>
      <c r="AS53" s="74" t="str">
        <f>IF(AND($AA17=1,$AB17=0),"Beinachsenkontrolle links",IF(AND($AA17=0,$AB17=1),"Beinachsenkontrolle rechts",IF(AND($AA17=1,$AB17=1),"Beinachsenkontrolle beidseits","o.B.")))</f>
        <v>o.B.</v>
      </c>
      <c r="AT53" s="64">
        <f>IF($AA$18=1,1,IF($AB$18=1,1,0))</f>
        <v>0</v>
      </c>
      <c r="AU53" s="80" t="str">
        <f>IF(AT42=1,AU42,IF(AT43=1,AU43,IF(AT50=3,AU48,IF(AT50=4,AU48,IF(AT50=5,AU47,IF(AT50=6,AU47,AV53))))))</f>
        <v>o.B.</v>
      </c>
      <c r="AV53" s="74" t="str">
        <f>IF(AND($AA18=1,$AB18=0),"Beinachsenkontrolle links",IF(AND($AA18=0,$AB18=1),"Beinachsenkontrolle rechts",IF(AND($AA18=1,$AB18=1),"Beinachsenkontrolle beidseits","o.B.")))</f>
        <v>o.B.</v>
      </c>
      <c r="AW53" s="64">
        <f>IF($AA$19=1,1,IF($AB$19=1,1,0))</f>
        <v>0</v>
      </c>
      <c r="AX53" s="80" t="str">
        <f>IF(AW42=1,AX42,IF(AW43=1,AX43,IF(AW50=3,AX48,IF(AW50=4,AX48,IF(AW50=5,AX47,IF(AW50=6,AX47,AY53))))))</f>
        <v>o.B.</v>
      </c>
      <c r="AY53" s="74" t="str">
        <f>IF(AND($AA19=1,$AB19=0),"Beinachsenkontrolle links",IF(AND($AA19=0,$AB19=1),"Beinachsenkontrolle rechts",IF(AND($AA19=1,$AB19=1),"Beinachsenkontrolle beidseits","o.B.")))</f>
        <v>o.B.</v>
      </c>
      <c r="AZ53" s="64">
        <f>IF($AA$20=1,1,IF($AB$20=1,1,0))</f>
        <v>0</v>
      </c>
      <c r="BA53" s="80" t="str">
        <f>IF(AZ42=1,BA42,IF(AZ43=1,BA43,IF(AZ50=3,BA48,IF(AZ50=4,BA48,IF(AZ50=5,BA47,IF(AZ50=6,BA47,BB53))))))</f>
        <v>o.B.</v>
      </c>
      <c r="BB53" s="74" t="str">
        <f>IF(AND($AA20=1,$AB20=0),"Beinachsenkontrolle links",IF(AND($AA20=0,$AB20=1),"Beinachsenkontrolle rechts",IF(AND($AA20=1,$AB20=1),"Beinachsenkontrolle beidseits","o.B.")))</f>
        <v>o.B.</v>
      </c>
      <c r="BC53" s="64">
        <f>IF($AA$21=1,1,IF($AB$21=1,1,0))</f>
        <v>0</v>
      </c>
      <c r="BD53" s="80" t="str">
        <f>IF(BC42=1,BD42,IF(BC43=1,BD43,IF(BC50=3,BD48,IF(BC50=4,BD48,IF(BC50=5,BD47,IF(BC50=6,BD47,BE53))))))</f>
        <v>o.B.</v>
      </c>
      <c r="BE53" s="74" t="str">
        <f>IF(AND($AA21=1,$AB21=0),"Beinachsenkontrolle links",IF(AND($AA21=0,$AB21=1),"Beinachsenkontrolle rechts",IF(AND($AA21=1,$AB21=1),"Beinachsenkontrolle beidseits","o.B.")))</f>
        <v>o.B.</v>
      </c>
      <c r="BF53" s="64">
        <f>IF($AA$22=1,1,IF($AB$22=1,1,0))</f>
        <v>0</v>
      </c>
      <c r="BG53" s="80" t="str">
        <f>IF(BF42=1,BG42,IF(BF43=1,BG43,IF(BF50=3,BG48,IF(BF50=4,BG48,IF(BF50=5,BG47,IF(BF50=6,BG47,BH53))))))</f>
        <v>o.B.</v>
      </c>
      <c r="BH53" s="74" t="str">
        <f>IF(AND($AA22=1,$AB22=0),"Beinachsenkontrolle links",IF(AND($AA22=0,$AB22=1),"Beinachsenkontrolle rechts",IF(AND($AA22=1,$AB22=1),"Beinachsenkontrolle beidseits","o.B.")))</f>
        <v>o.B.</v>
      </c>
      <c r="BI53" s="64">
        <f>IF($AA$23=1,1,IF($AB$23=1,1,0))</f>
        <v>0</v>
      </c>
      <c r="BJ53" s="80" t="str">
        <f>IF(BI42=1,BJ42,IF(BI43=1,BJ43,IF(BI50=3,BJ48,IF(BI50=4,BJ48,IF(BI50=5,BJ47,IF(BI50=6,BJ47,BK53))))))</f>
        <v>o.B.</v>
      </c>
      <c r="BK53" s="74" t="str">
        <f>IF(AND($AA23=1,$AB23=0),"Beinachsenkontrolle links",IF(AND($AA23=0,$AB23=1),"Beinachsenkontrolle rechts",IF(AND($AA23=1,$AB23=1),"Beinachsenkontrolle beidseits","o.B.")))</f>
        <v>o.B.</v>
      </c>
      <c r="BL53" s="64">
        <f>IF($AA$24=1,1,IF($AB$24=1,1,0))</f>
        <v>0</v>
      </c>
      <c r="BM53" s="80" t="str">
        <f>IF(BL42=1,BM42,IF(BL43=1,BM43,IF(BL50=3,BM48,IF(BL50=4,BM48,IF(BL50=5,BM47,IF(BL50=6,BM47,BN53))))))</f>
        <v>o.B.</v>
      </c>
      <c r="BN53" s="74" t="str">
        <f>IF(AND($AA24=1,$AB24=0),"Beinachsenkontrolle links",IF(AND($AA24=0,$AB24=1),"Beinachsenkontrolle rechts",IF(AND($AA24=1,$AB24=1),"Beinachsenkontrolle beidseits","o.B.")))</f>
        <v>o.B.</v>
      </c>
      <c r="BO53" s="64">
        <f>IF($AA$25=1,1,IF($AB$25=1,1,0))</f>
        <v>0</v>
      </c>
      <c r="BP53" s="80" t="str">
        <f>IF(BO42=1,BP42,IF(BO43=1,BP43,IF(BO50=3,BP48,IF(BO50=4,BP48,IF(BO50=5,BP47,IF(BO50=6,BP47,BQ53))))))</f>
        <v>o.B.</v>
      </c>
      <c r="BQ53" s="74" t="str">
        <f>IF(AND($AA25=1,$AB25=0),"Beinachsenkontrolle links",IF(AND($AA25=0,$AB25=1),"Beinachsenkontrolle rechts",IF(AND($AA25=1,$AB25=1),"Beinachsenkontrolle beidseits","o.B.")))</f>
        <v>o.B.</v>
      </c>
      <c r="BR53" s="64">
        <f>IF($AA$26=1,1,IF($AB$26=1,1,0))</f>
        <v>0</v>
      </c>
      <c r="BS53" s="80" t="str">
        <f>IF(BR42=1,BS42,IF(BR43=1,BS43,IF(BR50=3,BS48,IF(BR50=4,BS48,IF(BR50=5,BS47,IF(BR50=6,BS47,BT53))))))</f>
        <v>o.B.</v>
      </c>
      <c r="BT53" s="74" t="str">
        <f>IF(AND($AA26=1,$AB26=0),"Beinachsenkontrolle links",IF(AND($AA26=0,$AB26=1),"Beinachsenkontrolle rechts",IF(AND($AA26=1,$AB26=1),"Beinachsenkontrolle beidseits","o.B.")))</f>
        <v>o.B.</v>
      </c>
      <c r="BU53" s="64">
        <f>IF($AA$27=1,1,IF($AB$27=1,1,0))</f>
        <v>0</v>
      </c>
      <c r="BV53" s="80" t="str">
        <f>IF(BU42=1,BV42,IF(BU43=1,BV43,IF(BU50=3,BV48,IF(BU50=4,BV48,IF(BU50=5,BV47,IF(BU50=6,BV47,BW53))))))</f>
        <v>o.B.</v>
      </c>
      <c r="BW53" s="74" t="str">
        <f>IF(AND($AA27=1,$AB27=0),"Beinachsenkontrolle links",IF(AND($AA27=0,$AB27=1),"Beinachsenkontrolle rechts",IF(AND($AA27=1,$AB27=1),"Beinachsenkontrolle beidseits","o.B.")))</f>
        <v>o.B.</v>
      </c>
      <c r="BX53" s="64">
        <f>IF($AA$28=1,1,IF($AB$28=1,1,0))</f>
        <v>0</v>
      </c>
      <c r="BY53" s="80" t="str">
        <f>IF(BX42=1,BY42,IF(BX43=1,BY43,IF(BX50=3,BY48,IF(BX50=4,BY48,IF(BX50=5,BY47,IF(BX50=6,BY47,BZ53))))))</f>
        <v>o.B.</v>
      </c>
      <c r="BZ53" s="74" t="str">
        <f>IF(AND($AA28=1,$AB28=0),"Beinachsenkontrolle links",IF(AND($AA28=0,$AB28=1),"Beinachsenkontrolle rechts",IF(AND($AA28=1,$AB28=1),"Beinachsenkontrolle beidseits","o.B.")))</f>
        <v>o.B.</v>
      </c>
      <c r="CA53" s="64">
        <f>IF($AA$29=1,1,IF($AB$29=1,1,0))</f>
        <v>0</v>
      </c>
      <c r="CB53" s="80" t="str">
        <f>IF(CA42=1,CB42,IF(CA43=1,CB43,IF(CA50=3,CB48,IF(CA50=4,CB48,IF(CA50=5,CB47,IF(CA50=6,CB47,CC53))))))</f>
        <v>o.B.</v>
      </c>
      <c r="CC53" s="74" t="str">
        <f>IF(AND($AA29=1,$AB29=0),"Beinachsenkontrolle links",IF(AND($AA29=0,$AB29=1),"Beinachsenkontrolle rechts",IF(AND($AA29=1,$AB29=1),"Beinachsenkontrolle beidseits","o.B.")))</f>
        <v>o.B.</v>
      </c>
      <c r="CD53" s="64">
        <f>IF($AA$30=1,1,IF($AB$30=1,1,0))</f>
        <v>0</v>
      </c>
      <c r="CE53" s="80" t="str">
        <f>IF(CD42=1,CE42,IF(CD43=1,CE43,IF(CD50=3,CE48,IF(CD50=4,CE48,IF(CD50=5,CE47,IF(CD50=6,CE47,CF53))))))</f>
        <v>o.B.</v>
      </c>
      <c r="CF53" s="74" t="str">
        <f>IF(AND($AA30=1,$AB30=0),"Beinachsenkontrolle links",IF(AND($AA30=0,$AB30=1),"Beinachsenkontrolle rechts",IF(AND($AA30=1,$AB30=1),"Beinachsenkontrolle beidseits","o.B.")))</f>
        <v>o.B.</v>
      </c>
      <c r="CG53" s="64">
        <f>IF($AA$31=1,1,IF($AB$31=1,1,0))</f>
        <v>0</v>
      </c>
      <c r="CH53" s="80" t="str">
        <f>IF(CG42=1,CH42,IF(CG43=1,CH43,IF(CG50=3,CH48,IF(CG50=4,CH48,IF(CG50=5,CH47,IF(CG50=6,CH47,CI53))))))</f>
        <v>o.B.</v>
      </c>
      <c r="CI53" s="74" t="str">
        <f>IF(AND($AA31=1,$AB31=0),"Beinachsenkontrolle links",IF(AND($AA31=0,$AB31=1),"Beinachsenkontrolle rechts",IF(AND($AA31=1,$AB31=1),"Beinachsenkontrolle beidseits","o.B.")))</f>
        <v>o.B.</v>
      </c>
      <c r="CJ53" s="64">
        <f>IF($AA$32=1,1,IF($AB$32=1,1,0))</f>
        <v>0</v>
      </c>
      <c r="CK53" s="80" t="str">
        <f>IF(CJ42=1,CK42,IF(CJ43=1,CK43,IF(CJ50=3,CK48,IF(CJ50=4,CK48,IF(CJ50=5,CK47,IF(CJ50=6,CK47,CL53))))))</f>
        <v>o.B.</v>
      </c>
      <c r="CL53" s="74" t="str">
        <f>IF(AND($AA32=1,$AB32=0),"Beinachsenkontrolle links",IF(AND($AA32=0,$AB32=1),"Beinachsenkontrolle rechts",IF(AND($AA32=1,$AB32=1),"Beinachsenkontrolle beidseits","o.B.")))</f>
        <v>o.B.</v>
      </c>
      <c r="CM53" s="64">
        <f>IF($AA$33=1,1,IF($AB$33=1,1,0))</f>
        <v>0</v>
      </c>
      <c r="CN53" s="80" t="str">
        <f>IF(CM42=1,CN42,IF(CM43=1,CN43,IF(CM50=3,CN48,IF(CM50=4,CN48,IF(CM50=5,CN47,IF(CM50=6,CN47,CO53))))))</f>
        <v>o.B.</v>
      </c>
      <c r="CO53" s="74" t="str">
        <f>IF(AND($AA33=1,$AB33=0),"Beinachsenkontrolle links",IF(AND($AA33=0,$AB33=1),"Beinachsenkontrolle rechts",IF(AND($AA33=1,$AB33=1),"Beinachsenkontrolle beidseits","o.B.")))</f>
        <v>o.B.</v>
      </c>
      <c r="CQ53" s="86"/>
      <c r="CR53" s="86"/>
      <c r="CT53" s="86"/>
      <c r="CU53" s="86"/>
      <c r="CW53" s="86"/>
      <c r="CX53" s="86"/>
      <c r="CZ53" s="86"/>
      <c r="DA53" s="86"/>
      <c r="DC53" s="86"/>
      <c r="DD53" s="86"/>
    </row>
    <row r="54" spans="1:108" x14ac:dyDescent="0.25">
      <c r="A54" t="s">
        <v>78</v>
      </c>
      <c r="B54" s="23" t="s">
        <v>61</v>
      </c>
      <c r="D54">
        <f>IF(AA4=1,1,IF(AB4=1,1,IF(AC4=1,1,IF(AD4=1,1,IF(AG4=1,1,IF(AH4=1,1,IF(AI4=1,1,IF(AJ4=1,1,0))))))))</f>
        <v>0</v>
      </c>
      <c r="E54" s="6" t="str">
        <f>IF(D42=1,E42,IF(D43=1,E43,IF(D53=1,E53,F54)))</f>
        <v>o.B.</v>
      </c>
      <c r="F54" s="7" t="str">
        <f>IF(AND(AC4=1,AD4=0),"dyn. Beinachsenkontrolle links",IF(AND(AC4=0,AD4=1),"dyn. Beinachsenkontrolle rechts",IF(AND(AC4=1,AD4=1),"dyn. Beinachsenkontrolle beidseits","o.B.")))</f>
        <v>o.B.</v>
      </c>
      <c r="G54">
        <f>IF($AA$5=1,1,IF($AB$5=1,1,IF($AC$5=1,1,IF($AD$5=1,1,IF($AG$5=1,1,IF($AH$5=1,1,IF($AI$5=1,1,IF($AJ$5=1,1,0))))))))</f>
        <v>0</v>
      </c>
      <c r="H54" s="73" t="str">
        <f>IF(G42=1,H42,IF(G43=1,H43,IF(G53=1,H53,I54)))</f>
        <v>o.B.</v>
      </c>
      <c r="I54" s="73" t="str">
        <f>IF(AND(AC5=1,AD5=0),"dyn. Beinachsenkontrolle links",IF(AND(AC5=0,AD5=1),"dyn. Beinachsenkontrolle rechts",IF(AND(AC5=1,AD5=1),"dyn. Beinachsenkontrolle beidseits","o.B.")))</f>
        <v>o.B.</v>
      </c>
      <c r="J54">
        <f>IF($AA$6=1,1,IF($AB$6=1,1,IF($AC$6=1,1,IF($AD$6=1,1,IF($AG$6=1,1,IF($AH$6=1,1,IF($AI$6=1,1,IF($AJ$6=1,1,0))))))))</f>
        <v>0</v>
      </c>
      <c r="K54" s="78" t="str">
        <f>IF(J42=1,K42,IF(J43=1,K43,IF(J53=1,K53,L54)))</f>
        <v>o.B.</v>
      </c>
      <c r="L54" s="73" t="str">
        <f>IF(AND(AC6=1,AD6=0),"dyn. Beinachsenkontrolle links",IF(AND(AC6=0,AD6=1),"dyn. Beinachsenkontrolle rechts",IF(AND(AC6=1,AD6=1),"dyn. Beinachsenkontrolle beidseits","o.B.")))</f>
        <v>o.B.</v>
      </c>
      <c r="M54">
        <f>IF($AA$7=1,1,IF($AB$7=1,1,IF($AC$7=1,1,IF($AD$7=1,1,IF($AG$7=1,1,IF($AH$7=1,1,IF($AI$7=1,1,IF($AJ$7=1,1,0))))))))</f>
        <v>0</v>
      </c>
      <c r="N54" s="78" t="str">
        <f>IF(M42=1,N42,IF(M43=1,N43,IF(M53=1,N53,O54)))</f>
        <v>o.B.</v>
      </c>
      <c r="O54" s="73" t="str">
        <f>IF(AND(AC7=1,AD7=0),"dyn. Beinachsenkontrolle links",IF(AND(AC7=0,AD7=1),"dyn. Beinachsenkontrolle rechts",IF(AND(AC7=1,AD7=1),"dyn. Beinachsenkontrolle beidseits","o.B.")))</f>
        <v>o.B.</v>
      </c>
      <c r="P54">
        <f>IF($AA$8=1,1,IF($AB$8=1,1,IF($AC$8=1,1,IF($AD$8=1,1,IF($AG$8=1,1,IF($AH$8=1,1,IF($AI$8=1,1,IF($AJ$8=1,1,0))))))))</f>
        <v>0</v>
      </c>
      <c r="Q54" s="78" t="str">
        <f>IF(P42=1,Q42,IF(P43=1,Q43,IF(P53=1,Q53,R54)))</f>
        <v>o.B.</v>
      </c>
      <c r="R54" s="73" t="str">
        <f>IF(AND($AC8=1,$AD8=0),"dyn. Beinachsenkontrolle links",IF(AND($AC8=0,$AD8=1),"dyn. Beinachsenkontrolle rechts",IF(AND($AC8=1,$AD8=1),"dyn. Beinachsenkontrolle beidseits","o.B.")))</f>
        <v>o.B.</v>
      </c>
      <c r="S54" s="64">
        <f>IF($AA$9=1,1,IF($AB$9=1,1,IF($AC$9=1,1,IF($AD$9=1,1,IF($AG$9=1,1,IF($AH$9=1,1,IF($AI$9=1,1,IF($AJ$9=1,1,0))))))))</f>
        <v>0</v>
      </c>
      <c r="T54" s="80" t="str">
        <f>IF(S42=1,T42,IF(S43=1,T43,IF(S53=1,T53,U54)))</f>
        <v>o.B.</v>
      </c>
      <c r="U54" s="74" t="str">
        <f>IF(AND($AC9=1,$AD9=0),"dyn. Beinachsenkontrolle links",IF(AND($AC9=0,$AD9=1),"dyn. Beinachsenkontrolle rechts",IF(AND($AC9=1,$AD9=1),"dyn. Beinachsenkontrolle beidseits","o.B.")))</f>
        <v>o.B.</v>
      </c>
      <c r="V54" s="64">
        <f>IF($AA$10=1,1,IF($AB$10=1,1,IF($AC$10=1,1,IF($AD$10=1,1,IF($AG$10=1,1,IF($AH$10=1,1,IF($AI$10=1,1,IF($AJ$10=1,1,0))))))))</f>
        <v>0</v>
      </c>
      <c r="W54" s="80" t="str">
        <f>IF(V42=1,W42,IF(V43=1,W43,IF(V53=1,W53,X54)))</f>
        <v>o.B.</v>
      </c>
      <c r="X54" s="74" t="str">
        <f>IF(AND($AC10=1,$AD10=0),"dyn. Beinachsenkontrolle links",IF(AND($AC10=0,$AD10=1),"dyn. Beinachsenkontrolle rechts",IF(AND($AC10=1,$AD10=1),"dyn. Beinachsenkontrolle beidseits","o.B.")))</f>
        <v>o.B.</v>
      </c>
      <c r="Y54" s="64">
        <f>IF($AA$11=1,1,IF($AB$11=1,1,IF($AC$11=1,1,IF($AD$11=1,1,IF($AG$11=1,1,IF($AH$11=1,1,IF($AI$11=1,1,IF($AJ$11=1,1,0))))))))</f>
        <v>0</v>
      </c>
      <c r="Z54" s="80" t="str">
        <f>IF(Y42=1,Z42,IF(Y43=1,Z43,IF(Y53=1,Z53,AA54)))</f>
        <v>o.B.</v>
      </c>
      <c r="AA54" s="74" t="str">
        <f>IF(AND($AC11=1,$AD11=0),"dyn. Beinachsenkontrolle links",IF(AND($AC11=0,$AD11=1),"dyn. Beinachsenkontrolle rechts",IF(AND($AC11=1,$AD11=1),"dyn. Beinachsenkontrolle beidseits","o.B.")))</f>
        <v>o.B.</v>
      </c>
      <c r="AB54" s="64">
        <f>IF($AA$12=1,1,IF($AB$12=1,1,IF($AC$12=1,1,IF($AD$12=1,1,IF($AG$12=1,1,IF($AH$12=1,1,IF($AI$12=1,1,IF($AJ$12=1,1,0))))))))</f>
        <v>0</v>
      </c>
      <c r="AC54" s="80" t="str">
        <f>IF(AB42=1,AC42,IF(AB43=1,AC43,IF(AB53=1,AC53,AD54)))</f>
        <v>o.B.</v>
      </c>
      <c r="AD54" s="74" t="str">
        <f>IF(AND($AC12=1,$AD12=0),"dyn. Beinachsenkontrolle links",IF(AND($AC12=0,$AD12=1),"dyn. Beinachsenkontrolle rechts",IF(AND($AC12=1,$AD12=1),"dyn. Beinachsenkontrolle beidseits","o.B.")))</f>
        <v>o.B.</v>
      </c>
      <c r="AE54" s="64">
        <f>IF($AA$13=1,1,IF($AB$13=1,1,IF($AC$13=1,1,IF($AD$13=1,1,IF($AG$13=1,1,IF($AH$13=1,1,IF($AI$13=1,1,IF($AJ$13=1,1,0))))))))</f>
        <v>0</v>
      </c>
      <c r="AF54" s="80" t="str">
        <f>IF(AE42=1,AF42,IF(AE43=1,AF43,IF(AE53=1,AF53,AG54)))</f>
        <v>o.B.</v>
      </c>
      <c r="AG54" s="74" t="str">
        <f>IF(AND($AC13=1,$AD13=0),"dyn. Beinachsenkontrolle links",IF(AND($AC13=0,$AD13=1),"dyn. Beinachsenkontrolle rechts",IF(AND($AC13=1,$AD13=1),"dyn. Beinachsenkontrolle beidseits","o.B.")))</f>
        <v>o.B.</v>
      </c>
      <c r="AH54" s="64">
        <f>IF($AA$14=1,1,IF($AB$14=1,1,IF($AC$14=1,1,IF($AD$14=1,1,IF($AG$14=1,1,IF($AH$14=1,1,IF($AI$14=1,1,IF($AJ$14=1,1,0))))))))</f>
        <v>0</v>
      </c>
      <c r="AI54" s="80" t="str">
        <f>IF(AH42=1,AI42,IF(AH43=1,AI43,IF(AH53=1,AI53,AJ54)))</f>
        <v>o.B.</v>
      </c>
      <c r="AJ54" s="74" t="str">
        <f>IF(AND($AC14=1,$AD14=0),"dyn. Beinachsenkontrolle links",IF(AND($AC14=0,$AD14=1),"dyn. Beinachsenkontrolle rechts",IF(AND($AC14=1,$AD14=1),"dyn. Beinachsenkontrolle beidseits","o.B.")))</f>
        <v>o.B.</v>
      </c>
      <c r="AK54" s="64">
        <f>IF($AA$15=1,1,IF($AB$15=1,1,IF($AC$15=1,1,IF($AD$15=1,1,IF($AG$15=1,1,IF($AH$15=1,1,IF($AI$15=1,1,IF($AJ$15=1,1,0))))))))</f>
        <v>0</v>
      </c>
      <c r="AL54" s="80" t="str">
        <f>IF(AK42=1,AL42,IF(AK43=1,AL43,IF(AK53=1,AL53,AM54)))</f>
        <v>o.B.</v>
      </c>
      <c r="AM54" s="74" t="str">
        <f>IF(AND($AC15=1,$AD15=0),"dyn. Beinachsenkontrolle links",IF(AND($AC15=0,$AD15=1),"dyn. Beinachsenkontrolle rechts",IF(AND($AC15=1,$AD15=1),"dyn. Beinachsenkontrolle beidseits","o.B.")))</f>
        <v>o.B.</v>
      </c>
      <c r="AN54" s="64">
        <f>IF($AA$16=1,1,IF($AB$16=1,1,IF($AC$16=1,1,IF($AD$16=1,1,IF($AG$16=1,1,IF($AH$16=1,1,IF($AI$16=1,1,IF($AJ$16=1,1,0))))))))</f>
        <v>0</v>
      </c>
      <c r="AO54" s="80" t="str">
        <f>IF(AN42=1,AO42,IF(AN43=1,AO43,IF(AN53=1,AO53,AP54)))</f>
        <v>o.B.</v>
      </c>
      <c r="AP54" s="74" t="str">
        <f>IF(AND($AC16=1,$AD16=0),"dyn. Beinachsenkontrolle links",IF(AND($AC16=0,$AD16=1),"dyn. Beinachsenkontrolle rechts",IF(AND($AC16=1,$AD16=1),"dyn. Beinachsenkontrolle beidseits","o.B.")))</f>
        <v>o.B.</v>
      </c>
      <c r="AQ54" s="64">
        <f>IF($AA$17=1,1,IF($AB$17=1,1,IF($AC$17=1,1,IF($AD$17=1,1,IF($AG$17=1,1,IF($AH$17=1,1,IF($AI$17=1,1,IF($AJ$17=1,1,0))))))))</f>
        <v>0</v>
      </c>
      <c r="AR54" s="80" t="str">
        <f>IF(AQ42=1,AR42,IF(AQ43=1,AR43,IF(AQ53=1,AR53,AS54)))</f>
        <v>o.B.</v>
      </c>
      <c r="AS54" s="74" t="str">
        <f>IF(AND($AC17=1,$AD17=0),"dyn. Beinachsenkontrolle links",IF(AND($AC17=0,$AD17=1),"dyn. Beinachsenkontrolle rechts",IF(AND($AC17=1,$AD17=1),"dyn. Beinachsenkontrolle beidseits","o.B.")))</f>
        <v>o.B.</v>
      </c>
      <c r="AT54" s="64">
        <f>IF($AA$18=1,1,IF($AB$18=1,1,IF($AC$18=1,1,IF($AD$18=1,1,IF($AG$18=1,1,IF($AH$18=1,1,IF($AI$18=1,1,IF($AJ$18=1,1,0))))))))</f>
        <v>0</v>
      </c>
      <c r="AU54" s="80" t="str">
        <f>IF(AT42=1,AU42,IF(AT43=1,AU43,IF(AT53=1,AU53,AV54)))</f>
        <v>o.B.</v>
      </c>
      <c r="AV54" s="74" t="str">
        <f>IF(AND($AC18=1,$AD18=0),"dyn. Beinachsenkontrolle links",IF(AND($AC18=0,$AD18=1),"dyn. Beinachsenkontrolle rechts",IF(AND($AC18=1,$AD18=1),"dyn. Beinachsenkontrolle beidseits","o.B.")))</f>
        <v>o.B.</v>
      </c>
      <c r="AW54" s="64">
        <f>IF($AA$19=1,1,IF($AB$19=1,1,IF($AC$19=1,1,IF($AD$19=1,1,IF($AG$19=1,1,IF($AH$19=1,1,IF($AI$19=1,1,IF($AJ$19=1,1,0))))))))</f>
        <v>0</v>
      </c>
      <c r="AX54" s="80" t="str">
        <f>IF(AW42=1,AX42,IF(AW43=1,AX43,IF(AW53=1,AX53,AY54)))</f>
        <v>o.B.</v>
      </c>
      <c r="AY54" s="74" t="str">
        <f>IF(AND($AC19=1,$AD19=0),"dyn. Beinachsenkontrolle links",IF(AND($AC19=0,$AD19=1),"dyn. Beinachsenkontrolle rechts",IF(AND($AC19=1,$AD19=1),"dyn. Beinachsenkontrolle beidseits","o.B.")))</f>
        <v>o.B.</v>
      </c>
      <c r="AZ54" s="64">
        <f>IF($AA$20=1,1,IF($AB$20=1,1,IF($AC$20=1,1,IF($AD$20=1,1,IF($AG$20=1,1,IF($AH$20=1,1,IF($AI$20=1,1,IF($AJ$20=1,1,0))))))))</f>
        <v>0</v>
      </c>
      <c r="BA54" s="80" t="str">
        <f>IF(AZ42=1,BA42,IF(AZ43=1,BA43,IF(AZ53=1,BA53,BB54)))</f>
        <v>o.B.</v>
      </c>
      <c r="BB54" s="74" t="str">
        <f>IF(AND($AC20=1,$AD20=0),"dyn. Beinachsenkontrolle links",IF(AND($AC20=0,$AD20=1),"dyn. Beinachsenkontrolle rechts",IF(AND($AC20=1,$AD20=1),"dyn. Beinachsenkontrolle beidseits","o.B.")))</f>
        <v>o.B.</v>
      </c>
      <c r="BC54" s="64">
        <f>IF($AA$21=1,1,IF($AB$21=1,1,IF($AC$21=1,1,IF($AD$21=1,1,IF($AG$21=1,1,IF($AH$21=1,1,IF($AI$21=1,1,IF($AJ$21=1,1,0))))))))</f>
        <v>0</v>
      </c>
      <c r="BD54" s="80" t="str">
        <f>IF(BC42=1,BD42,IF(BC43=1,BD43,IF(BC53=1,BD53,BE54)))</f>
        <v>o.B.</v>
      </c>
      <c r="BE54" s="74" t="str">
        <f>IF(AND($AC21=1,$AD21=0),"dyn. Beinachsenkontrolle links",IF(AND($AC21=0,$AD21=1),"dyn. Beinachsenkontrolle rechts",IF(AND($AC21=1,$AD21=1),"dyn. Beinachsenkontrolle beidseits","o.B.")))</f>
        <v>o.B.</v>
      </c>
      <c r="BF54" s="64">
        <f>IF($AA$22=1,1,IF($AB$22=1,1,IF($AC$22=1,1,IF($AD$22=1,1,IF($AG$22=1,1,IF($AH$22=1,1,IF($AI$22=1,1,IF($AJ$22=1,1,0))))))))</f>
        <v>0</v>
      </c>
      <c r="BG54" s="80" t="str">
        <f>IF(BF42=1,BG42,IF(BF43=1,BG43,IF(BF53=1,BG53,BH54)))</f>
        <v>o.B.</v>
      </c>
      <c r="BH54" s="74" t="str">
        <f>IF(AND($AC22=1,$AD22=0),"dyn. Beinachsenkontrolle links",IF(AND($AC22=0,$AD22=1),"dyn. Beinachsenkontrolle rechts",IF(AND($AC22=1,$AD22=1),"dyn. Beinachsenkontrolle beidseits","o.B.")))</f>
        <v>o.B.</v>
      </c>
      <c r="BI54" s="64">
        <f>IF($AA$23=1,1,IF($AB$23=1,1,IF($AC$23=1,1,IF($AD$23=1,1,IF($AG$23=1,1,IF($AH$23=1,1,IF($AI$23=1,1,IF($AJ$23=1,1,0))))))))</f>
        <v>0</v>
      </c>
      <c r="BJ54" s="80" t="str">
        <f>IF(BI42=1,BJ42,IF(BI43=1,BJ43,IF(BI53=1,BJ53,BK54)))</f>
        <v>o.B.</v>
      </c>
      <c r="BK54" s="74" t="str">
        <f>IF(AND($AC23=1,$AD23=0),"dyn. Beinachsenkontrolle links",IF(AND($AC23=0,$AD23=1),"dyn. Beinachsenkontrolle rechts",IF(AND($AC23=1,$AD23=1),"dyn. Beinachsenkontrolle beidseits","o.B.")))</f>
        <v>o.B.</v>
      </c>
      <c r="BL54" s="64">
        <f>IF($AA$24=1,1,IF($AB$24=1,1,IF($AC$24=1,1,IF($AD$24=1,1,IF($AG$24=1,1,IF($AH$24=1,1,IF($AI$24=1,1,IF($AJ$24=1,1,0))))))))</f>
        <v>0</v>
      </c>
      <c r="BM54" s="80" t="str">
        <f>IF(BL42=1,BM42,IF(BL43=1,BM43,IF(BL53=1,BM53,BN54)))</f>
        <v>o.B.</v>
      </c>
      <c r="BN54" s="74" t="str">
        <f>IF(AND($AC24=1,$AD24=0),"dyn. Beinachsenkontrolle links",IF(AND($AC24=0,$AD24=1),"dyn. Beinachsenkontrolle rechts",IF(AND($AC24=1,$AD24=1),"dyn. Beinachsenkontrolle beidseits","o.B.")))</f>
        <v>o.B.</v>
      </c>
      <c r="BO54" s="64">
        <f>IF($AA$25=1,1,IF($AB$25=1,1,IF($AC$25=1,1,IF($AD$25=1,1,IF($AG$25=1,1,IF($AH$25=1,1,IF($AI$25=1,1,IF($AJ$25=1,1,0))))))))</f>
        <v>0</v>
      </c>
      <c r="BP54" s="80" t="str">
        <f>IF(BO42=1,BP42,IF(BO43=1,BP43,IF(BO53=1,BP53,BQ54)))</f>
        <v>o.B.</v>
      </c>
      <c r="BQ54" s="74" t="str">
        <f>IF(AND($AC25=1,$AD25=0),"dyn. Beinachsenkontrolle links",IF(AND($AC25=0,$AD25=1),"dyn. Beinachsenkontrolle rechts",IF(AND($AC25=1,$AD25=1),"dyn. Beinachsenkontrolle beidseits","o.B.")))</f>
        <v>o.B.</v>
      </c>
      <c r="BR54" s="64">
        <f>IF($AA$26=1,1,IF($AB$26=1,1,IF($AC$26=1,1,IF($AD$26=1,1,IF($AG$26=1,1,IF($AH$26=1,1,IF($AI$26=1,1,IF($AJ$26=1,1,0))))))))</f>
        <v>0</v>
      </c>
      <c r="BS54" s="80" t="str">
        <f>IF(BR42=1,BS42,IF(BR43=1,BS43,IF(BR53=1,BS53,BT54)))</f>
        <v>o.B.</v>
      </c>
      <c r="BT54" s="74" t="str">
        <f>IF(AND($AC26=1,$AD26=0),"dyn. Beinachsenkontrolle links",IF(AND($AC26=0,$AD26=1),"dyn. Beinachsenkontrolle rechts",IF(AND($AC26=1,$AD26=1),"dyn. Beinachsenkontrolle beidseits","o.B.")))</f>
        <v>o.B.</v>
      </c>
      <c r="BU54" s="64">
        <f>IF($AA$27=1,1,IF($AB$27=1,1,IF($AC$27=1,1,IF($AD$27=1,1,IF($AG$27=1,1,IF($AH$27=1,1,IF($AI$27=1,1,IF($AJ$27=1,1,0))))))))</f>
        <v>0</v>
      </c>
      <c r="BV54" s="80" t="str">
        <f>IF(BU42=1,BV42,IF(BU43=1,BV43,IF(BU53=1,BV53,BW54)))</f>
        <v>o.B.</v>
      </c>
      <c r="BW54" s="74" t="str">
        <f>IF(AND($AC27=1,$AD27=0),"dyn. Beinachsenkontrolle links",IF(AND($AC27=0,$AD27=1),"dyn. Beinachsenkontrolle rechts",IF(AND($AC27=1,$AD27=1),"dyn. Beinachsenkontrolle beidseits","o.B.")))</f>
        <v>o.B.</v>
      </c>
      <c r="BX54" s="64">
        <f>IF($AA$28=1,1,IF($AB$28=1,1,IF($AC$28=1,1,IF($AD$28=1,1,IF($AG$28=1,1,IF($AH$28=1,1,IF($AI$28=1,1,IF($AJ$28=1,1,0))))))))</f>
        <v>0</v>
      </c>
      <c r="BY54" s="80" t="str">
        <f>IF(BX42=1,BY42,IF(BX43=1,BY43,IF(BX53=1,BY53,BZ54)))</f>
        <v>o.B.</v>
      </c>
      <c r="BZ54" s="74" t="str">
        <f>IF(AND($AC28=1,$AD28=0),"dyn. Beinachsenkontrolle links",IF(AND($AC28=0,$AD28=1),"dyn. Beinachsenkontrolle rechts",IF(AND($AC28=1,$AD28=1),"dyn. Beinachsenkontrolle beidseits","o.B.")))</f>
        <v>o.B.</v>
      </c>
      <c r="CA54" s="64">
        <f>IF($AA$29=1,1,IF($AB$29=1,1,IF($AC$29=1,1,IF($AD$29=1,1,IF($AG$29=1,1,IF($AH$29=1,1,IF($AI$29=1,1,IF($AJ$29=1,1,0))))))))</f>
        <v>0</v>
      </c>
      <c r="CB54" s="80" t="str">
        <f>IF(CA42=1,CB42,IF(CA43=1,CB43,IF(CA53=1,CB53,CC54)))</f>
        <v>o.B.</v>
      </c>
      <c r="CC54" s="74" t="str">
        <f>IF(AND($AC29=1,$AD29=0),"dyn. Beinachsenkontrolle links",IF(AND($AC29=0,$AD29=1),"dyn. Beinachsenkontrolle rechts",IF(AND($AC29=1,$AD29=1),"dyn. Beinachsenkontrolle beidseits","o.B.")))</f>
        <v>o.B.</v>
      </c>
      <c r="CD54" s="64">
        <f>IF($AA$30=1,1,IF($AB$30=1,1,IF($AC$30=1,1,IF($AD$30=1,1,IF($AG$30=1,1,IF($AH$30=1,1,IF($AI$30=1,1,IF($AJ$30=1,1,0))))))))</f>
        <v>0</v>
      </c>
      <c r="CE54" s="80" t="str">
        <f>IF(CD42=1,CE42,IF(CD43=1,CE43,IF(CD53=1,CE53,CF54)))</f>
        <v>o.B.</v>
      </c>
      <c r="CF54" s="74" t="str">
        <f>IF(AND($AC30=1,$AD30=0),"dyn. Beinachsenkontrolle links",IF(AND($AC30=0,$AD30=1),"dyn. Beinachsenkontrolle rechts",IF(AND($AC30=1,$AD30=1),"dyn. Beinachsenkontrolle beidseits","o.B.")))</f>
        <v>o.B.</v>
      </c>
      <c r="CG54" s="64">
        <f>IF($AA$31=1,1,IF($AB$31=1,1,IF($AC$31=1,1,IF($AD$31=1,1,IF($AG$31=1,1,IF($AH$31=1,1,IF($AI$31=1,1,IF($AJ$31=1,1,0))))))))</f>
        <v>0</v>
      </c>
      <c r="CH54" s="80" t="str">
        <f>IF(CG42=1,CH42,IF(CG43=1,CH43,IF(CG53=1,CH53,CI54)))</f>
        <v>o.B.</v>
      </c>
      <c r="CI54" s="74" t="str">
        <f>IF(AND($AC31=1,$AD31=0),"dyn. Beinachsenkontrolle links",IF(AND($AC31=0,$AD31=1),"dyn. Beinachsenkontrolle rechts",IF(AND($AC31=1,$AD31=1),"dyn. Beinachsenkontrolle beidseits","o.B.")))</f>
        <v>o.B.</v>
      </c>
      <c r="CJ54" s="64">
        <f>IF($AA$32=1,1,IF($AB$32=1,1,IF($AC$32=1,1,IF($AD$32=1,1,IF($AG$32=1,1,IF($AH$32=1,1,IF($AI$32=1,1,IF($AJ$32=1,1,0))))))))</f>
        <v>0</v>
      </c>
      <c r="CK54" s="80" t="str">
        <f>IF(CJ42=1,CK42,IF(CJ43=1,CK43,IF(CJ53=1,CK53,CL54)))</f>
        <v>o.B.</v>
      </c>
      <c r="CL54" s="74" t="str">
        <f>IF(AND($AC32=1,$AD32=0),"dyn. Beinachsenkontrolle links",IF(AND($AC32=0,$AD32=1),"dyn. Beinachsenkontrolle rechts",IF(AND($AC32=1,$AD32=1),"dyn. Beinachsenkontrolle beidseits","o.B.")))</f>
        <v>o.B.</v>
      </c>
      <c r="CM54" s="64">
        <f>IF($AA$33=1,1,IF($AB$33=1,1,IF($AC$33=1,1,IF($AD$33=1,1,IF($AG$33=1,1,IF($AH$33=1,1,IF($AI$33=1,1,IF($AJ$33=1,1,0))))))))</f>
        <v>0</v>
      </c>
      <c r="CN54" s="80" t="str">
        <f>IF(CM42=1,CN42,IF(CM43=1,CN43,IF(CM53=1,CN53,CO54)))</f>
        <v>o.B.</v>
      </c>
      <c r="CO54" s="74" t="str">
        <f>IF(AND($AC33=1,$AD33=0),"dyn. Beinachsenkontrolle links",IF(AND($AC33=0,$AD33=1),"dyn. Beinachsenkontrolle rechts",IF(AND($AC33=1,$AD33=1),"dyn. Beinachsenkontrolle beidseits","o.B.")))</f>
        <v>o.B.</v>
      </c>
      <c r="CQ54" s="86"/>
      <c r="CR54" s="86"/>
      <c r="CT54" s="86"/>
      <c r="CU54" s="86"/>
      <c r="CW54" s="86"/>
      <c r="CX54" s="86"/>
      <c r="CZ54" s="86"/>
      <c r="DA54" s="86"/>
      <c r="DC54" s="86"/>
      <c r="DD54" s="86"/>
    </row>
    <row r="55" spans="1:108" x14ac:dyDescent="0.25">
      <c r="A55" t="s">
        <v>79</v>
      </c>
      <c r="B55" s="23" t="s">
        <v>40</v>
      </c>
      <c r="D55">
        <f>IF(AK4=1,1,IF(AL4=1,1,0))</f>
        <v>0</v>
      </c>
      <c r="E55" s="6" t="str">
        <f>IF(D42=1,E42,IF(D43=1,E43,IF(D53=1,E53,F55)))</f>
        <v>o.B.</v>
      </c>
      <c r="F55" s="7" t="str">
        <f>IF(AND(AK4=1,AL4=0),"dyn. Beinachsenkontrolle links",IF(AND(AK4=0,AL4=1),"dyn. Beinachsenkontrolle rechts",IF(AND(AK4=1,AL4=1),"dyn. Beinachsenkontrolle beidseits","o.B.")))</f>
        <v>o.B.</v>
      </c>
      <c r="G55">
        <f>IF($AK$5=1,1,IF($AL$5=1,1,0))</f>
        <v>0</v>
      </c>
      <c r="H55" s="73" t="str">
        <f>IF(G42=1,H42,IF(G43=1,H43,IF(G53=1,H53,I55)))</f>
        <v>o.B.</v>
      </c>
      <c r="I55" s="73" t="str">
        <f>IF(AND(AK5=1,AL5=0),"dyn. Beinachsenkontrolle links",IF(AND(AK5=0,AL5=1),"dyn. Beinachsenkontrolle rechts",IF(AND(AK5=1,AL5=1),"dyn. Beinachsenkontrolle beidseits","o.B.")))</f>
        <v>o.B.</v>
      </c>
      <c r="J55">
        <f>IF($AK$6=1,1,IF($AL$6=1,1,0))</f>
        <v>0</v>
      </c>
      <c r="K55" s="78" t="str">
        <f>IF(J42=1,K42,IF(J43=1,K43,IF(J53=1,K53,L55)))</f>
        <v>o.B.</v>
      </c>
      <c r="L55" s="73" t="str">
        <f>IF(AND(AK6=1,AL6=0),"dyn. Beinachsenkontrolle links",IF(AND(AK6=0,AL6=1),"dyn. Beinachsenkontrolle rechts",IF(AND(AK6=1,AL6=1),"dyn. Beinachsenkontrolle beidseits","o.B.")))</f>
        <v>o.B.</v>
      </c>
      <c r="M55">
        <f>IF($AK$7=1,1,IF($AL$7=1,1,0))</f>
        <v>0</v>
      </c>
      <c r="N55" s="78" t="str">
        <f>IF(M42=1,N42,IF(M43=1,N43,IF(M53=1,N53,O55)))</f>
        <v>o.B.</v>
      </c>
      <c r="O55" s="73" t="str">
        <f>IF(AND(AK7=1,AL7=0),"dyn. Beinachsenkontrolle links",IF(AND(AK7=0,AL7=1),"dyn. Beinachsenkontrolle rechts",IF(AND(AK7=1,AL7=1),"dyn. Beinachsenkontrolle beidseits","o.B.")))</f>
        <v>o.B.</v>
      </c>
      <c r="P55">
        <f>IF($AK$8=1,1,IF($AL$8=1,1,0))</f>
        <v>0</v>
      </c>
      <c r="Q55" s="78" t="str">
        <f>IF(P42=1,Q42,IF(P43=1,Q43,IF(P53=1,Q53,R55)))</f>
        <v>o.B.</v>
      </c>
      <c r="R55" s="73" t="str">
        <f>IF(AND($AK8=1,$AL8=0),"dyn. Beinachsenkontrolle links",IF(AND($AK8=0,$AL8=1),"dyn. Beinachsenkontrolle rechts",IF(AND($AK8=1,$AL8=1),"dyn. Beinachsenkontrolle beidseits","o.B.")))</f>
        <v>o.B.</v>
      </c>
      <c r="S55" s="64">
        <f>IF($AK$9=1,1,IF($AL$9=1,1,0))</f>
        <v>0</v>
      </c>
      <c r="T55" s="80" t="str">
        <f>IF(S42=1,T42,IF(S43=1,T43,IF(S53=1,T53,U55)))</f>
        <v>o.B.</v>
      </c>
      <c r="U55" s="74" t="str">
        <f>IF(AND($AK9=1,$AL9=0),"dyn. Beinachsenkontrolle links",IF(AND($AK9=0,$AL9=1),"dyn. Beinachsenkontrolle rechts",IF(AND($AK9=1,$AL9=1),"dyn. Beinachsenkontrolle beidseits","o.B.")))</f>
        <v>o.B.</v>
      </c>
      <c r="V55" s="64">
        <f>IF($AK$10=1,1,IF($AL$10=1,1,0))</f>
        <v>0</v>
      </c>
      <c r="W55" s="80" t="str">
        <f>IF(V42=1,W42,IF(V43=1,W43,IF(V53=1,W53,X55)))</f>
        <v>o.B.</v>
      </c>
      <c r="X55" s="74" t="str">
        <f>IF(AND($AK10=1,$AL10=0),"dyn. Beinachsenkontrolle links",IF(AND($AK10=0,$AL10=1),"dyn. Beinachsenkontrolle rechts",IF(AND($AK10=1,$AL10=1),"dyn. Beinachsenkontrolle beidseits","o.B.")))</f>
        <v>o.B.</v>
      </c>
      <c r="Y55" s="64">
        <f>IF($AK$11=1,1,IF($AL$11=1,1,0))</f>
        <v>0</v>
      </c>
      <c r="Z55" s="80" t="str">
        <f>IF(Y42=1,Z42,IF(Y43=1,Z43,IF(Y53=1,Z53,AA55)))</f>
        <v>o.B.</v>
      </c>
      <c r="AA55" s="74" t="str">
        <f>IF(AND($AK11=1,$AL11=0),"dyn. Beinachsenkontrolle links",IF(AND($AK11=0,$AL11=1),"dyn. Beinachsenkontrolle rechts",IF(AND($AK11=1,$AL11=1),"dyn. Beinachsenkontrolle beidseits","o.B.")))</f>
        <v>o.B.</v>
      </c>
      <c r="AB55" s="64">
        <f>IF($AK$12=1,1,IF($AL$12=1,1,0))</f>
        <v>0</v>
      </c>
      <c r="AC55" s="80" t="str">
        <f>IF(AB42=1,AC42,IF(AB43=1,AC43,IF(AB53=1,AC53,AD55)))</f>
        <v>o.B.</v>
      </c>
      <c r="AD55" s="74" t="str">
        <f>IF(AND($AK12=1,$AL12=0),"dyn. Beinachsenkontrolle links",IF(AND($AK12=0,$AL12=1),"dyn. Beinachsenkontrolle rechts",IF(AND($AK12=1,$AL12=1),"dyn. Beinachsenkontrolle beidseits","o.B.")))</f>
        <v>o.B.</v>
      </c>
      <c r="AE55" s="64">
        <f>IF($AK$13=1,1,IF($AL$13=1,1,0))</f>
        <v>0</v>
      </c>
      <c r="AF55" s="80" t="str">
        <f>IF(AE42=1,AF42,IF(AE43=1,AF43,IF(AE53=1,AF53,AG55)))</f>
        <v>o.B.</v>
      </c>
      <c r="AG55" s="74" t="str">
        <f>IF(AND($AK13=1,$AL13=0),"dyn. Beinachsenkontrolle links",IF(AND($AK13=0,$AL13=1),"dyn. Beinachsenkontrolle rechts",IF(AND($AK13=1,$AL13=1),"dyn. Beinachsenkontrolle beidseits","o.B.")))</f>
        <v>o.B.</v>
      </c>
      <c r="AH55" s="64">
        <f>IF($AK$14=1,1,IF($AL$14=1,1,0))</f>
        <v>0</v>
      </c>
      <c r="AI55" s="80" t="str">
        <f>IF(AH42=1,AI42,IF(AH43=1,AI43,IF(AH53=1,AI53,AJ55)))</f>
        <v>o.B.</v>
      </c>
      <c r="AJ55" s="74" t="str">
        <f>IF(AND($AK14=1,$AL14=0),"dyn. Beinachsenkontrolle links",IF(AND($AK14=0,$AL14=1),"dyn. Beinachsenkontrolle rechts",IF(AND($AK14=1,$AL14=1),"dyn. Beinachsenkontrolle beidseits","o.B.")))</f>
        <v>o.B.</v>
      </c>
      <c r="AK55" s="64">
        <f>IF($AK$15=1,1,IF($AL$15=1,1,0))</f>
        <v>0</v>
      </c>
      <c r="AL55" s="80" t="str">
        <f>IF(AK42=1,AL42,IF(AK43=1,AL43,IF(AK53=1,AL53,AM55)))</f>
        <v>o.B.</v>
      </c>
      <c r="AM55" s="74" t="str">
        <f>IF(AND($AK15=1,$AL15=0),"dyn. Beinachsenkontrolle links",IF(AND($AK15=0,$AL15=1),"dyn. Beinachsenkontrolle rechts",IF(AND($AK15=1,$AL15=1),"dyn. Beinachsenkontrolle beidseits","o.B.")))</f>
        <v>o.B.</v>
      </c>
      <c r="AN55" s="64">
        <f>IF($AK$16=1,1,IF($AL$16=1,1,0))</f>
        <v>0</v>
      </c>
      <c r="AO55" s="80" t="str">
        <f>IF(AN42=1,AO42,IF(AN43=1,AO43,IF(AN53=1,AO53,AP55)))</f>
        <v>o.B.</v>
      </c>
      <c r="AP55" s="74" t="str">
        <f>IF(AND($AK16=1,$AL16=0),"dyn. Beinachsenkontrolle links",IF(AND($AK16=0,$AL16=1),"dyn. Beinachsenkontrolle rechts",IF(AND($AK16=1,$AL16=1),"dyn. Beinachsenkontrolle beidseits","o.B.")))</f>
        <v>o.B.</v>
      </c>
      <c r="AQ55" s="64">
        <f>IF($AK$17=1,1,IF($AL$17=1,1,0))</f>
        <v>0</v>
      </c>
      <c r="AR55" s="80" t="str">
        <f>IF(AQ42=1,AR42,IF(AQ43=1,AR43,IF(AQ53=1,AR53,AS55)))</f>
        <v>o.B.</v>
      </c>
      <c r="AS55" s="74" t="str">
        <f>IF(AND($AK17=1,$AL17=0),"dyn. Beinachsenkontrolle links",IF(AND($AK17=0,$AL17=1),"dyn. Beinachsenkontrolle rechts",IF(AND($AK17=1,$AL17=1),"dyn. Beinachsenkontrolle beidseits","o.B.")))</f>
        <v>o.B.</v>
      </c>
      <c r="AT55" s="64">
        <f>IF($AK$18=1,1,IF($AL$18=1,1,0))</f>
        <v>0</v>
      </c>
      <c r="AU55" s="80" t="str">
        <f>IF(AT42=1,AU42,IF(AT43=1,AU43,IF(AT53=1,AU53,AV55)))</f>
        <v>o.B.</v>
      </c>
      <c r="AV55" s="74" t="str">
        <f>IF(AND($AK18=1,$AL18=0),"dyn. Beinachsenkontrolle links",IF(AND($AK18=0,$AL18=1),"dyn. Beinachsenkontrolle rechts",IF(AND($AK18=1,$AL18=1),"dyn. Beinachsenkontrolle beidseits","o.B.")))</f>
        <v>o.B.</v>
      </c>
      <c r="AW55" s="64">
        <f>IF($AK$19=1,1,IF($AL$19=1,1,0))</f>
        <v>0</v>
      </c>
      <c r="AX55" s="80" t="str">
        <f>IF(AW42=1,AX42,IF(AW43=1,AX43,IF(AW53=1,AX53,AY55)))</f>
        <v>o.B.</v>
      </c>
      <c r="AY55" s="74" t="str">
        <f>IF(AND($AK19=1,$AL19=0),"dyn. Beinachsenkontrolle links",IF(AND($AK19=0,$AL19=1),"dyn. Beinachsenkontrolle rechts",IF(AND($AK19=1,$AL19=1),"dyn. Beinachsenkontrolle beidseits","o.B.")))</f>
        <v>o.B.</v>
      </c>
      <c r="AZ55" s="64">
        <f>IF($AK$20=1,1,IF($AL$20=1,1,0))</f>
        <v>0</v>
      </c>
      <c r="BA55" s="80" t="str">
        <f>IF(AZ42=1,BA42,IF(AZ43=1,BA43,IF(AZ53=1,BA53,BB55)))</f>
        <v>o.B.</v>
      </c>
      <c r="BB55" s="74" t="str">
        <f>IF(AND($AK20=1,$AL20=0),"dyn. Beinachsenkontrolle links",IF(AND($AK20=0,$AL20=1),"dyn. Beinachsenkontrolle rechts",IF(AND($AK20=1,$AL20=1),"dyn. Beinachsenkontrolle beidseits","o.B.")))</f>
        <v>o.B.</v>
      </c>
      <c r="BC55" s="64">
        <f>IF($AK$21=1,1,IF($AL$21=1,1,0))</f>
        <v>0</v>
      </c>
      <c r="BD55" s="80" t="str">
        <f>IF(BC42=1,BD42,IF(BC43=1,BD43,IF(BC53=1,BD53,BE55)))</f>
        <v>o.B.</v>
      </c>
      <c r="BE55" s="74" t="str">
        <f>IF(AND($AK21=1,$AL21=0),"dyn. Beinachsenkontrolle links",IF(AND($AK21=0,$AL21=1),"dyn. Beinachsenkontrolle rechts",IF(AND($AK21=1,$AL21=1),"dyn. Beinachsenkontrolle beidseits","o.B.")))</f>
        <v>o.B.</v>
      </c>
      <c r="BF55" s="64">
        <f>IF($AK$22=1,1,IF($AL$22=1,1,0))</f>
        <v>0</v>
      </c>
      <c r="BG55" s="80" t="str">
        <f>IF(BF42=1,BG42,IF(BF43=1,BG43,IF(BF53=1,BG53,BH55)))</f>
        <v>o.B.</v>
      </c>
      <c r="BH55" s="74" t="str">
        <f>IF(AND($AK22=1,$AL22=0),"dyn. Beinachsenkontrolle links",IF(AND($AK22=0,$AL22=1),"dyn. Beinachsenkontrolle rechts",IF(AND($AK22=1,$AL22=1),"dyn. Beinachsenkontrolle beidseits","o.B.")))</f>
        <v>o.B.</v>
      </c>
      <c r="BI55" s="64">
        <f>IF($AK$23=1,1,IF($AL$23=1,1,0))</f>
        <v>0</v>
      </c>
      <c r="BJ55" s="80" t="str">
        <f>IF(BI42=1,BJ42,IF(BI43=1,BJ43,IF(BI53=1,BJ53,BK55)))</f>
        <v>o.B.</v>
      </c>
      <c r="BK55" s="74" t="str">
        <f>IF(AND($AK23=1,$AL23=0),"dyn. Beinachsenkontrolle links",IF(AND($AK23=0,$AL23=1),"dyn. Beinachsenkontrolle rechts",IF(AND($AK23=1,$AL23=1),"dyn. Beinachsenkontrolle beidseits","o.B.")))</f>
        <v>o.B.</v>
      </c>
      <c r="BL55" s="64">
        <f>IF($AK$24=1,1,IF($AL$24=1,1,0))</f>
        <v>0</v>
      </c>
      <c r="BM55" s="80" t="str">
        <f>IF(BL42=1,BM42,IF(BL43=1,BM43,IF(BL53=1,BM53,BN55)))</f>
        <v>o.B.</v>
      </c>
      <c r="BN55" s="74" t="str">
        <f>IF(AND($AK24=1,$AL24=0),"dyn. Beinachsenkontrolle links",IF(AND($AK24=0,$AL24=1),"dyn. Beinachsenkontrolle rechts",IF(AND($AK24=1,$AL24=1),"dyn. Beinachsenkontrolle beidseits","o.B.")))</f>
        <v>o.B.</v>
      </c>
      <c r="BO55" s="64">
        <f>IF($AK$25=1,1,IF($AL$25=1,1,0))</f>
        <v>0</v>
      </c>
      <c r="BP55" s="80" t="str">
        <f>IF(BO42=1,BP42,IF(BO43=1,BP43,IF(BO53=1,BP53,BQ55)))</f>
        <v>o.B.</v>
      </c>
      <c r="BQ55" s="74" t="str">
        <f>IF(AND($AK25=1,$AL25=0),"dyn. Beinachsenkontrolle links",IF(AND($AK25=0,$AL25=1),"dyn. Beinachsenkontrolle rechts",IF(AND($AK25=1,$AL25=1),"dyn. Beinachsenkontrolle beidseits","o.B.")))</f>
        <v>o.B.</v>
      </c>
      <c r="BR55" s="64">
        <f>IF($AK$26=1,1,IF($AL$26=1,1,0))</f>
        <v>0</v>
      </c>
      <c r="BS55" s="80" t="str">
        <f>IF(BR42=1,BS42,IF(BR43=1,BS43,IF(BR53=1,BS53,BT55)))</f>
        <v>o.B.</v>
      </c>
      <c r="BT55" s="74" t="str">
        <f>IF(AND($AK26=1,$AL26=0),"dyn. Beinachsenkontrolle links",IF(AND($AK26=0,$AL26=1),"dyn. Beinachsenkontrolle rechts",IF(AND($AK26=1,$AL26=1),"dyn. Beinachsenkontrolle beidseits","o.B.")))</f>
        <v>o.B.</v>
      </c>
      <c r="BU55" s="64">
        <f>IF($AK$27=1,1,IF($AL$27=1,1,0))</f>
        <v>0</v>
      </c>
      <c r="BV55" s="80" t="str">
        <f>IF(BU42=1,BV42,IF(BU43=1,BV43,IF(BU53=1,BV53,BW55)))</f>
        <v>o.B.</v>
      </c>
      <c r="BW55" s="74" t="str">
        <f>IF(AND($AK27=1,$AL27=0),"dyn. Beinachsenkontrolle links",IF(AND($AK27=0,$AL27=1),"dyn. Beinachsenkontrolle rechts",IF(AND($AK27=1,$AL27=1),"dyn. Beinachsenkontrolle beidseits","o.B.")))</f>
        <v>o.B.</v>
      </c>
      <c r="BX55" s="64">
        <f>IF($AK$28=1,1,IF($AL$28=1,1,0))</f>
        <v>0</v>
      </c>
      <c r="BY55" s="80" t="str">
        <f>IF(BX42=1,BY42,IF(BX43=1,BY43,IF(BX53=1,BY53,BZ55)))</f>
        <v>o.B.</v>
      </c>
      <c r="BZ55" s="74" t="str">
        <f>IF(AND($AK28=1,$AL28=0),"dyn. Beinachsenkontrolle links",IF(AND($AK28=0,$AL28=1),"dyn. Beinachsenkontrolle rechts",IF(AND($AK28=1,$AL28=1),"dyn. Beinachsenkontrolle beidseits","o.B.")))</f>
        <v>o.B.</v>
      </c>
      <c r="CA55" s="64">
        <f>IF($AK$29=1,1,IF($AL$29=1,1,0))</f>
        <v>0</v>
      </c>
      <c r="CB55" s="80" t="str">
        <f>IF(CA42=1,CB42,IF(CA43=1,CB43,IF(CA53=1,CB53,CC55)))</f>
        <v>o.B.</v>
      </c>
      <c r="CC55" s="74" t="str">
        <f>IF(AND($AK29=1,$AL29=0),"dyn. Beinachsenkontrolle links",IF(AND($AK29=0,$AL29=1),"dyn. Beinachsenkontrolle rechts",IF(AND($AK29=1,$AL29=1),"dyn. Beinachsenkontrolle beidseits","o.B.")))</f>
        <v>o.B.</v>
      </c>
      <c r="CD55" s="64">
        <f>IF($AK$30=1,1,IF($AL$30=1,1,0))</f>
        <v>0</v>
      </c>
      <c r="CE55" s="80" t="str">
        <f>IF(CD42=1,CE42,IF(CD43=1,CE43,IF(CD53=1,CE53,CF55)))</f>
        <v>o.B.</v>
      </c>
      <c r="CF55" s="74" t="str">
        <f>IF(AND($AK30=1,$AL30=0),"dyn. Beinachsenkontrolle links",IF(AND($AK30=0,$AL30=1),"dyn. Beinachsenkontrolle rechts",IF(AND($AK30=1,$AL30=1),"dyn. Beinachsenkontrolle beidseits","o.B.")))</f>
        <v>o.B.</v>
      </c>
      <c r="CG55" s="64">
        <f>IF($AK$31=1,1,IF($AL$31=1,1,0))</f>
        <v>0</v>
      </c>
      <c r="CH55" s="80" t="str">
        <f>IF(CG42=1,CH42,IF(CG43=1,CH43,IF(CG53=1,CH53,CI55)))</f>
        <v>o.B.</v>
      </c>
      <c r="CI55" s="74" t="str">
        <f>IF(AND($AK31=1,$AL31=0),"dyn. Beinachsenkontrolle links",IF(AND($AK31=0,$AL31=1),"dyn. Beinachsenkontrolle rechts",IF(AND($AK31=1,$AL31=1),"dyn. Beinachsenkontrolle beidseits","o.B.")))</f>
        <v>o.B.</v>
      </c>
      <c r="CJ55" s="64">
        <f>IF($AK$32=1,1,IF($AL$32=1,1,0))</f>
        <v>0</v>
      </c>
      <c r="CK55" s="80" t="str">
        <f>IF(CJ42=1,CK42,IF(CJ43=1,CK43,IF(CJ53=1,CK53,CL55)))</f>
        <v>o.B.</v>
      </c>
      <c r="CL55" s="74" t="str">
        <f>IF(AND($AK32=1,$AL32=0),"dyn. Beinachsenkontrolle links",IF(AND($AK32=0,$AL32=1),"dyn. Beinachsenkontrolle rechts",IF(AND($AK32=1,$AL32=1),"dyn. Beinachsenkontrolle beidseits","o.B.")))</f>
        <v>o.B.</v>
      </c>
      <c r="CM55" s="64">
        <f>IF($AK$33=1,1,IF($AL$33=1,1,0))</f>
        <v>0</v>
      </c>
      <c r="CN55" s="80" t="str">
        <f>IF(CM42=1,CN42,IF(CM43=1,CN43,IF(CM53=1,CN53,CO55)))</f>
        <v>o.B.</v>
      </c>
      <c r="CO55" s="74" t="str">
        <f>IF(AND($AK33=1,$AL33=0),"dyn. Beinachsenkontrolle links",IF(AND($AK33=0,$AL33=1),"dyn. Beinachsenkontrolle rechts",IF(AND($AK33=1,$AL33=1),"dyn. Beinachsenkontrolle beidseits","o.B.")))</f>
        <v>o.B.</v>
      </c>
      <c r="CQ55" s="86"/>
      <c r="CR55" s="86"/>
      <c r="CT55" s="86"/>
      <c r="CU55" s="86"/>
      <c r="CW55" s="86"/>
      <c r="CX55" s="86"/>
      <c r="CZ55" s="86"/>
      <c r="DA55" s="86"/>
      <c r="DC55" s="86"/>
      <c r="DD55" s="86"/>
    </row>
    <row r="56" spans="1:108" x14ac:dyDescent="0.25">
      <c r="A56" t="s">
        <v>80</v>
      </c>
      <c r="B56" s="23" t="s">
        <v>36</v>
      </c>
      <c r="D56">
        <f>IF(Y4=1,1,IF(Z4=1,1,0))</f>
        <v>0</v>
      </c>
      <c r="E56" s="19" t="str">
        <f>IF(D42=1,E42,IF(D44=1,E44,IF(D47=1,E47,IF(F48="ROM Huefte links",F48,IF(F48="ROM Huefte rechts",F48,IF(F48="ROM Huefte beidseits",F48,IF(D49&gt;0,E49,F56)))))))</f>
        <v>o.B.</v>
      </c>
      <c r="F56" s="7" t="str">
        <f>IF(AND(Y4=1,Z4=0),"Schulterkontrolle links",IF(AND(Y4=0,Z4=1),"Schulterkontrolle rechts",IF(AND(Y4=1,Z4=1),"Schulterkontrolle beidseits","o.B.")))</f>
        <v>o.B.</v>
      </c>
      <c r="G56">
        <f>IF($Y$5=1,1,IF($Z$5=1,1,0))</f>
        <v>0</v>
      </c>
      <c r="H56" s="74" t="str">
        <f>IF(G42=1,H42,IF(G44=1,H44,IF(G47=1,H47,IF(I48="ROM Huefte links",I48,IF(I48="ROM Huefte rechts",I48,IF(I48="ROM Huefte beidseits",I48,IF(G49&gt;0,H49,I56)))))))</f>
        <v>o.B.</v>
      </c>
      <c r="I56" s="73" t="str">
        <f>IF(AND(Y5=1,Z5=0),"Schulterkontrolle links",IF(AND(Y5=0,Z5=1),"Schulterkontrolle rechts",IF(AND(Y5=1,Z5=1),"Schulterkontrolle beidseits","o.B.")))</f>
        <v>o.B.</v>
      </c>
      <c r="J56">
        <f>IF($Y$6=1,1,IF($Z$6=1,1,0))</f>
        <v>0</v>
      </c>
      <c r="K56" s="78" t="str">
        <f>IF(J42=1,K42,IF(J44=1,K44,IF(J47=1,K47,IF(L48="ROM Huefte links",L48,IF(L48="ROM Huefte rechts",L48,IF(L48="ROM Huefte beidseits",L48,IF(J49&gt;0,K49,L56)))))))</f>
        <v>o.B.</v>
      </c>
      <c r="L56" s="73" t="str">
        <f>IF(AND(Y6=1,Z6=0),"Schulterkontrolle links",IF(AND(Y6=0,Z6=1),"Schulterkontrolle rechts",IF(AND(Y6=1,Z6=1),"Schulterkontrolle beidseits","o.B.")))</f>
        <v>o.B.</v>
      </c>
      <c r="M56">
        <f>IF($Y$7=1,1,IF($Z$7=1,1,0))</f>
        <v>0</v>
      </c>
      <c r="N56" s="78" t="str">
        <f>IF(M42=1,N42,IF(M44=1,N44,IF(M47=1,N47,IF(O48="ROM Huefte links",O48,IF(O48="ROM Huefte rechts",O48,IF(O48="ROM Huefte beidseits",O48,IF(M49&gt;0,N49,O56)))))))</f>
        <v>o.B.</v>
      </c>
      <c r="O56" s="73" t="str">
        <f>IF(AND(Y7=1,Z7=0),"Schulterkontrolle links",IF(AND(Y7=0,Z7=1),"Schulterkontrolle rechts",IF(AND(Y7=1,Z7=1),"Schulterkontrolle beidseits","o.B.")))</f>
        <v>o.B.</v>
      </c>
      <c r="P56">
        <f>IF($Y$8=1,1,IF($Z$8=1,1,0))</f>
        <v>0</v>
      </c>
      <c r="Q56" s="78" t="str">
        <f>IF(P42=1,Q42,IF(P44=1,Q44,IF(P47=1,Q47,IF(R48="ROM Huefte links",R48,IF(R48="ROM Huefte rechts",R48,IF(R48="ROM Huefte beidseits",R48,IF(P49&gt;0,Q49,R56)))))))</f>
        <v>o.B.</v>
      </c>
      <c r="R56" s="73" t="str">
        <f>IF(AND($Y8=1,$Z8=0),"Schulterkontrolle links",IF(AND($Y8=0,$Z8=1),"Schulterkontrolle rechts",IF(AND($Y8=1,$Z8=1),"Schulterkontrolle beidseits","o.B.")))</f>
        <v>o.B.</v>
      </c>
      <c r="S56" s="64">
        <f>IF($Y$9=1,1,IF($Z$9=1,1,0))</f>
        <v>0</v>
      </c>
      <c r="T56" s="80" t="str">
        <f>IF(S42=1,T42,IF(S44=1,T44,IF(S47=1,T47,IF(U48="ROM Huefte links",U48,IF(U48="ROM Huefte rechts",U48,IF(U48="ROM Huefte beidseits",U48,IF(S49&gt;0,T49,U56)))))))</f>
        <v>o.B.</v>
      </c>
      <c r="U56" s="74" t="str">
        <f>IF(AND($Y9=1,$Z9=0),"Schulterkontrolle links",IF(AND($Y9=0,$Z9=1),"Schulterkontrolle rechts",IF(AND($Y9=1,$Z9=1),"Schulterkontrolle beidseits","o.B.")))</f>
        <v>o.B.</v>
      </c>
      <c r="V56" s="64">
        <f>IF($Y$10=1,1,IF($Z$10=1,1,0))</f>
        <v>0</v>
      </c>
      <c r="W56" s="80" t="str">
        <f>IF(V42=1,W42,IF(V44=1,W44,IF(V47=1,W47,IF(X48="ROM Huefte links",X48,IF(X48="ROM Huefte rechts",X48,IF(X48="ROM Huefte beidseits",X48,IF(V49&gt;0,W49,X56)))))))</f>
        <v>o.B.</v>
      </c>
      <c r="X56" s="74" t="str">
        <f>IF(AND($Y10=1,$Z10=0),"Schulterkontrolle links",IF(AND($Y10=0,$Z10=1),"Schulterkontrolle rechts",IF(AND($Y10=1,$Z10=1),"Schulterkontrolle beidseits","o.B.")))</f>
        <v>o.B.</v>
      </c>
      <c r="Y56" s="64">
        <f>IF($Y$11=1,1,IF($Z$11=1,1,0))</f>
        <v>0</v>
      </c>
      <c r="Z56" s="80" t="str">
        <f>IF(Y42=1,Z42,IF(Y44=1,Z44,IF(Y47=1,Z47,IF(AA48="ROM Huefte links",AA48,IF(AA48="ROM Huefte rechts",AA48,IF(AA48="ROM Huefte beidseits",AA48,IF(Y49&gt;0,Z49,AA56)))))))</f>
        <v>o.B.</v>
      </c>
      <c r="AA56" s="74" t="str">
        <f>IF(AND($Y11=1,$Z11=0),"Schulterkontrolle links",IF(AND($Y11=0,$Z11=1),"Schulterkontrolle rechts",IF(AND($Y11=1,$Z11=1),"Schulterkontrolle beidseits","o.B.")))</f>
        <v>o.B.</v>
      </c>
      <c r="AB56" s="64">
        <f>IF($Y$12=1,1,IF($Z$12=1,1,0))</f>
        <v>0</v>
      </c>
      <c r="AC56" s="80" t="str">
        <f>IF(AB42=1,AC42,IF(AB44=1,AC44,IF(AB47=1,AC47,IF(AD48="ROM Huefte links",AD48,IF(AD48="ROM Huefte rechts",AD48,IF(AD48="ROM Huefte beidseits",AD48,IF(AB49&gt;0,AC49,AD56)))))))</f>
        <v>o.B.</v>
      </c>
      <c r="AD56" s="74" t="str">
        <f>IF(AND($Y12=1,$Z12=0),"Schulterkontrolle links",IF(AND($Y12=0,$Z12=1),"Schulterkontrolle rechts",IF(AND($Y12=1,$Z12=1),"Schulterkontrolle beidseits","o.B.")))</f>
        <v>o.B.</v>
      </c>
      <c r="AE56" s="64">
        <f>IF($Y$13=1,1,IF($Z$13=1,1,0))</f>
        <v>0</v>
      </c>
      <c r="AF56" s="80" t="str">
        <f>IF(AE42=1,AF42,IF(AE44=1,AF44,IF(AE47=1,AF47,IF(AG48="ROM Huefte links",AG48,IF(AG48="ROM Huefte rechts",AG48,IF(AG48="ROM Huefte beidseits",AG48,IF(AE49&gt;0,AF49,AG56)))))))</f>
        <v>o.B.</v>
      </c>
      <c r="AG56" s="74" t="str">
        <f>IF(AND($Y13=1,$Z13=0),"Schulterkontrolle links",IF(AND($Y13=0,$Z13=1),"Schulterkontrolle rechts",IF(AND($Y13=1,$Z13=1),"Schulterkontrolle beidseits","o.B.")))</f>
        <v>o.B.</v>
      </c>
      <c r="AH56" s="64">
        <f>IF($Y$14=1,1,IF($Z$14=1,1,0))</f>
        <v>0</v>
      </c>
      <c r="AI56" s="80" t="str">
        <f>IF(AH42=1,AI42,IF(AH44=1,AI44,IF(AH47=1,AI47,IF(AJ48="ROM Huefte links",AJ48,IF(AJ48="ROM Huefte rechts",AJ48,IF(AJ48="ROM Huefte beidseits",AJ48,IF(AH49&gt;0,AI49,AJ56)))))))</f>
        <v>o.B.</v>
      </c>
      <c r="AJ56" s="74" t="str">
        <f>IF(AND($Y14=1,$Z14=0),"Schulterkontrolle links",IF(AND($Y14=0,$Z14=1),"Schulterkontrolle rechts",IF(AND($Y14=1,$Z14=1),"Schulterkontrolle beidseits","o.B.")))</f>
        <v>o.B.</v>
      </c>
      <c r="AK56" s="64">
        <f>IF($Y$15=1,1,IF($Z$15=1,1,0))</f>
        <v>0</v>
      </c>
      <c r="AL56" s="80" t="str">
        <f>IF(AK42=1,AL42,IF(AK44=1,AL44,IF(AK47=1,AL47,IF(AM48="ROM Huefte links",AM48,IF(AM48="ROM Huefte rechts",AM48,IF(AM48="ROM Huefte beidseits",AM48,IF(AK49&gt;0,AL49,AM56)))))))</f>
        <v>o.B.</v>
      </c>
      <c r="AM56" s="74" t="str">
        <f>IF(AND($Y15=1,$Z15=0),"Schulterkontrolle links",IF(AND($Y15=0,$Z15=1),"Schulterkontrolle rechts",IF(AND($Y15=1,$Z15=1),"Schulterkontrolle beidseits","o.B.")))</f>
        <v>o.B.</v>
      </c>
      <c r="AN56" s="64">
        <f>IF($Y$16=1,1,IF($Z$16=1,1,0))</f>
        <v>0</v>
      </c>
      <c r="AO56" s="80" t="str">
        <f>IF(AN42=1,AO42,IF(AN44=1,AO44,IF(AN47=1,AO47,IF(AP48="ROM Huefte links",AP48,IF(AP48="ROM Huefte rechts",AP48,IF(AP48="ROM Huefte beidseits",AP48,IF(AN49&gt;0,AO49,AP56)))))))</f>
        <v>o.B.</v>
      </c>
      <c r="AP56" s="74" t="str">
        <f>IF(AND($Y16=1,$Z16=0),"Schulterkontrolle links",IF(AND($Y16=0,$Z16=1),"Schulterkontrolle rechts",IF(AND($Y16=1,$Z16=1),"Schulterkontrolle beidseits","o.B.")))</f>
        <v>o.B.</v>
      </c>
      <c r="AQ56" s="64">
        <f>IF($Y$17=1,1,IF($Z$17=1,1,0))</f>
        <v>0</v>
      </c>
      <c r="AR56" s="80" t="str">
        <f>IF(AQ42=1,AR42,IF(AQ44=1,AR44,IF(AQ47=1,AR47,IF(AS48="ROM Huefte links",AS48,IF(AS48="ROM Huefte rechts",AS48,IF(AS48="ROM Huefte beidseits",AS48,IF(AQ49&gt;0,AR49,AS56)))))))</f>
        <v>o.B.</v>
      </c>
      <c r="AS56" s="74" t="str">
        <f>IF(AND($Y17=1,$Z17=0),"Schulterkontrolle links",IF(AND($Y17=0,$Z17=1),"Schulterkontrolle rechts",IF(AND($Y17=1,$Z17=1),"Schulterkontrolle beidseits","o.B.")))</f>
        <v>o.B.</v>
      </c>
      <c r="AT56" s="64">
        <f>IF($Y$18=1,1,IF($Z$18=1,1,0))</f>
        <v>0</v>
      </c>
      <c r="AU56" s="80" t="str">
        <f>IF(AT42=1,AU42,IF(AT44=1,AU44,IF(AT47=1,AU47,IF(AV48="ROM Huefte links",AV48,IF(AV48="ROM Huefte rechts",AV48,IF(AV48="ROM Huefte beidseits",AV48,IF(AT49&gt;0,AU49,AV56)))))))</f>
        <v>o.B.</v>
      </c>
      <c r="AV56" s="74" t="str">
        <f>IF(AND($Y18=1,$Z18=0),"Schulterkontrolle links",IF(AND($Y18=0,$Z18=1),"Schulterkontrolle rechts",IF(AND($Y18=1,$Z18=1),"Schulterkontrolle beidseits","o.B.")))</f>
        <v>o.B.</v>
      </c>
      <c r="AW56" s="64">
        <f>IF($Y$19=1,1,IF($Z$19=1,1,0))</f>
        <v>0</v>
      </c>
      <c r="AX56" s="80" t="str">
        <f>IF(AW42=1,AX42,IF(AW44=1,AX44,IF(AW47=1,AX47,IF(AY48="ROM Huefte links",AY48,IF(AY48="ROM Huefte rechts",AY48,IF(AY48="ROM Huefte beidseits",AY48,IF(AW49&gt;0,AX49,AY56)))))))</f>
        <v>o.B.</v>
      </c>
      <c r="AY56" s="74" t="str">
        <f>IF(AND($Y19=1,$Z19=0),"Schulterkontrolle links",IF(AND($Y19=0,$Z19=1),"Schulterkontrolle rechts",IF(AND($Y19=1,$Z19=1),"Schulterkontrolle beidseits","o.B.")))</f>
        <v>o.B.</v>
      </c>
      <c r="AZ56" s="64">
        <f>IF($Y$20=1,1,IF($Z$20=1,1,0))</f>
        <v>0</v>
      </c>
      <c r="BA56" s="80" t="str">
        <f>IF(AZ42=1,BA42,IF(AZ44=1,BA44,IF(AZ47=1,BA47,IF(BB48="ROM Huefte links",BB48,IF(BB48="ROM Huefte rechts",BB48,IF(BB48="ROM Huefte beidseits",BB48,IF(AZ49&gt;0,BA49,BB56)))))))</f>
        <v>o.B.</v>
      </c>
      <c r="BB56" s="74" t="str">
        <f>IF(AND($Y20=1,$Z20=0),"Schulterkontrolle links",IF(AND($Y20=0,$Z20=1),"Schulterkontrolle rechts",IF(AND($Y20=1,$Z20=1),"Schulterkontrolle beidseits","o.B.")))</f>
        <v>o.B.</v>
      </c>
      <c r="BC56" s="64">
        <f>IF($Y$21=1,1,IF($Z$21=1,1,0))</f>
        <v>0</v>
      </c>
      <c r="BD56" s="80" t="str">
        <f>IF(BC42=1,BD42,IF(BC44=1,BD44,IF(BC47=1,BD47,IF(BE48="ROM Huefte links",BE48,IF(BE48="ROM Huefte rechts",BE48,IF(BE48="ROM Huefte beidseits",BE48,IF(BC49&gt;0,BD49,BE56)))))))</f>
        <v>o.B.</v>
      </c>
      <c r="BE56" s="74" t="str">
        <f>IF(AND($Y21=1,$Z21=0),"Schulterkontrolle links",IF(AND($Y21=0,$Z21=1),"Schulterkontrolle rechts",IF(AND($Y21=1,$Z21=1),"Schulterkontrolle beidseits","o.B.")))</f>
        <v>o.B.</v>
      </c>
      <c r="BF56" s="64">
        <f>IF($Y$22=1,1,IF($Z$22=1,1,0))</f>
        <v>0</v>
      </c>
      <c r="BG56" s="80" t="str">
        <f>IF(BF42=1,BG42,IF(BF44=1,BG44,IF(BF47=1,BG47,IF(BH48="ROM Huefte links",BH48,IF(BH48="ROM Huefte rechts",BH48,IF(BH48="ROM Huefte beidseits",BH48,IF(BF49&gt;0,BG49,BH56)))))))</f>
        <v>o.B.</v>
      </c>
      <c r="BH56" s="74" t="str">
        <f>IF(AND($Y22=1,$Z22=0),"Schulterkontrolle links",IF(AND($Y22=0,$Z22=1),"Schulterkontrolle rechts",IF(AND($Y22=1,$Z22=1),"Schulterkontrolle beidseits","o.B.")))</f>
        <v>o.B.</v>
      </c>
      <c r="BI56" s="64">
        <f>IF($Y$23=1,1,IF($Z$23=1,1,0))</f>
        <v>0</v>
      </c>
      <c r="BJ56" s="80" t="str">
        <f>IF(BI42=1,BJ42,IF(BI44=1,BJ44,IF(BI47=1,BJ47,IF(BK48="ROM Huefte links",BK48,IF(BK48="ROM Huefte rechts",BK48,IF(BK48="ROM Huefte beidseits",BK48,IF(BI49&gt;0,BJ49,BK56)))))))</f>
        <v>o.B.</v>
      </c>
      <c r="BK56" s="74" t="str">
        <f>IF(AND($Y23=1,$Z23=0),"Schulterkontrolle links",IF(AND($Y23=0,$Z23=1),"Schulterkontrolle rechts",IF(AND($Y23=1,$Z23=1),"Schulterkontrolle beidseits","o.B.")))</f>
        <v>o.B.</v>
      </c>
      <c r="BL56" s="64">
        <f>IF($Y$24=1,1,IF($Z$24=1,1,0))</f>
        <v>0</v>
      </c>
      <c r="BM56" s="80" t="str">
        <f>IF(BL42=1,BM42,IF(BL44=1,BM44,IF(BL47=1,BM47,IF(BN48="ROM Huefte links",BN48,IF(BN48="ROM Huefte rechts",BN48,IF(BN48="ROM Huefte beidseits",BN48,IF(BL49&gt;0,BM49,BN56)))))))</f>
        <v>o.B.</v>
      </c>
      <c r="BN56" s="74" t="str">
        <f>IF(AND($Y24=1,$Z24=0),"Schulterkontrolle links",IF(AND($Y24=0,$Z24=1),"Schulterkontrolle rechts",IF(AND($Y24=1,$Z24=1),"Schulterkontrolle beidseits","o.B.")))</f>
        <v>o.B.</v>
      </c>
      <c r="BO56" s="64">
        <f>IF($Y$25=1,1,IF($Z$25=1,1,0))</f>
        <v>0</v>
      </c>
      <c r="BP56" s="80" t="str">
        <f>IF(BO42=1,BP42,IF(BO44=1,BP44,IF(BO47=1,BP47,IF(BQ48="ROM Huefte links",BQ48,IF(BQ48="ROM Huefte rechts",BQ48,IF(BQ48="ROM Huefte beidseits",BQ48,IF(BO49&gt;0,BP49,BQ56)))))))</f>
        <v>o.B.</v>
      </c>
      <c r="BQ56" s="74" t="str">
        <f>IF(AND($Y25=1,$Z25=0),"Schulterkontrolle links",IF(AND($Y25=0,$Z25=1),"Schulterkontrolle rechts",IF(AND($Y25=1,$Z25=1),"Schulterkontrolle beidseits","o.B.")))</f>
        <v>o.B.</v>
      </c>
      <c r="BR56" s="64">
        <f>IF($Y$26=1,1,IF($Z$26=1,1,0))</f>
        <v>0</v>
      </c>
      <c r="BS56" s="80" t="str">
        <f>IF(BR42=1,BS42,IF(BR44=1,BS44,IF(BR47=1,BS47,IF(BT48="ROM Huefte links",BT48,IF(BT48="ROM Huefte rechts",BT48,IF(BT48="ROM Huefte beidseits",BT48,IF(BR49&gt;0,BS49,BT56)))))))</f>
        <v>o.B.</v>
      </c>
      <c r="BT56" s="74" t="str">
        <f>IF(AND($Y26=1,$Z26=0),"Schulterkontrolle links",IF(AND($Y26=0,$Z26=1),"Schulterkontrolle rechts",IF(AND($Y26=1,$Z26=1),"Schulterkontrolle beidseits","o.B.")))</f>
        <v>o.B.</v>
      </c>
      <c r="BU56" s="64">
        <f>IF($Y$27=1,1,IF($Z$27=1,1,0))</f>
        <v>0</v>
      </c>
      <c r="BV56" s="80" t="str">
        <f>IF(BU42=1,BV42,IF(BU44=1,BV44,IF(BU47=1,BV47,IF(BW48="ROM Huefte links",BW48,IF(BW48="ROM Huefte rechts",BW48,IF(BW48="ROM Huefte beidseits",BW48,IF(BU49&gt;0,BV49,BW56)))))))</f>
        <v>o.B.</v>
      </c>
      <c r="BW56" s="74" t="str">
        <f>IF(AND($Y27=1,$Z27=0),"Schulterkontrolle links",IF(AND($Y27=0,$Z27=1),"Schulterkontrolle rechts",IF(AND($Y27=1,$Z27=1),"Schulterkontrolle beidseits","o.B.")))</f>
        <v>o.B.</v>
      </c>
      <c r="BX56" s="64">
        <f>IF($Y$28=1,1,IF($Z$28=1,1,0))</f>
        <v>0</v>
      </c>
      <c r="BY56" s="80" t="str">
        <f>IF(BX42=1,BY42,IF(BX44=1,BY44,IF(BX47=1,BY47,IF(BZ48="ROM Huefte links",BZ48,IF(BZ48="ROM Huefte rechts",BZ48,IF(BZ48="ROM Huefte beidseits",BZ48,IF(BX49&gt;0,BY49,BZ56)))))))</f>
        <v>o.B.</v>
      </c>
      <c r="BZ56" s="74" t="str">
        <f>IF(AND($Y28=1,$Z28=0),"Schulterkontrolle links",IF(AND($Y28=0,$Z28=1),"Schulterkontrolle rechts",IF(AND($Y28=1,$Z28=1),"Schulterkontrolle beidseits","o.B.")))</f>
        <v>o.B.</v>
      </c>
      <c r="CA56" s="64">
        <f>IF($Y$29=1,1,IF($Z$29=1,1,0))</f>
        <v>0</v>
      </c>
      <c r="CB56" s="80" t="str">
        <f>IF(CA42=1,CB42,IF(CA44=1,CB44,IF(CA47=1,CB47,IF(CC48="ROM Huefte links",CC48,IF(CC48="ROM Huefte rechts",CC48,IF(CC48="ROM Huefte beidseits",CC48,IF(CA49&gt;0,CB49,CC56)))))))</f>
        <v>o.B.</v>
      </c>
      <c r="CC56" s="74" t="str">
        <f>IF(AND($Y29=1,$Z29=0),"Schulterkontrolle links",IF(AND($Y29=0,$Z29=1),"Schulterkontrolle rechts",IF(AND($Y29=1,$Z29=1),"Schulterkontrolle beidseits","o.B.")))</f>
        <v>o.B.</v>
      </c>
      <c r="CD56" s="64">
        <f>IF($Y$30=1,1,IF($Z$30=1,1,0))</f>
        <v>0</v>
      </c>
      <c r="CE56" s="80" t="str">
        <f>IF(CD42=1,CE42,IF(CD44=1,CE44,IF(CD47=1,CE47,IF(CF48="ROM Huefte links",CF48,IF(CF48="ROM Huefte rechts",CF48,IF(CF48="ROM Huefte beidseits",CF48,IF(CD49&gt;0,CE49,CF56)))))))</f>
        <v>o.B.</v>
      </c>
      <c r="CF56" s="74" t="str">
        <f>IF(AND($Y30=1,$Z30=0),"Schulterkontrolle links",IF(AND($Y30=0,$Z30=1),"Schulterkontrolle rechts",IF(AND($Y30=1,$Z30=1),"Schulterkontrolle beidseits","o.B.")))</f>
        <v>o.B.</v>
      </c>
      <c r="CG56" s="64">
        <f>IF($Y$31=1,1,IF($Z$31=1,1,0))</f>
        <v>0</v>
      </c>
      <c r="CH56" s="80" t="str">
        <f>IF(CG42=1,CH42,IF(CG44=1,CH44,IF(CG47=1,CH47,IF(CI48="ROM Huefte links",CI48,IF(CI48="ROM Huefte rechts",CI48,IF(CI48="ROM Huefte beidseits",CI48,IF(CG49&gt;0,CH49,CI56)))))))</f>
        <v>o.B.</v>
      </c>
      <c r="CI56" s="74" t="str">
        <f>IF(AND($Y31=1,$Z31=0),"Schulterkontrolle links",IF(AND($Y31=0,$Z31=1),"Schulterkontrolle rechts",IF(AND($Y31=1,$Z31=1),"Schulterkontrolle beidseits","o.B.")))</f>
        <v>o.B.</v>
      </c>
      <c r="CJ56" s="64">
        <f>IF($Y$32=1,1,IF($Z$32=1,1,0))</f>
        <v>0</v>
      </c>
      <c r="CK56" s="80" t="str">
        <f>IF(CJ42=1,CK42,IF(CJ44=1,CK44,IF(CJ47=1,CK47,IF(CL48="ROM Huefte links",CL48,IF(CL48="ROM Huefte rechts",CL48,IF(CL48="ROM Huefte beidseits",CL48,IF(CJ49&gt;0,CK49,CL56)))))))</f>
        <v>o.B.</v>
      </c>
      <c r="CL56" s="74" t="str">
        <f>IF(AND($Y32=1,$Z32=0),"Schulterkontrolle links",IF(AND($Y32=0,$Z32=1),"Schulterkontrolle rechts",IF(AND($Y32=1,$Z32=1),"Schulterkontrolle beidseits","o.B.")))</f>
        <v>o.B.</v>
      </c>
      <c r="CM56" s="64">
        <f>IF($Y$33=1,1,IF($Z$33=1,1,0))</f>
        <v>0</v>
      </c>
      <c r="CN56" s="80" t="str">
        <f>IF(CM42=1,CN42,IF(CM44=1,CN44,IF(CM47=1,CN47,IF(CO48="ROM Huefte links",CO48,IF(CO48="ROM Huefte rechts",CO48,IF(CO48="ROM Huefte beidseits",CO48,IF(CM49&gt;0,CN49,CO56)))))))</f>
        <v>o.B.</v>
      </c>
      <c r="CO56" s="74" t="str">
        <f>IF(AND($Y33=1,$Z33=0),"Schulterkontrolle links",IF(AND($Y33=0,$Z33=1),"Schulterkontrolle rechts",IF(AND($Y33=1,$Z33=1),"Schulterkontrolle beidseits","o.B.")))</f>
        <v>o.B.</v>
      </c>
      <c r="CQ56" s="86"/>
      <c r="CR56" s="86"/>
      <c r="CT56" s="86"/>
      <c r="CU56" s="86"/>
      <c r="CW56" s="86"/>
      <c r="CX56" s="86"/>
      <c r="CZ56" s="86"/>
      <c r="DA56" s="86"/>
      <c r="DC56" s="86"/>
      <c r="DD56" s="86"/>
    </row>
    <row r="57" spans="1:108" ht="16.5" thickBot="1" x14ac:dyDescent="0.3">
      <c r="A57" t="s">
        <v>80</v>
      </c>
      <c r="B57" s="23" t="s">
        <v>62</v>
      </c>
      <c r="D57">
        <f>IF(Y4=1,1,IF(Z4=1,1,IF(AM4=1,1,0)))</f>
        <v>0</v>
      </c>
      <c r="E57" s="8" t="str">
        <f>IF(D42=1,F42,IF(D44=1,E44,IF(D47=1,E47,IF(E56="ROM Huefte rechts",E56,IF(E56="ROM Huefte beidseits",E56,IF(E56="ROM Huefte links",E56,IF(D49&gt;0,E49,IF(D52=1,E52,F56))))))))</f>
        <v>o.B.</v>
      </c>
      <c r="F57" s="71" t="str">
        <f>IF(F56="Schulterkontrolle beidseits",F56,IF(F56="Schulterkontrolle links",F56,IF(F56="Schulterkontrolle rechts",F56,IF(AM4=1,"dyn. Schulterkontrolle","o.B."))))</f>
        <v>o.B.</v>
      </c>
      <c r="G57">
        <f>IF($Y$5=1,1,IF($Z$5=1,1,IF($AM$5=1,1,0)))</f>
        <v>0</v>
      </c>
      <c r="H57" s="75" t="str">
        <f>IF(G42=1,H42,IF(G44=1,H44,IF(G47=1,H47,IF(H56="ROM Huefte rechts",H56,IF(H56="ROM Huefte beidseits",H56,IF(H56="ROM Huefte links",H56,IF(G49&gt;0,H49,IF(G52=1,H52,I56))))))))</f>
        <v>o.B.</v>
      </c>
      <c r="I57" s="76" t="str">
        <f>IF(I56="Schulterkontrolle beidseits",I56,IF(I56="Schulterkontrolle links",I56,IF(I56="Schulterkontrolle rechts",I56,IF(AM5=1,"dyn. Schulterkontrolle","o.B."))))</f>
        <v>o.B.</v>
      </c>
      <c r="J57">
        <f>IF($Y$6=1,1,IF($Z$6=1,1,IF($AM$6=1,1,0)))</f>
        <v>0</v>
      </c>
      <c r="K57" s="79" t="str">
        <f>IF(J42=1,K42,IF(J44=1,K44,IF(J47=1,K47,IF(K56="ROM Huefte rechts",K56,IF(K56="ROM Huefte beidseits",K56,IF(K56="ROM Huefte links",K56,IF(J49&gt;0,K49,IF(J52=1,K52,L56))))))))</f>
        <v>o.B.</v>
      </c>
      <c r="L57" s="76" t="str">
        <f>IF(L56="Schulterkontrolle beidseits",L56,IF(L56="Schulterkontrolle links",L56,IF(L56="Schulterkontrolle rechts",L56,IF(AM6=1,"dyn. Schulterkontrolle","o.B."))))</f>
        <v>o.B.</v>
      </c>
      <c r="M57">
        <f>IF($Y$7=1,1,IF($Z$7=1,1,IF($AM$7=1,1,0)))</f>
        <v>0</v>
      </c>
      <c r="N57" s="79" t="str">
        <f>IF(M42=1,N42,IF(M44=1,N44,IF(M47=1,N47,IF(N56="ROM Huefte rechts",N56,IF(N56="ROM Huefte beidseits",N56,IF(N56="ROM Huefte links",N56,IF(M49&gt;0,N49,IF(M52=1,N52,O56))))))))</f>
        <v>o.B.</v>
      </c>
      <c r="O57" s="76" t="str">
        <f>IF(O56="Schulterkontrolle beidseits",O56,IF(O56="Schulterkontrolle links",O56,IF(O56="Schulterkontrolle rechts",O56,IF(AM7=1,"dyn. Schulterkontrolle","o.B."))))</f>
        <v>o.B.</v>
      </c>
      <c r="P57">
        <f>IF($Y$8=1,1,IF($Z$8=1,1,IF($AM$8=1,1,0)))</f>
        <v>0</v>
      </c>
      <c r="Q57" s="79" t="str">
        <f>IF(P42=1,Q42,IF(P44=1,Q44,IF(P47=1,Q47,IF(Q56="ROM Huefte rechts",Q56,IF(Q56="ROM Huefte beidseits",Q56,IF(Q56="ROM Huefte links",Q56,IF(P49&gt;0,Q49,IF(P52=1,Q52,R56))))))))</f>
        <v>o.B.</v>
      </c>
      <c r="R57" s="76" t="str">
        <f>IF(R56="Schulterkontrolle beidseits",R56,IF(R56="Schulterkontrolle links",R56,IF(R56="Schulterkontrolle rechts",R56,IF($AM8=1,"dyn. Schulterkontrolle","o.B."))))</f>
        <v>o.B.</v>
      </c>
      <c r="S57" s="64">
        <f>IF($Y$9=1,1,IF($Z$9=1,1,IF($AM$9=1,1,0)))</f>
        <v>0</v>
      </c>
      <c r="T57" s="149" t="str">
        <f>IF(S42=1,T42,IF(S44=1,T44,IF(S47=1,T47,IF(T56="ROM Huefte rechts",T56,IF(T56="ROM Huefte beidseits",T56,IF(T56="ROM Huefte links",T56,IF(S49&gt;0,T49,IF(S52=1,T52,U56))))))))</f>
        <v>o.B.</v>
      </c>
      <c r="U57" s="75" t="str">
        <f>IF(U56="Schulterkontrolle beidseits",U56,IF(U56="Schulterkontrolle links",U56,IF(U56="Schulterkontrolle rechts",U56,IF($AM9=1,"dyn. Schulterkontrolle","o.B."))))</f>
        <v>o.B.</v>
      </c>
      <c r="V57" s="64">
        <f>IF($Y$10=1,1,IF($Z$10=1,1,IF($AM$10=1,1,0)))</f>
        <v>0</v>
      </c>
      <c r="W57" s="149" t="str">
        <f>IF(V42=1,W42,IF(V44=1,W44,IF(V47=1,W47,IF(W56="ROM Huefte rechts",W56,IF(W56="ROM Huefte beidseits",W56,IF(W56="ROM Huefte links",W56,IF(V49&gt;0,W49,IF(V52=1,W52,X56))))))))</f>
        <v>o.B.</v>
      </c>
      <c r="X57" s="75" t="str">
        <f>IF(X56="Schulterkontrolle beidseits",X56,IF(X56="Schulterkontrolle links",X56,IF(X56="Schulterkontrolle rechts",X56,IF($AM10=1,"dyn. Schulterkontrolle","o.B."))))</f>
        <v>o.B.</v>
      </c>
      <c r="Y57" s="64">
        <f>IF($Y$11=1,1,IF($Z$11=1,1,IF($AM$11=1,1,0)))</f>
        <v>0</v>
      </c>
      <c r="Z57" s="149" t="str">
        <f>IF(Y42=1,Z42,IF(Y44=1,Z44,IF(Y47=1,Z47,IF(Z56="ROM Huefte rechts",Z56,IF(Z56="ROM Huefte beidseits",Z56,IF(Z56="ROM Huefte links",Z56,IF(Y49&gt;0,Z49,IF(Y52=1,Z52,AA56))))))))</f>
        <v>o.B.</v>
      </c>
      <c r="AA57" s="75" t="str">
        <f>IF(AA56="Schulterkontrolle beidseits",AA56,IF(AA56="Schulterkontrolle links",AA56,IF(AA56="Schulterkontrolle rechts",AA56,IF($AM11=1,"dyn. Schulterkontrolle","o.B."))))</f>
        <v>o.B.</v>
      </c>
      <c r="AB57" s="64">
        <f>IF($Y$12=1,1,IF($Z$12=1,1,IF($AM$12=1,1,0)))</f>
        <v>0</v>
      </c>
      <c r="AC57" s="149" t="str">
        <f>IF(AB42=1,AC42,IF(AB44=1,AC44,IF(AB47=1,AC47,IF(AC56="ROM Huefte rechts",AC56,IF(AC56="ROM Huefte beidseits",AC56,IF(AC56="ROM Huefte links",AC56,IF(AB49&gt;0,AC49,IF(AB52=1,AC52,AD56))))))))</f>
        <v>o.B.</v>
      </c>
      <c r="AD57" s="75" t="str">
        <f>IF(AD56="Schulterkontrolle beidseits",AD56,IF(AD56="Schulterkontrolle links",AD56,IF(AD56="Schulterkontrolle rechts",AD56,IF($AM12=1,"dyn. Schulterkontrolle","o.B."))))</f>
        <v>o.B.</v>
      </c>
      <c r="AE57" s="64">
        <f>IF($Y$13=1,1,IF($Z$13=1,1,IF($AM$13=1,1,0)))</f>
        <v>0</v>
      </c>
      <c r="AF57" s="149" t="str">
        <f>IF(AE42=1,AF42,IF(AE44=1,AF44,IF(AE47=1,AF47,IF(AF56="ROM Huefte rechts",AF56,IF(AF56="ROM Huefte beidseits",AF56,IF(AF56="ROM Huefte links",AF56,IF(AE49&gt;0,AF49,IF(AE52=1,AF52,AG56))))))))</f>
        <v>o.B.</v>
      </c>
      <c r="AG57" s="75" t="str">
        <f>IF(AG56="Schulterkontrolle beidseits",AG56,IF(AG56="Schulterkontrolle links",AG56,IF(AG56="Schulterkontrolle rechts",AG56,IF($AM13=1,"dyn. Schulterkontrolle","o.B."))))</f>
        <v>o.B.</v>
      </c>
      <c r="AH57" s="64">
        <f>IF($Y$14=1,1,IF($Z$14=1,1,IF($AM$14=1,1,0)))</f>
        <v>0</v>
      </c>
      <c r="AI57" s="149" t="str">
        <f>IF(AH42=1,AI42,IF(AH44=1,AI44,IF(AH47=1,AI47,IF(AI56="ROM Huefte rechts",AI56,IF(AI56="ROM Huefte beidseits",AI56,IF(AI56="ROM Huefte links",AI56,IF(AH49&gt;0,AI49,IF(AH52=1,AI52,AJ56))))))))</f>
        <v>o.B.</v>
      </c>
      <c r="AJ57" s="75" t="str">
        <f>IF(AJ56="Schulterkontrolle beidseits",AJ56,IF(AJ56="Schulterkontrolle links",AJ56,IF(AJ56="Schulterkontrolle rechts",AJ56,IF($AM14=1,"dyn. Schulterkontrolle","o.B."))))</f>
        <v>o.B.</v>
      </c>
      <c r="AK57" s="64">
        <f>IF($Y$15=1,1,IF($Z$15=1,1,IF($AM$15=1,1,0)))</f>
        <v>0</v>
      </c>
      <c r="AL57" s="149" t="str">
        <f>IF(AK42=1,AL42,IF(AK44=1,AL44,IF(AK47=1,AL47,IF(AL56="ROM Huefte rechts",AL56,IF(AL56="ROM Huefte beidseits",AL56,IF(AL56="ROM Huefte links",AL56,IF(AK49&gt;0,AL49,IF(AK52=1,AL52,AM56))))))))</f>
        <v>o.B.</v>
      </c>
      <c r="AM57" s="75" t="str">
        <f>IF(AM56="Schulterkontrolle beidseits",AM56,IF(AM56="Schulterkontrolle links",AM56,IF(AM56="Schulterkontrolle rechts",AM56,IF($AM15=1,"dyn. Schulterkontrolle","o.B."))))</f>
        <v>o.B.</v>
      </c>
      <c r="AN57" s="64">
        <f>IF($Y$16=1,1,IF($Z$16=1,1,IF($AM$16=1,1,0)))</f>
        <v>0</v>
      </c>
      <c r="AO57" s="149" t="str">
        <f>IF(AN42=1,AO42,IF(AN44=1,AO44,IF(AN47=1,AO47,IF(AO56="ROM Huefte rechts",AO56,IF(AO56="ROM Huefte beidseits",AO56,IF(AO56="ROM Huefte links",AO56,IF(AN49&gt;0,AO49,IF(AN52=1,AO52,AP56))))))))</f>
        <v>o.B.</v>
      </c>
      <c r="AP57" s="75" t="str">
        <f>IF(AP56="Schulterkontrolle beidseits",AP56,IF(AP56="Schulterkontrolle links",AP56,IF(AP56="Schulterkontrolle rechts",AP56,IF($AM16=1,"dyn. Schulterkontrolle","o.B."))))</f>
        <v>o.B.</v>
      </c>
      <c r="AQ57" s="64">
        <f>IF($Y$17=1,1,IF($Z$17=1,1,IF($AM$17=1,1,0)))</f>
        <v>0</v>
      </c>
      <c r="AR57" s="149" t="str">
        <f>IF(AQ42=1,AR42,IF(AQ44=1,AR44,IF(AQ47=1,AR47,IF(AR56="ROM Huefte rechts",AR56,IF(AR56="ROM Huefte beidseits",AR56,IF(AR56="ROM Huefte links",AR56,IF(AQ49&gt;0,AR49,IF(AQ52=1,AR52,AS56))))))))</f>
        <v>o.B.</v>
      </c>
      <c r="AS57" s="75" t="str">
        <f>IF(AS56="Schulterkontrolle beidseits",AS56,IF(AS56="Schulterkontrolle links",AS56,IF(AS56="Schulterkontrolle rechts",AS56,IF($AM17=1,"dyn. Schulterkontrolle","o.B."))))</f>
        <v>o.B.</v>
      </c>
      <c r="AT57" s="64">
        <f>IF($Y$18=1,1,IF($Z$18=1,1,IF($AM$18=1,1,0)))</f>
        <v>0</v>
      </c>
      <c r="AU57" s="149" t="str">
        <f>IF(AT42=1,AU42,IF(AT44=1,AU44,IF(AT47=1,AU47,IF(AU56="ROM Huefte rechts",AU56,IF(AU56="ROM Huefte beidseits",AU56,IF(AU56="ROM Huefte links",AU56,IF(AT49&gt;0,AU49,IF(AT52=1,AU52,AV56))))))))</f>
        <v>o.B.</v>
      </c>
      <c r="AV57" s="75" t="str">
        <f>IF(AV56="Schulterkontrolle beidseits",AV56,IF(AV56="Schulterkontrolle links",AV56,IF(AV56="Schulterkontrolle rechts",AV56,IF($AM18=1,"dyn. Schulterkontrolle","o.B."))))</f>
        <v>o.B.</v>
      </c>
      <c r="AW57" s="64">
        <f>IF($Y$19=1,1,IF($Z$19=1,1,IF($AM$19=1,1,0)))</f>
        <v>0</v>
      </c>
      <c r="AX57" s="149" t="str">
        <f>IF(AW42=1,AX42,IF(AW44=1,AX44,IF(AW47=1,AX47,IF(AX56="ROM Huefte rechts",AX56,IF(AX56="ROM Huefte beidseits",AX56,IF(AX56="ROM Huefte links",AX56,IF(AW49&gt;0,AX49,IF(AW52=1,AX52,AY56))))))))</f>
        <v>o.B.</v>
      </c>
      <c r="AY57" s="75" t="str">
        <f>IF(AY56="Schulterkontrolle beidseits",AY56,IF(AY56="Schulterkontrolle links",AY56,IF(AY56="Schulterkontrolle rechts",AY56,IF($AM19=1,"dyn. Schulterkontrolle","o.B."))))</f>
        <v>o.B.</v>
      </c>
      <c r="AZ57" s="64">
        <f>IF($Y$20=1,1,IF($Z$20=1,1,IF($AM$20=1,1,0)))</f>
        <v>0</v>
      </c>
      <c r="BA57" s="149" t="str">
        <f>IF(AZ42=1,BA42,IF(AZ44=1,BA44,IF(AZ47=1,BA47,IF(BA56="ROM Huefte rechts",BA56,IF(BA56="ROM Huefte beidseits",BA56,IF(BA56="ROM Huefte links",BA56,IF(AZ49&gt;0,BA49,IF(AZ52=1,BA52,BB56))))))))</f>
        <v>o.B.</v>
      </c>
      <c r="BB57" s="75" t="str">
        <f>IF(BB56="Schulterkontrolle beidseits",BB56,IF(BB56="Schulterkontrolle links",BB56,IF(BB56="Schulterkontrolle rechts",BB56,IF($AM20=1,"dyn. Schulterkontrolle","o.B."))))</f>
        <v>o.B.</v>
      </c>
      <c r="BC57" s="64">
        <f>IF($Y$21=1,1,IF($Z$21=1,1,IF($AM$21=1,1,0)))</f>
        <v>0</v>
      </c>
      <c r="BD57" s="149" t="str">
        <f>IF(BC42=1,BD42,IF(BC44=1,BD44,IF(BC47=1,BD47,IF(BD56="ROM Huefte rechts",BD56,IF(BD56="ROM Huefte beidseits",BD56,IF(BD56="ROM Huefte links",BD56,IF(BC49&gt;0,BD49,IF(BC52=1,BD52,BE56))))))))</f>
        <v>o.B.</v>
      </c>
      <c r="BE57" s="75" t="str">
        <f>IF(BE56="Schulterkontrolle beidseits",BE56,IF(BE56="Schulterkontrolle links",BE56,IF(BE56="Schulterkontrolle rechts",BE56,IF($AM21=1,"dyn. Schulterkontrolle","o.B."))))</f>
        <v>o.B.</v>
      </c>
      <c r="BF57" s="64">
        <f>IF($Y$22=1,1,IF($Z$22=1,1,IF($AM$22=1,1,0)))</f>
        <v>0</v>
      </c>
      <c r="BG57" s="149" t="str">
        <f>IF(BF42=1,BG42,IF(BF44=1,BG44,IF(BF47=1,BG47,IF(BG56="ROM Huefte rechts",BG56,IF(BG56="ROM Huefte beidseits",BG56,IF(BG56="ROM Huefte links",BG56,IF(BF49&gt;0,BG49,IF(BF52=1,BG52,BH56))))))))</f>
        <v>o.B.</v>
      </c>
      <c r="BH57" s="75" t="str">
        <f>IF(BH56="Schulterkontrolle beidseits",BH56,IF(BH56="Schulterkontrolle links",BH56,IF(BH56="Schulterkontrolle rechts",BH56,IF($AM22=1,"dyn. Schulterkontrolle","o.B."))))</f>
        <v>o.B.</v>
      </c>
      <c r="BI57" s="64">
        <f>IF($Y$23=1,1,IF($Z$23=1,1,IF($AM$23=1,1,0)))</f>
        <v>0</v>
      </c>
      <c r="BJ57" s="149" t="str">
        <f>IF(BI42=1,BJ42,IF(BI44=1,BJ44,IF(BI47=1,BJ47,IF(BJ56="ROM Huefte rechts",BJ56,IF(BJ56="ROM Huefte beidseits",BJ56,IF(BJ56="ROM Huefte links",BJ56,IF(BI49&gt;0,BJ49,IF(BI52=1,BJ52,BK56))))))))</f>
        <v>o.B.</v>
      </c>
      <c r="BK57" s="75" t="str">
        <f>IF(BK56="Schulterkontrolle beidseits",BK56,IF(BK56="Schulterkontrolle links",BK56,IF(BK56="Schulterkontrolle rechts",BK56,IF($AM23=1,"dyn. Schulterkontrolle","o.B."))))</f>
        <v>o.B.</v>
      </c>
      <c r="BL57" s="64">
        <f>IF($Y$24=1,1,IF($Z$24=1,1,IF($AM$24=1,1,0)))</f>
        <v>0</v>
      </c>
      <c r="BM57" s="149" t="str">
        <f>IF(BL42=1,BM42,IF(BL44=1,BM44,IF(BL47=1,BM47,IF(BM56="ROM Huefte rechts",BM56,IF(BM56="ROM Huefte beidseits",BM56,IF(BM56="ROM Huefte links",BM56,IF(BL49&gt;0,BM49,IF(BL52=1,BM52,BN56))))))))</f>
        <v>o.B.</v>
      </c>
      <c r="BN57" s="75" t="str">
        <f>IF(BN56="Schulterkontrolle beidseits",BN56,IF(BN56="Schulterkontrolle links",BN56,IF(BN56="Schulterkontrolle rechts",BN56,IF($AM24=1,"dyn. Schulterkontrolle","o.B."))))</f>
        <v>o.B.</v>
      </c>
      <c r="BO57" s="64">
        <f>IF($Y$25=1,1,IF($Z$25=1,1,IF($AM$25=1,1,0)))</f>
        <v>0</v>
      </c>
      <c r="BP57" s="149" t="str">
        <f>IF(BO42=1,BP42,IF(BO44=1,BP44,IF(BO47=1,BP47,IF(BP56="ROM Huefte rechts",BP56,IF(BP56="ROM Huefte beidseits",BP56,IF(BP56="ROM Huefte links",BP56,IF(BO49&gt;0,BP49,IF(BO52=1,BP52,BQ56))))))))</f>
        <v>o.B.</v>
      </c>
      <c r="BQ57" s="75" t="str">
        <f>IF(BQ56="Schulterkontrolle beidseits",BQ56,IF(BQ56="Schulterkontrolle links",BQ56,IF(BQ56="Schulterkontrolle rechts",BQ56,IF($AM25=1,"dyn. Schulterkontrolle","o.B."))))</f>
        <v>o.B.</v>
      </c>
      <c r="BR57" s="64">
        <f>IF($Y$26=1,1,IF($Z$26=1,1,IF($AM$26=1,1,0)))</f>
        <v>0</v>
      </c>
      <c r="BS57" s="149" t="str">
        <f>IF(BR42=1,BS42,IF(BR44=1,BS44,IF(BR47=1,BS47,IF(BS56="ROM Huefte rechts",BS56,IF(BS56="ROM Huefte beidseits",BS56,IF(BS56="ROM Huefte links",BS56,IF(BR49&gt;0,BS49,IF(BR52=1,BS52,BT56))))))))</f>
        <v>o.B.</v>
      </c>
      <c r="BT57" s="75" t="str">
        <f>IF(BT56="Schulterkontrolle beidseits",BT56,IF(BT56="Schulterkontrolle links",BT56,IF(BT56="Schulterkontrolle rechts",BT56,IF($AM26=1,"dyn. Schulterkontrolle","o.B."))))</f>
        <v>o.B.</v>
      </c>
      <c r="BU57" s="64">
        <f>IF($Y$27=1,1,IF($Z$27=1,1,IF($AM$27=1,1,0)))</f>
        <v>0</v>
      </c>
      <c r="BV57" s="149" t="str">
        <f>IF(BU42=1,BV42,IF(BU44=1,BV44,IF(BU47=1,BV47,IF(BV56="ROM Huefte rechts",BV56,IF(BV56="ROM Huefte beidseits",BV56,IF(BV56="ROM Huefte links",BV56,IF(BU49&gt;0,BV49,IF(BU52=1,BV52,BW56))))))))</f>
        <v>o.B.</v>
      </c>
      <c r="BW57" s="75" t="str">
        <f>IF(BW56="Schulterkontrolle beidseits",BW56,IF(BW56="Schulterkontrolle links",BW56,IF(BW56="Schulterkontrolle rechts",BW56,IF($AM27=1,"dyn. Schulterkontrolle","o.B."))))</f>
        <v>o.B.</v>
      </c>
      <c r="BX57" s="64">
        <f>IF($Y$28=1,1,IF($Z$28=1,1,IF($AM$28=1,1,0)))</f>
        <v>0</v>
      </c>
      <c r="BY57" s="149" t="str">
        <f>IF(BX42=1,BY42,IF(BX44=1,BY44,IF(BX47=1,BY47,IF(BY56="ROM Huefte rechts",BY56,IF(BY56="ROM Huefte beidseits",BY56,IF(BY56="ROM Huefte links",BY56,IF(BX49&gt;0,BY49,IF(BX52=1,BY52,BZ56))))))))</f>
        <v>o.B.</v>
      </c>
      <c r="BZ57" s="75" t="str">
        <f>IF(BZ56="Schulterkontrolle beidseits",BZ56,IF(BZ56="Schulterkontrolle links",BZ56,IF(BZ56="Schulterkontrolle rechts",BZ56,IF($AM28=1,"dyn. Schulterkontrolle","o.B."))))</f>
        <v>o.B.</v>
      </c>
      <c r="CA57" s="64">
        <f>IF($Y$29=1,1,IF($Z$29=1,1,IF($AM$29=1,1,0)))</f>
        <v>0</v>
      </c>
      <c r="CB57" s="149" t="str">
        <f>IF(CA42=1,CB42,IF(CA44=1,CB44,IF(CA47=1,CB47,IF(CB56="ROM Huefte rechts",CB56,IF(CB56="ROM Huefte beidseits",CB56,IF(CB56="ROM Huefte links",CB56,IF(CA49&gt;0,CB49,IF(CA52=1,CB52,CC56))))))))</f>
        <v>o.B.</v>
      </c>
      <c r="CC57" s="75" t="str">
        <f>IF(CC56="Schulterkontrolle beidseits",CC56,IF(CC56="Schulterkontrolle links",CC56,IF(CC56="Schulterkontrolle rechts",CC56,IF($AM29=1,"dyn. Schulterkontrolle","o.B."))))</f>
        <v>o.B.</v>
      </c>
      <c r="CD57" s="64">
        <f>IF($Y$30=1,1,IF($Z$30=1,1,IF($AM$30=1,1,0)))</f>
        <v>0</v>
      </c>
      <c r="CE57" s="149" t="str">
        <f>IF(CD42=1,CE42,IF(CD44=1,CE44,IF(CD47=1,CE47,IF(CE56="ROM Huefte rechts",CE56,IF(CE56="ROM Huefte beidseits",CE56,IF(CE56="ROM Huefte links",CE56,IF(CD49&gt;0,CE49,IF(CD52=1,CE52,CF56))))))))</f>
        <v>o.B.</v>
      </c>
      <c r="CF57" s="75" t="str">
        <f>IF(CF56="Schulterkontrolle beidseits",CF56,IF(CF56="Schulterkontrolle links",CF56,IF(CF56="Schulterkontrolle rechts",CF56,IF($AM30=1,"dyn. Schulterkontrolle","o.B."))))</f>
        <v>o.B.</v>
      </c>
      <c r="CG57" s="64">
        <f>IF($Y$31=1,1,IF($Z$31=1,1,IF($AM$31=1,1,0)))</f>
        <v>0</v>
      </c>
      <c r="CH57" s="149" t="str">
        <f>IF(CG42=1,CH42,IF(CG44=1,CH44,IF(CG47=1,CH47,IF(CH56="ROM Huefte rechts",CH56,IF(CH56="ROM Huefte beidseits",CH56,IF(CH56="ROM Huefte links",CH56,IF(CG49&gt;0,CH49,IF(CG52=1,CH52,CI56))))))))</f>
        <v>o.B.</v>
      </c>
      <c r="CI57" s="75" t="str">
        <f>IF(CI56="Schulterkontrolle beidseits",CI56,IF(CI56="Schulterkontrolle links",CI56,IF(CI56="Schulterkontrolle rechts",CI56,IF($AM31=1,"dyn. Schulterkontrolle","o.B."))))</f>
        <v>o.B.</v>
      </c>
      <c r="CJ57" s="64">
        <f>IF($Y$32=1,1,IF($Z$32=1,1,IF($AM$32=1,1,0)))</f>
        <v>0</v>
      </c>
      <c r="CK57" s="149" t="str">
        <f>IF(CJ42=1,CK42,IF(CJ44=1,CK44,IF(CJ47=1,CK47,IF(CK56="ROM Huefte rechts",CK56,IF(CK56="ROM Huefte beidseits",CK56,IF(CK56="ROM Huefte links",CK56,IF(CJ49&gt;0,CK49,IF(CJ52=1,CK52,CL56))))))))</f>
        <v>o.B.</v>
      </c>
      <c r="CL57" s="75" t="str">
        <f>IF(CL56="Schulterkontrolle beidseits",CL56,IF(CL56="Schulterkontrolle links",CL56,IF(CL56="Schulterkontrolle rechts",CL56,IF($AM32=1,"dyn. Schulterkontrolle","o.B."))))</f>
        <v>o.B.</v>
      </c>
      <c r="CM57" s="64">
        <f>IF($Y$33=1,1,IF($Z$33=1,1,IF($AM$33=1,1,0)))</f>
        <v>0</v>
      </c>
      <c r="CN57" s="149" t="str">
        <f>IF(CM42=1,CN42,IF(CM44=1,CN44,IF(CM47=1,CN47,IF(CN56="ROM Huefte rechts",CN56,IF(CN56="ROM Huefte beidseits",CN56,IF(CN56="ROM Huefte links",CN56,IF(CM49&gt;0,CN49,IF(CM52=1,CN52,CO56))))))))</f>
        <v>o.B.</v>
      </c>
      <c r="CO57" s="75" t="str">
        <f>IF(CO56="Schulterkontrolle beidseits",CO56,IF(CO56="Schulterkontrolle links",CO56,IF(CO56="Schulterkontrolle rechts",CO56,IF($AM33=1,"dyn. Schulterkontrolle","o.B."))))</f>
        <v>o.B.</v>
      </c>
      <c r="CQ57" s="87"/>
      <c r="CR57" s="87"/>
      <c r="CT57" s="87"/>
      <c r="CU57" s="87"/>
      <c r="CW57" s="87"/>
      <c r="CX57" s="87"/>
      <c r="CZ57" s="87"/>
      <c r="DA57" s="87"/>
      <c r="DC57" s="87"/>
      <c r="DD57" s="87"/>
    </row>
    <row r="59" spans="1:108" x14ac:dyDescent="0.25">
      <c r="B59" s="63"/>
    </row>
    <row r="61" spans="1:108" x14ac:dyDescent="0.25">
      <c r="A61" t="s">
        <v>41</v>
      </c>
    </row>
    <row r="62" spans="1:108" ht="16.5" thickBot="1" x14ac:dyDescent="0.3"/>
    <row r="63" spans="1:108" x14ac:dyDescent="0.25">
      <c r="B63" s="20" t="s">
        <v>144</v>
      </c>
      <c r="D63" s="206" t="s">
        <v>160</v>
      </c>
      <c r="E63" s="209"/>
      <c r="F63" s="207"/>
      <c r="G63" s="206" t="s">
        <v>161</v>
      </c>
      <c r="H63" s="207"/>
      <c r="I63" s="206" t="s">
        <v>162</v>
      </c>
      <c r="J63" s="207"/>
      <c r="K63" s="206" t="s">
        <v>163</v>
      </c>
      <c r="L63" s="207"/>
      <c r="M63" s="206" t="s">
        <v>164</v>
      </c>
      <c r="N63" s="209"/>
      <c r="O63" s="203" t="s">
        <v>221</v>
      </c>
      <c r="P63" s="204"/>
      <c r="Q63" s="206" t="s">
        <v>222</v>
      </c>
      <c r="R63" s="207"/>
      <c r="S63" s="206" t="s">
        <v>223</v>
      </c>
      <c r="T63" s="207"/>
      <c r="U63" s="203" t="s">
        <v>224</v>
      </c>
      <c r="V63" s="204"/>
      <c r="W63" s="203" t="s">
        <v>225</v>
      </c>
      <c r="X63" s="205"/>
      <c r="Y63" s="203" t="s">
        <v>226</v>
      </c>
      <c r="Z63" s="204"/>
      <c r="AA63" s="203" t="s">
        <v>227</v>
      </c>
      <c r="AB63" s="204"/>
      <c r="AC63" s="203" t="s">
        <v>228</v>
      </c>
      <c r="AD63" s="204"/>
      <c r="AE63" s="203" t="s">
        <v>229</v>
      </c>
      <c r="AF63" s="204"/>
      <c r="AG63" s="203" t="s">
        <v>230</v>
      </c>
      <c r="AH63" s="205"/>
      <c r="AI63" s="206" t="s">
        <v>231</v>
      </c>
      <c r="AJ63" s="207"/>
      <c r="AK63" s="203" t="s">
        <v>232</v>
      </c>
      <c r="AL63" s="204"/>
      <c r="AM63" s="203" t="s">
        <v>233</v>
      </c>
      <c r="AN63" s="204"/>
      <c r="AO63" s="203" t="s">
        <v>234</v>
      </c>
      <c r="AP63" s="204"/>
      <c r="AQ63" s="203" t="s">
        <v>235</v>
      </c>
      <c r="AR63" s="204"/>
      <c r="AS63" s="206" t="s">
        <v>236</v>
      </c>
      <c r="AT63" s="207"/>
      <c r="AU63" s="203" t="s">
        <v>237</v>
      </c>
      <c r="AV63" s="205"/>
      <c r="AW63" s="203" t="s">
        <v>238</v>
      </c>
      <c r="AX63" s="204"/>
      <c r="AY63" s="203" t="s">
        <v>239</v>
      </c>
      <c r="AZ63" s="204"/>
      <c r="BA63" s="214" t="s">
        <v>240</v>
      </c>
      <c r="BB63" s="215"/>
      <c r="BC63" s="216" t="s">
        <v>241</v>
      </c>
      <c r="BD63" s="215"/>
      <c r="BE63" s="216" t="s">
        <v>242</v>
      </c>
      <c r="BF63" s="215"/>
      <c r="BG63" s="216" t="s">
        <v>243</v>
      </c>
      <c r="BH63" s="215"/>
      <c r="BI63" s="216" t="s">
        <v>244</v>
      </c>
      <c r="BJ63" s="217"/>
      <c r="BK63" s="218" t="s">
        <v>245</v>
      </c>
      <c r="BL63" s="219"/>
      <c r="BM63" s="220"/>
      <c r="BN63" s="220"/>
    </row>
    <row r="64" spans="1:108" ht="18.75" x14ac:dyDescent="0.3">
      <c r="B64" s="54">
        <f>F64+G64+I64+K64+M64+O64+Q64+S64+U64+W64+Y64+AA64+AC64+AE64+AG64+AI64+AK64+AM64+AO64+AQ64+AS64+AU64+AW64+AY64+BA64+BC64+BE64+BG64+BI64+BK64</f>
        <v>0</v>
      </c>
      <c r="D64" s="52">
        <f>F64-ROW()/1000000</f>
        <v>-6.3999999999999997E-5</v>
      </c>
      <c r="E64" s="21" t="s">
        <v>51</v>
      </c>
      <c r="F64" s="13">
        <f>COUNTIF(E42:F57,"ROM HWS ROT beidseits")+COUNTIF(E42:F57,"ROM HWS ROT rechts")+COUNTIF(E42:F57,"ROM HWS ROT links")+COUNTIF(E42:F57,"ROM HWS EXT")+COUNTIF(E42:F57,"ROM HWS FLEX")+COUNTIF(E42:F57,"ROM HWS")</f>
        <v>0</v>
      </c>
      <c r="G64" s="11">
        <f>COUNTIF(H42:I57,"ROM HWS ROT beidseits")+COUNTIF(H42:I57,"ROM HWS ROT rechts")+COUNTIF(H42:I57,"ROM HWS ROT links")+COUNTIF(H42:I57,"ROM HWS EXT")+COUNTIF(H42:I57,"ROM HWS FLEX")+COUNTIF(H42:I57,"ROM HWS")</f>
        <v>0</v>
      </c>
      <c r="H64" s="50">
        <f>(G64-ROW()/1000000)</f>
        <v>-6.3999999999999997E-5</v>
      </c>
      <c r="I64" s="11">
        <f>COUNTIF(K42:L57,"ROM HWS ROT beidseits")+COUNTIF(K42:L57,"ROM HWS ROT rechts")+COUNTIF(K42:L57,"ROM HWS ROT links")+COUNTIF(K42:L57,"ROM HWS EXT")+COUNTIF(K42:L57,"ROM HWS FLEX")+COUNTIF(K42:L57,"ROM HWS")</f>
        <v>0</v>
      </c>
      <c r="J64" s="59">
        <f>(I64-ROW()/1000000)</f>
        <v>-6.3999999999999997E-5</v>
      </c>
      <c r="K64" s="11">
        <f>COUNTIF(N42:O57,"ROM HWS ROT beidseits")+COUNTIF(N42:O57,"ROM HWS ROT rechts")+COUNTIF(N42:O57,"ROM HWS ROT links")+COUNTIF(N42:O57,"ROM HWS EXT")+COUNTIF(N42:O57,"ROM HWS FLEX")+COUNTIF(N42:O57,"ROM HWS")</f>
        <v>0</v>
      </c>
      <c r="L64" s="59">
        <f>(K64-ROW()/1000000)</f>
        <v>-6.3999999999999997E-5</v>
      </c>
      <c r="M64" s="11">
        <f>COUNTIF(Q42:R57,"ROM HWS ROT beidseits")+COUNTIF(Q42:R57,"ROM HWS ROT rechts")+COUNTIF(Q42:R57,"ROM HWS ROT links")+COUNTIF(Q42:R57,"ROM HWS EXT")+COUNTIF(Q42:R57,"ROM HWS FLEX")+COUNTIF(Q42:R57,"ROM HWS")</f>
        <v>0</v>
      </c>
      <c r="N64" s="15">
        <f>(M64-ROW()/1000000)</f>
        <v>-6.3999999999999997E-5</v>
      </c>
      <c r="O64" s="11">
        <f>COUNTIF(T42:U57,"ROM HWS ROT beidseits")+COUNTIF(T42:U57,"ROM HWS ROT rechts")+COUNTIF(T42:U57,"ROM HWS ROT links")+COUNTIF(T42:U57,"ROM HWS EXT")+COUNTIF(T42:U57,"ROM HWS FLEX")+COUNTIF(T42:U57,"ROM HWS")</f>
        <v>0</v>
      </c>
      <c r="P64" s="59">
        <f>(O64-ROW()/1000000)</f>
        <v>-6.3999999999999997E-5</v>
      </c>
      <c r="Q64" s="11">
        <f>COUNTIF(W42:X57,"ROM HWS ROT beidseits")+COUNTIF(W42:X57,"ROM HWS ROT rechts")+COUNTIF(W42:X57,"ROM HWS ROT links")+COUNTIF(W42:X57,"ROM HWS EXT")+COUNTIF(W42:X57,"ROM HWS FLEX")+COUNTIF(W42:X57,"ROM HWS")</f>
        <v>0</v>
      </c>
      <c r="R64" s="59">
        <f>(Q64-ROW()/1000000)</f>
        <v>-6.3999999999999997E-5</v>
      </c>
      <c r="S64" s="11">
        <f>COUNTIF(Z42:AA57,"ROM HWS ROT beidseits")+COUNTIF(Z42:AA57,"ROM HWS ROT rechts")+COUNTIF(Z42:AA57,"ROM HWS ROT links")+COUNTIF(Z42:AA57,"ROM HWS EXT")+COUNTIF(Z42:AA57,"ROM HWS FLEX")+COUNTIF(Z42:AA57,"ROM HWS")</f>
        <v>0</v>
      </c>
      <c r="T64" s="59">
        <f>(S64-ROW()/1000000)</f>
        <v>-6.3999999999999997E-5</v>
      </c>
      <c r="U64" s="11">
        <f>COUNTIF(AC42:AD57,"ROM HWS ROT beidseits")+COUNTIF(AC42:AD57,"ROM HWS ROT rechts")+COUNTIF(AC42:AD57,"ROM HWS ROT links")+COUNTIF(AC42:AD57,"ROM HWS EXT")+COUNTIF(AC42:AD57,"ROM HWS FLEX")+COUNTIF(AC42:AD57,"ROM HWS")</f>
        <v>0</v>
      </c>
      <c r="V64" s="59">
        <f>(U64-ROW()/1000000)</f>
        <v>-6.3999999999999997E-5</v>
      </c>
      <c r="W64" s="11">
        <f>COUNTIF(AF42:AG57,"ROM HWS ROT beidseits")+COUNTIF(AF42:AG57,"ROM HWS ROT rechts")+COUNTIF(AF42:AG57,"ROM HWS ROT links")+COUNTIF(AF42:AG57,"ROM HWS EXT")+COUNTIF(AF42:AG57,"ROM HWS FLEX")+COUNTIF(AF42:AG57,"ROM HWS")</f>
        <v>0</v>
      </c>
      <c r="X64" s="15">
        <f>(W64-ROW()/1000000)</f>
        <v>-6.3999999999999997E-5</v>
      </c>
      <c r="Y64" s="11">
        <f>COUNTIF(AI42:AJ57,"ROM HWS ROT beidseits")+COUNTIF(AI42:AJ57,"ROM HWS ROT rechts")+COUNTIF(AI42:AJ57,"ROM HWS ROT links")+COUNTIF(AI42:AJ57,"ROM HWS EXT")+COUNTIF(AI42:AJ57,"ROM HWS FLEX")+COUNTIF(AI42:AJ57,"ROM HWS")</f>
        <v>0</v>
      </c>
      <c r="Z64" s="59">
        <f>(Y64-ROW()/1000000)</f>
        <v>-6.3999999999999997E-5</v>
      </c>
      <c r="AA64" s="11">
        <f>COUNTIF(AL42:AM57,"ROM HWS ROT beidseits")+COUNTIF(AL42:AM57,"ROM HWS ROT rechts")+COUNTIF(AL42:AM57,"ROM HWS ROT links")+COUNTIF(AL42:AM57,"ROM HWS EXT")+COUNTIF(AL42:AM57,"ROM HWS FLEX")+COUNTIF(AL42:AM57,"ROM HWS")</f>
        <v>0</v>
      </c>
      <c r="AB64" s="59">
        <f>(AA64-ROW()/1000000)</f>
        <v>-6.3999999999999997E-5</v>
      </c>
      <c r="AC64" s="11">
        <f>COUNTIF(AO42:AP57,"ROM HWS ROT beidseits")+COUNTIF(AO42:AP57,"ROM HWS ROT rechts")+COUNTIF(AO42:AP57,"ROM HWS ROT links")+COUNTIF(AO42:AP57,"ROM HWS EXT")+COUNTIF(AO42:AP57,"ROM HWS FLEX")+COUNTIF(AO42:AP57,"ROM HWS")</f>
        <v>0</v>
      </c>
      <c r="AD64" s="59">
        <f>(AC64-ROW()/1000000)</f>
        <v>-6.3999999999999997E-5</v>
      </c>
      <c r="AE64" s="11">
        <f>COUNTIF(AR42:AS57,"ROM HWS ROT beidseits")+COUNTIF(AR42:AS57,"ROM HWS ROT rechts")+COUNTIF(AR42:AS57,"ROM HWS ROT links")+COUNTIF(AR42:AS57,"ROM HWS EXT")+COUNTIF(AR42:AS57,"ROM HWS FLEX")+COUNTIF(AR42:AS57,"ROM HWS")</f>
        <v>0</v>
      </c>
      <c r="AF64" s="59">
        <f>(AE64-ROW()/1000000)</f>
        <v>-6.3999999999999997E-5</v>
      </c>
      <c r="AG64" s="11">
        <f>COUNTIF(AU42:AV57,"ROM HWS ROT beidseits")+COUNTIF(AU42:AV57,"ROM HWS ROT rechts")+COUNTIF(AU42:AV57,"ROM HWS ROT links")+COUNTIF(AU42:AV57,"ROM HWS EXT")+COUNTIF(AU42:AV57,"ROM HWS FLEX")+COUNTIF(AU42:AV57,"ROM HWS")</f>
        <v>0</v>
      </c>
      <c r="AH64" s="59">
        <f>(AG64-ROW()/1000000)</f>
        <v>-6.3999999999999997E-5</v>
      </c>
      <c r="AI64" s="11">
        <f>COUNTIF(AX42:AY57,"ROM HWS ROT beidseits")+COUNTIF(AX42:AY57,"ROM HWS ROT rechts")+COUNTIF(AX42:AY57,"ROM HWS ROT links")+COUNTIF(AX42:AY57,"ROM HWS EXT")+COUNTIF(AX42:AY57,"ROM HWS FLEX")+COUNTIF(AX42:AY57,"ROM HWS")</f>
        <v>0</v>
      </c>
      <c r="AJ64" s="59">
        <f>(AI64-ROW()/1000000)</f>
        <v>-6.3999999999999997E-5</v>
      </c>
      <c r="AK64" s="11">
        <f>COUNTIF(BA42:BB57,"ROM HWS ROT beidseits")+COUNTIF(BA42:BB57,"ROM HWS ROT rechts")+COUNTIF(BA42:BB57,"ROM HWS ROT links")+COUNTIF(BA42:BB57,"ROM HWS EXT")+COUNTIF(BA42:BB57,"ROM HWS FLEX")+COUNTIF(BA42:BB57,"ROM HWS")</f>
        <v>0</v>
      </c>
      <c r="AL64" s="59">
        <f>(AK64-ROW()/1000000)</f>
        <v>-6.3999999999999997E-5</v>
      </c>
      <c r="AM64" s="11">
        <f>COUNTIF(BD42:BE57,"ROM HWS ROT beidseits")+COUNTIF(BD42:BE57,"ROM HWS ROT rechts")+COUNTIF(BD42:BE57,"ROM HWS ROT links")+COUNTIF(BD42:BE57,"ROM HWS EXT")+COUNTIF(BD42:BE57,"ROM HWS FLEX")+COUNTIF(BD42:BE57,"ROM HWS")</f>
        <v>0</v>
      </c>
      <c r="AN64" s="59">
        <f>(AM64-ROW()/1000000)</f>
        <v>-6.3999999999999997E-5</v>
      </c>
      <c r="AO64" s="11">
        <f>COUNTIF(BG42:BH57,"ROM HWS ROT beidseits")+COUNTIF(BG42:BH57,"ROM HWS ROT rechts")+COUNTIF(BG42:BH57,"ROM HWS ROT links")+COUNTIF(BG42:BH57,"ROM HWS EXT")+COUNTIF(BG42:BH57,"ROM HWS FLEX")+COUNTIF(BG42:BH57,"ROM HWS")</f>
        <v>0</v>
      </c>
      <c r="AP64" s="59">
        <f>(AO64-ROW()/1000000)</f>
        <v>-6.3999999999999997E-5</v>
      </c>
      <c r="AQ64" s="11">
        <f>COUNTIF(BJ42:BK57,"ROM HWS ROT beidseits")+COUNTIF(BJ42:BK57,"ROM HWS ROT rechts")+COUNTIF(BJ42:BK57,"ROM HWS ROT links")+COUNTIF(BJ42:BK57,"ROM HWS EXT")+COUNTIF(BJ42:BK57,"ROM HWS FLEX")+COUNTIF(BJ42:BK57,"ROM HWS")</f>
        <v>0</v>
      </c>
      <c r="AR64" s="59">
        <f>(AQ64-ROW()/1000000)</f>
        <v>-6.3999999999999997E-5</v>
      </c>
      <c r="AS64" s="11">
        <f>COUNTIF(BM42:BN57,"ROM HWS ROT beidseits")+COUNTIF(BM42:BN57,"ROM HWS ROT rechts")+COUNTIF(BM42:BN57,"ROM HWS ROT links")+COUNTIF(BM42:BN57,"ROM HWS EXT")+COUNTIF(BM42:BN57,"ROM HWS FLEX")+COUNTIF(BM42:BN57,"ROM HWS")</f>
        <v>0</v>
      </c>
      <c r="AT64" s="59">
        <f>(AS64-ROW()/1000000)</f>
        <v>-6.3999999999999997E-5</v>
      </c>
      <c r="AU64" s="11">
        <f>COUNTIF(BP42:BQ57,"ROM HWS ROT beidseits")+COUNTIF(BP42:BQ57,"ROM HWS ROT rechts")+COUNTIF(BP42:BQ57,"ROM HWS ROT links")+COUNTIF(BP42:BQ57,"ROM HWS EXT")+COUNTIF(BP42:BQ57,"ROM HWS FLEX")+COUNTIF(BP42:BQ57,"ROM HWS")</f>
        <v>0</v>
      </c>
      <c r="AV64" s="59">
        <f>(AU64-ROW()/1000000)</f>
        <v>-6.3999999999999997E-5</v>
      </c>
      <c r="AW64" s="11">
        <f>COUNTIF(BS42:BT57,"ROM HWS ROT beidseits")+COUNTIF(BS42:BT57,"ROM HWS ROT rechts")+COUNTIF(BS42:BT57,"ROM HWS ROT links")+COUNTIF(BS42:BT57,"ROM HWS EXT")+COUNTIF(BS42:BT57,"ROM HWS FLEX")+COUNTIF(BS42:BT57,"ROM HWS")</f>
        <v>0</v>
      </c>
      <c r="AX64" s="59">
        <f>(AW64-ROW()/1000000)</f>
        <v>-6.3999999999999997E-5</v>
      </c>
      <c r="AY64" s="11">
        <f>COUNTIF(BV42:BW57,"ROM HWS ROT beidseits")+COUNTIF(BV42:BW57,"ROM HWS ROT rechts")+COUNTIF(BV42:BW57,"ROM HWS ROT links")+COUNTIF(BV42:BW57,"ROM HWS EXT")+COUNTIF(BV42:BW57,"ROM HWS FLEX")+COUNTIF(BV42:BW57,"ROM HWS")</f>
        <v>0</v>
      </c>
      <c r="AZ64" s="59">
        <f>(AY64-ROW()/1000000)</f>
        <v>-6.3999999999999997E-5</v>
      </c>
      <c r="BA64" s="11">
        <f>COUNTIF(BY42:BZ57,"ROM HWS ROT beidseits")+COUNTIF(BY42:BZ57,"ROM HWS ROT rechts")+COUNTIF(BY42:BZ57,"ROM HWS ROT links")+COUNTIF(BY42:BZ57,"ROM HWS EXT")+COUNTIF(BY42:BZ57,"ROM HWS FLEX")+COUNTIF(BY42:BZ57,"ROM HWS")</f>
        <v>0</v>
      </c>
      <c r="BB64" s="59">
        <f>(BA64-ROW()/1000000)</f>
        <v>-6.3999999999999997E-5</v>
      </c>
      <c r="BC64" s="11">
        <f>COUNTIF(CB42:CC57,"ROM HWS ROT beidseits")+COUNTIF(CB42:CC57,"ROM HWS ROT rechts")+COUNTIF(CB42:CC57,"ROM HWS ROT links")+COUNTIF(CB42:CC57,"ROM HWS EXT")+COUNTIF(CB42:CC57,"ROM HWS FLEX")+COUNTIF(CB42:CC57,"ROM HWS")</f>
        <v>0</v>
      </c>
      <c r="BD64" s="59">
        <f>(BC64-ROW()/1000000)</f>
        <v>-6.3999999999999997E-5</v>
      </c>
      <c r="BE64" s="11">
        <f>COUNTIF(CE42:CF57,"ROM HWS ROT beidseits")+COUNTIF(CE42:CF57,"ROM HWS ROT rechts")+COUNTIF(CE42:CF57,"ROM HWS ROT links")+COUNTIF(CE42:CF57,"ROM HWS EXT")+COUNTIF(CE42:CF57,"ROM HWS FLEX")+COUNTIF(CE42:CF57,"ROM HWS")</f>
        <v>0</v>
      </c>
      <c r="BF64" s="59">
        <f>(BE64-ROW()/1000000)</f>
        <v>-6.3999999999999997E-5</v>
      </c>
      <c r="BG64" s="11">
        <f>COUNTIF(CH42:CI57,"ROM HWS ROT beidseits")+COUNTIF(CH42:CI57,"ROM HWS ROT rechts")+COUNTIF(CH42:CI57,"ROM HWS ROT links")+COUNTIF(CH42:CI57,"ROM HWS EXT")+COUNTIF(CH42:CI57,"ROM HWS FLEX")+COUNTIF(CH42:CI57,"ROM HWS")</f>
        <v>0</v>
      </c>
      <c r="BH64" s="59">
        <f>(BG64-ROW()/1000000)</f>
        <v>-6.3999999999999997E-5</v>
      </c>
      <c r="BI64" s="11">
        <f>COUNTIF(CK42:CL57,"ROM HWS ROT beidseits")+COUNTIF(CK42:CL57,"ROM HWS ROT rechts")+COUNTIF(CK42:CL57,"ROM HWS ROT links")+COUNTIF(CK42:CL57,"ROM HWS EXT")+COUNTIF(CK42:CL57,"ROM HWS FLEX")+COUNTIF(CK42:CL57,"ROM HWS")</f>
        <v>0</v>
      </c>
      <c r="BJ64" s="59">
        <f>(BI64-ROW()/1000000)</f>
        <v>-6.3999999999999997E-5</v>
      </c>
      <c r="BK64" s="11">
        <f>COUNTIF(CN42:CO57,"ROM HWS ROT beidseits")+COUNTIF(CN42:CO57,"ROM HWS ROT rechts")+COUNTIF(CN42:CO57,"ROM HWS ROT links")+COUNTIF(CN42:CO57,"ROM HWS EXT")+COUNTIF(CN42:CO57,"ROM HWS FLEX")+COUNTIF(CN42:CO57,"ROM HWS")</f>
        <v>0</v>
      </c>
      <c r="BL64" s="59">
        <f>(BK64-ROW()/1000000)</f>
        <v>-6.3999999999999997E-5</v>
      </c>
      <c r="BM64" s="88"/>
      <c r="BN64" s="88"/>
    </row>
    <row r="65" spans="2:66" ht="18.75" x14ac:dyDescent="0.3">
      <c r="B65" s="54">
        <f t="shared" ref="B65:B104" si="1">F65+G65+I65+K65+M65+O65+Q65+S65+U65+W65+Y65+AA65+AC65+AE65+AG65+AI65+AK65+AM65+AO65+AQ65+AS65+AU65+AW65+AY65+BA65+BC65+BE65+BG65+BI65+BK65</f>
        <v>0</v>
      </c>
      <c r="D65" s="52">
        <f t="shared" ref="D65:D105" si="2">F65-ROW()/1000000</f>
        <v>-6.4999999999999994E-5</v>
      </c>
      <c r="E65" s="21" t="s">
        <v>105</v>
      </c>
      <c r="F65" s="13">
        <f>COUNTIF(E42:F57,"ROM FUSS beidseits")</f>
        <v>0</v>
      </c>
      <c r="G65" s="11">
        <f>COUNTIF(H42:I57,"ROM FUSS beidseits")</f>
        <v>0</v>
      </c>
      <c r="H65" s="50">
        <f t="shared" ref="H65:H105" si="3">(G65-ROW()/1000000)</f>
        <v>-6.4999999999999994E-5</v>
      </c>
      <c r="I65" s="11">
        <f>COUNTIF(K42:L57,"ROM FUSS beidseits")</f>
        <v>0</v>
      </c>
      <c r="J65" s="59">
        <f t="shared" ref="J65:J105" si="4">(I65-ROW()/1000000)</f>
        <v>-6.4999999999999994E-5</v>
      </c>
      <c r="K65" s="11">
        <f>COUNTIF(N42:O57,"ROM FUSS beidseits")</f>
        <v>0</v>
      </c>
      <c r="L65" s="59">
        <f t="shared" ref="L65:L105" si="5">(K65-ROW()/1000000)</f>
        <v>-6.4999999999999994E-5</v>
      </c>
      <c r="M65" s="11">
        <f>COUNTIF(Q42:R57,"ROM FUSS beidseits")</f>
        <v>0</v>
      </c>
      <c r="N65" s="15">
        <f t="shared" ref="N65:N105" si="6">(M65-ROW()/1000000)</f>
        <v>-6.4999999999999994E-5</v>
      </c>
      <c r="O65" s="11">
        <f>COUNTIF(T42:U57,"ROM FUSS beidseits")</f>
        <v>0</v>
      </c>
      <c r="P65" s="59">
        <f t="shared" ref="P65:P105" si="7">(O65-ROW()/1000000)</f>
        <v>-6.4999999999999994E-5</v>
      </c>
      <c r="Q65" s="11">
        <f>COUNTIF(W42:X57,"ROM FUSS beidseits")</f>
        <v>0</v>
      </c>
      <c r="R65" s="59">
        <f t="shared" ref="R65:R105" si="8">(Q65-ROW()/1000000)</f>
        <v>-6.4999999999999994E-5</v>
      </c>
      <c r="S65" s="11">
        <f>COUNTIF(Z42:AA57,"ROM FUSS beidseits")</f>
        <v>0</v>
      </c>
      <c r="T65" s="59">
        <f t="shared" ref="T65:T105" si="9">(S65-ROW()/1000000)</f>
        <v>-6.4999999999999994E-5</v>
      </c>
      <c r="U65" s="11">
        <f>COUNTIF(AC42:AD57,"ROM FUSS beidseits")</f>
        <v>0</v>
      </c>
      <c r="V65" s="59">
        <f t="shared" ref="V65:V105" si="10">(U65-ROW()/1000000)</f>
        <v>-6.4999999999999994E-5</v>
      </c>
      <c r="W65" s="11">
        <f>COUNTIF(AF42:AG57,"ROM FUSS beidseits")</f>
        <v>0</v>
      </c>
      <c r="X65" s="15">
        <f t="shared" ref="X65:X105" si="11">(W65-ROW()/1000000)</f>
        <v>-6.4999999999999994E-5</v>
      </c>
      <c r="Y65" s="11">
        <f>COUNTIF(AI42:AJ57,"ROM FUSS beidseits")</f>
        <v>0</v>
      </c>
      <c r="Z65" s="59">
        <f t="shared" ref="Z65:Z105" si="12">(Y65-ROW()/1000000)</f>
        <v>-6.4999999999999994E-5</v>
      </c>
      <c r="AA65" s="11">
        <f>COUNTIF(AL42:AM57,"ROM FUSS beidseits")</f>
        <v>0</v>
      </c>
      <c r="AB65" s="59">
        <f t="shared" ref="AB65:AB105" si="13">(AA65-ROW()/1000000)</f>
        <v>-6.4999999999999994E-5</v>
      </c>
      <c r="AC65" s="11">
        <f>COUNTIF(AO42:AP57,"ROM FUSS beidseits")</f>
        <v>0</v>
      </c>
      <c r="AD65" s="59">
        <f t="shared" ref="AD65:AD105" si="14">(AC65-ROW()/1000000)</f>
        <v>-6.4999999999999994E-5</v>
      </c>
      <c r="AE65" s="11">
        <f>COUNTIF(AR42:AS57,"ROM FUSS beidseits")</f>
        <v>0</v>
      </c>
      <c r="AF65" s="59">
        <f t="shared" ref="AF65:AF105" si="15">(AE65-ROW()/1000000)</f>
        <v>-6.4999999999999994E-5</v>
      </c>
      <c r="AG65" s="11">
        <f>COUNTIF(AU42:AV57,"ROM FUSS beidseits")</f>
        <v>0</v>
      </c>
      <c r="AH65" s="59">
        <f t="shared" ref="AH65:AH105" si="16">(AG65-ROW()/1000000)</f>
        <v>-6.4999999999999994E-5</v>
      </c>
      <c r="AI65" s="11">
        <f>COUNTIF(AX42:AY57,"ROM FUSS beidseits")</f>
        <v>0</v>
      </c>
      <c r="AJ65" s="59">
        <f t="shared" ref="AJ65:AJ105" si="17">(AI65-ROW()/1000000)</f>
        <v>-6.4999999999999994E-5</v>
      </c>
      <c r="AK65" s="11">
        <f>COUNTIF(BA42:BB57,"ROM FUSS beidseits")</f>
        <v>0</v>
      </c>
      <c r="AL65" s="59">
        <f t="shared" ref="AL65:AL105" si="18">(AK65-ROW()/1000000)</f>
        <v>-6.4999999999999994E-5</v>
      </c>
      <c r="AM65" s="11">
        <f>COUNTIF(BD42:BE57,"ROM FUSS beidseits")</f>
        <v>0</v>
      </c>
      <c r="AN65" s="59">
        <f t="shared" ref="AN65:AN105" si="19">(AM65-ROW()/1000000)</f>
        <v>-6.4999999999999994E-5</v>
      </c>
      <c r="AO65" s="11">
        <f>COUNTIF(BG42:BH57,"ROM FUSS beidseits")</f>
        <v>0</v>
      </c>
      <c r="AP65" s="59">
        <f t="shared" ref="AP65:AP105" si="20">(AO65-ROW()/1000000)</f>
        <v>-6.4999999999999994E-5</v>
      </c>
      <c r="AQ65" s="11">
        <f>COUNTIF(BJ42:BK57,"ROM FUSS beidseits")</f>
        <v>0</v>
      </c>
      <c r="AR65" s="59">
        <f t="shared" ref="AR65:AR105" si="21">(AQ65-ROW()/1000000)</f>
        <v>-6.4999999999999994E-5</v>
      </c>
      <c r="AS65" s="11">
        <f>COUNTIF(BM42:BN57,"ROM FUSS beidseits")</f>
        <v>0</v>
      </c>
      <c r="AT65" s="59">
        <f t="shared" ref="AT65:AT105" si="22">(AS65-ROW()/1000000)</f>
        <v>-6.4999999999999994E-5</v>
      </c>
      <c r="AU65" s="11">
        <f>COUNTIF(BP42:BQ57,"ROM FUSS beidseits")</f>
        <v>0</v>
      </c>
      <c r="AV65" s="59">
        <f t="shared" ref="AV65:AV105" si="23">(AU65-ROW()/1000000)</f>
        <v>-6.4999999999999994E-5</v>
      </c>
      <c r="AW65" s="11">
        <f>COUNTIF(BS42:BT57,"ROM FUSS beidseits")</f>
        <v>0</v>
      </c>
      <c r="AX65" s="59">
        <f t="shared" ref="AX65:AX105" si="24">(AW65-ROW()/1000000)</f>
        <v>-6.4999999999999994E-5</v>
      </c>
      <c r="AY65" s="11">
        <f>COUNTIF(BV42:BW57,"ROM FUSS beidseits")</f>
        <v>0</v>
      </c>
      <c r="AZ65" s="59">
        <f t="shared" ref="AZ65:AZ105" si="25">(AY65-ROW()/1000000)</f>
        <v>-6.4999999999999994E-5</v>
      </c>
      <c r="BA65" s="11">
        <f>COUNTIF(BY42:BZ57,"ROM FUSS beidseits")</f>
        <v>0</v>
      </c>
      <c r="BB65" s="59">
        <f t="shared" ref="BB65:BB105" si="26">(BA65-ROW()/1000000)</f>
        <v>-6.4999999999999994E-5</v>
      </c>
      <c r="BC65" s="11">
        <f>COUNTIF(CB42:CC57,"ROM FUSS beidseits")</f>
        <v>0</v>
      </c>
      <c r="BD65" s="59">
        <f t="shared" ref="BD65:BD105" si="27">(BC65-ROW()/1000000)</f>
        <v>-6.4999999999999994E-5</v>
      </c>
      <c r="BE65" s="11">
        <f>COUNTIF(CE42:CF57,"ROM FUSS beidseits")</f>
        <v>0</v>
      </c>
      <c r="BF65" s="59">
        <f t="shared" ref="BF65:BF105" si="28">(BE65-ROW()/1000000)</f>
        <v>-6.4999999999999994E-5</v>
      </c>
      <c r="BG65" s="11">
        <f>COUNTIF(CH42:CI57,"ROM FUSS beidseits")</f>
        <v>0</v>
      </c>
      <c r="BH65" s="59">
        <f t="shared" ref="BH65:BH105" si="29">(BG65-ROW()/1000000)</f>
        <v>-6.4999999999999994E-5</v>
      </c>
      <c r="BI65" s="11">
        <f>COUNTIF(CK42:CL57,"ROM FUSS beidseits")</f>
        <v>0</v>
      </c>
      <c r="BJ65" s="59">
        <f t="shared" ref="BJ65:BJ105" si="30">(BI65-ROW()/1000000)</f>
        <v>-6.4999999999999994E-5</v>
      </c>
      <c r="BK65" s="11">
        <f>COUNTIF(CN42:CO57,"ROM FUSS beidseits")</f>
        <v>0</v>
      </c>
      <c r="BL65" s="59">
        <f t="shared" ref="BL65:BL105" si="31">(BK65-ROW()/1000000)</f>
        <v>-6.4999999999999994E-5</v>
      </c>
      <c r="BM65" s="88"/>
      <c r="BN65" s="88"/>
    </row>
    <row r="66" spans="2:66" ht="18.75" x14ac:dyDescent="0.3">
      <c r="B66" s="54">
        <f t="shared" si="1"/>
        <v>0</v>
      </c>
      <c r="D66" s="52">
        <f t="shared" si="2"/>
        <v>-6.6000000000000005E-5</v>
      </c>
      <c r="E66" s="21" t="s">
        <v>101</v>
      </c>
      <c r="F66" s="13">
        <f>COUNTIF(E42:F57,"ROM FUSS rechts")</f>
        <v>0</v>
      </c>
      <c r="G66" s="11">
        <f>COUNTIF(H42:I57,"ROM FUSS rechts")</f>
        <v>0</v>
      </c>
      <c r="H66" s="50">
        <f t="shared" si="3"/>
        <v>-6.6000000000000005E-5</v>
      </c>
      <c r="I66" s="11">
        <f>COUNTIF(K42:L57,"ROM FUSS rechts")</f>
        <v>0</v>
      </c>
      <c r="J66" s="59">
        <f t="shared" si="4"/>
        <v>-6.6000000000000005E-5</v>
      </c>
      <c r="K66" s="11">
        <f>COUNTIF(N42:O57,"ROM FUSS rechts")</f>
        <v>0</v>
      </c>
      <c r="L66" s="59">
        <f t="shared" si="5"/>
        <v>-6.6000000000000005E-5</v>
      </c>
      <c r="M66" s="11">
        <f>COUNTIF(Q42:R57,"ROM FUSS rechts")</f>
        <v>0</v>
      </c>
      <c r="N66" s="15">
        <f t="shared" si="6"/>
        <v>-6.6000000000000005E-5</v>
      </c>
      <c r="O66" s="11">
        <f>COUNTIF(T42:U57,"ROM FUSS rechts")</f>
        <v>0</v>
      </c>
      <c r="P66" s="59">
        <f t="shared" si="7"/>
        <v>-6.6000000000000005E-5</v>
      </c>
      <c r="Q66" s="11">
        <f>COUNTIF(W42:X57,"ROM FUSS rechts")</f>
        <v>0</v>
      </c>
      <c r="R66" s="59">
        <f t="shared" si="8"/>
        <v>-6.6000000000000005E-5</v>
      </c>
      <c r="S66" s="11">
        <f>COUNTIF(Z42:AA57,"ROM FUSS rechts")</f>
        <v>0</v>
      </c>
      <c r="T66" s="59">
        <f t="shared" si="9"/>
        <v>-6.6000000000000005E-5</v>
      </c>
      <c r="U66" s="11">
        <f>COUNTIF(AC42:AD57,"ROM FUSS rechts")</f>
        <v>0</v>
      </c>
      <c r="V66" s="59">
        <f t="shared" si="10"/>
        <v>-6.6000000000000005E-5</v>
      </c>
      <c r="W66" s="11">
        <f>COUNTIF(AF42:AG57,"ROM FUSS rechts")</f>
        <v>0</v>
      </c>
      <c r="X66" s="15">
        <f t="shared" si="11"/>
        <v>-6.6000000000000005E-5</v>
      </c>
      <c r="Y66" s="11">
        <f>COUNTIF(AI42:AJ57,"ROM FUSS rechts")</f>
        <v>0</v>
      </c>
      <c r="Z66" s="59">
        <f t="shared" si="12"/>
        <v>-6.6000000000000005E-5</v>
      </c>
      <c r="AA66" s="11">
        <f>COUNTIF(AL42:AM57,"ROM FUSS rechts")</f>
        <v>0</v>
      </c>
      <c r="AB66" s="59">
        <f t="shared" si="13"/>
        <v>-6.6000000000000005E-5</v>
      </c>
      <c r="AC66" s="11">
        <f>COUNTIF(AO42:AP57,"ROM FUSS rechts")</f>
        <v>0</v>
      </c>
      <c r="AD66" s="59">
        <f t="shared" si="14"/>
        <v>-6.6000000000000005E-5</v>
      </c>
      <c r="AE66" s="11">
        <f>COUNTIF(AR42:AS57,"ROM FUSS rechts")</f>
        <v>0</v>
      </c>
      <c r="AF66" s="59">
        <f t="shared" si="15"/>
        <v>-6.6000000000000005E-5</v>
      </c>
      <c r="AG66" s="11">
        <f>COUNTIF(AU42:AV57,"ROM FUSS rechts")</f>
        <v>0</v>
      </c>
      <c r="AH66" s="59">
        <f t="shared" si="16"/>
        <v>-6.6000000000000005E-5</v>
      </c>
      <c r="AI66" s="11">
        <f>COUNTIF(AX42:AY57,"ROM FUSS rechts")</f>
        <v>0</v>
      </c>
      <c r="AJ66" s="59">
        <f t="shared" si="17"/>
        <v>-6.6000000000000005E-5</v>
      </c>
      <c r="AK66" s="11">
        <f>COUNTIF(BA42:BB57,"ROM FUSS rechts")</f>
        <v>0</v>
      </c>
      <c r="AL66" s="59">
        <f t="shared" si="18"/>
        <v>-6.6000000000000005E-5</v>
      </c>
      <c r="AM66" s="11">
        <f>COUNTIF(BD42:BE57,"ROM FUSS rechts")</f>
        <v>0</v>
      </c>
      <c r="AN66" s="59">
        <f t="shared" si="19"/>
        <v>-6.6000000000000005E-5</v>
      </c>
      <c r="AO66" s="11">
        <f>COUNTIF(BG42:BH57,"ROM FUSS rechts")</f>
        <v>0</v>
      </c>
      <c r="AP66" s="59">
        <f t="shared" si="20"/>
        <v>-6.6000000000000005E-5</v>
      </c>
      <c r="AQ66" s="11">
        <f>COUNTIF(BJ42:BK57,"ROM FUSS rechts")</f>
        <v>0</v>
      </c>
      <c r="AR66" s="59">
        <f t="shared" si="21"/>
        <v>-6.6000000000000005E-5</v>
      </c>
      <c r="AS66" s="11">
        <f>COUNTIF(BM42:BN57,"ROM FUSS rechts")</f>
        <v>0</v>
      </c>
      <c r="AT66" s="59">
        <f t="shared" si="22"/>
        <v>-6.6000000000000005E-5</v>
      </c>
      <c r="AU66" s="11">
        <f>COUNTIF(BP42:BQ57,"ROM FUSS rechts")</f>
        <v>0</v>
      </c>
      <c r="AV66" s="59">
        <f t="shared" si="23"/>
        <v>-6.6000000000000005E-5</v>
      </c>
      <c r="AW66" s="11">
        <f>COUNTIF(BS42:BT57,"ROM FUSS rechts")</f>
        <v>0</v>
      </c>
      <c r="AX66" s="59">
        <f t="shared" si="24"/>
        <v>-6.6000000000000005E-5</v>
      </c>
      <c r="AY66" s="11">
        <f>COUNTIF(BV42:BW57,"ROM FUSS rechts")</f>
        <v>0</v>
      </c>
      <c r="AZ66" s="59">
        <f t="shared" si="25"/>
        <v>-6.6000000000000005E-5</v>
      </c>
      <c r="BA66" s="11">
        <f>COUNTIF(BY42:BZ57,"ROM FUSS rechts")</f>
        <v>0</v>
      </c>
      <c r="BB66" s="59">
        <f t="shared" si="26"/>
        <v>-6.6000000000000005E-5</v>
      </c>
      <c r="BC66" s="11">
        <f>COUNTIF(CB42:CC57,"ROM FUSS rechts")</f>
        <v>0</v>
      </c>
      <c r="BD66" s="59">
        <f t="shared" si="27"/>
        <v>-6.6000000000000005E-5</v>
      </c>
      <c r="BE66" s="11">
        <f>COUNTIF(CE42:CF57,"ROM FUSS rechts")</f>
        <v>0</v>
      </c>
      <c r="BF66" s="59">
        <f t="shared" si="28"/>
        <v>-6.6000000000000005E-5</v>
      </c>
      <c r="BG66" s="11">
        <f>COUNTIF(CH42:CI57,"ROM FUSS rechts")</f>
        <v>0</v>
      </c>
      <c r="BH66" s="59">
        <f t="shared" si="29"/>
        <v>-6.6000000000000005E-5</v>
      </c>
      <c r="BI66" s="11">
        <f>COUNTIF(CK42:CL57,"ROM FUSS rechts")</f>
        <v>0</v>
      </c>
      <c r="BJ66" s="59">
        <f t="shared" si="30"/>
        <v>-6.6000000000000005E-5</v>
      </c>
      <c r="BK66" s="11">
        <f>COUNTIF(CN42:CO57,"ROM FUSS rechts")</f>
        <v>0</v>
      </c>
      <c r="BL66" s="59">
        <f t="shared" si="31"/>
        <v>-6.6000000000000005E-5</v>
      </c>
      <c r="BM66" s="88"/>
      <c r="BN66" s="88"/>
    </row>
    <row r="67" spans="2:66" ht="18.75" x14ac:dyDescent="0.3">
      <c r="B67" s="54">
        <f t="shared" si="1"/>
        <v>0</v>
      </c>
      <c r="D67" s="52">
        <f t="shared" si="2"/>
        <v>-6.7000000000000002E-5</v>
      </c>
      <c r="E67" s="21" t="s">
        <v>102</v>
      </c>
      <c r="F67" s="13">
        <f>COUNTIF(E42:F57,"ROM FUSS links")</f>
        <v>0</v>
      </c>
      <c r="G67" s="11">
        <f>COUNTIF(H42:I57,"ROM FUSS links")</f>
        <v>0</v>
      </c>
      <c r="H67" s="50">
        <f t="shared" si="3"/>
        <v>-6.7000000000000002E-5</v>
      </c>
      <c r="I67" s="11">
        <f>COUNTIF(K42:L57,"ROM FUSS links")</f>
        <v>0</v>
      </c>
      <c r="J67" s="59">
        <f t="shared" si="4"/>
        <v>-6.7000000000000002E-5</v>
      </c>
      <c r="K67" s="11">
        <f>COUNTIF(N42:O57,"ROM FUSS links")</f>
        <v>0</v>
      </c>
      <c r="L67" s="59">
        <f t="shared" si="5"/>
        <v>-6.7000000000000002E-5</v>
      </c>
      <c r="M67" s="11">
        <f>COUNTIF(Q42:R57,"ROM FUSS links")</f>
        <v>0</v>
      </c>
      <c r="N67" s="15">
        <f t="shared" si="6"/>
        <v>-6.7000000000000002E-5</v>
      </c>
      <c r="O67" s="11">
        <f>COUNTIF(T42:U57,"ROM FUSS links")</f>
        <v>0</v>
      </c>
      <c r="P67" s="59">
        <f t="shared" si="7"/>
        <v>-6.7000000000000002E-5</v>
      </c>
      <c r="Q67" s="11">
        <f>COUNTIF(W42:X57,"ROM FUSS links")</f>
        <v>0</v>
      </c>
      <c r="R67" s="59">
        <f t="shared" si="8"/>
        <v>-6.7000000000000002E-5</v>
      </c>
      <c r="S67" s="11">
        <f>COUNTIF(Z42:AA57,"ROM FUSS links")</f>
        <v>0</v>
      </c>
      <c r="T67" s="59">
        <f t="shared" si="9"/>
        <v>-6.7000000000000002E-5</v>
      </c>
      <c r="U67" s="11">
        <f>COUNTIF(AC42:AD57,"ROM FUSS links")</f>
        <v>0</v>
      </c>
      <c r="V67" s="59">
        <f t="shared" si="10"/>
        <v>-6.7000000000000002E-5</v>
      </c>
      <c r="W67" s="11">
        <f>COUNTIF(AF42:AG57,"ROM FUSS links")</f>
        <v>0</v>
      </c>
      <c r="X67" s="15">
        <f t="shared" si="11"/>
        <v>-6.7000000000000002E-5</v>
      </c>
      <c r="Y67" s="11">
        <f>COUNTIF(AI42:AJ57,"ROM FUSS links")</f>
        <v>0</v>
      </c>
      <c r="Z67" s="59">
        <f t="shared" si="12"/>
        <v>-6.7000000000000002E-5</v>
      </c>
      <c r="AA67" s="11">
        <f>COUNTIF(AL42:AM57,"ROM FUSS links")</f>
        <v>0</v>
      </c>
      <c r="AB67" s="59">
        <f t="shared" si="13"/>
        <v>-6.7000000000000002E-5</v>
      </c>
      <c r="AC67" s="11">
        <f>COUNTIF(AO42:AP57,"ROM FUSS links")</f>
        <v>0</v>
      </c>
      <c r="AD67" s="59">
        <f t="shared" si="14"/>
        <v>-6.7000000000000002E-5</v>
      </c>
      <c r="AE67" s="11">
        <f>COUNTIF(AR42:AS57,"ROM FUSS links")</f>
        <v>0</v>
      </c>
      <c r="AF67" s="59">
        <f t="shared" si="15"/>
        <v>-6.7000000000000002E-5</v>
      </c>
      <c r="AG67" s="11">
        <f>COUNTIF(AU42:AV57,"ROM FUSS links")</f>
        <v>0</v>
      </c>
      <c r="AH67" s="59">
        <f t="shared" si="16"/>
        <v>-6.7000000000000002E-5</v>
      </c>
      <c r="AI67" s="11">
        <f>COUNTIF(AX42:AY57,"ROM FUSS links")</f>
        <v>0</v>
      </c>
      <c r="AJ67" s="59">
        <f t="shared" si="17"/>
        <v>-6.7000000000000002E-5</v>
      </c>
      <c r="AK67" s="11">
        <f>COUNTIF(BA42:BB57,"ROM FUSS links")</f>
        <v>0</v>
      </c>
      <c r="AL67" s="59">
        <f t="shared" si="18"/>
        <v>-6.7000000000000002E-5</v>
      </c>
      <c r="AM67" s="11">
        <f>COUNTIF(BD42:BE57,"ROM FUSS links")</f>
        <v>0</v>
      </c>
      <c r="AN67" s="59">
        <f t="shared" si="19"/>
        <v>-6.7000000000000002E-5</v>
      </c>
      <c r="AO67" s="11">
        <f>COUNTIF(BG42:BH57,"ROM FUSS links")</f>
        <v>0</v>
      </c>
      <c r="AP67" s="59">
        <f t="shared" si="20"/>
        <v>-6.7000000000000002E-5</v>
      </c>
      <c r="AQ67" s="11">
        <f>COUNTIF(BJ42:BK57,"ROM FUSS links")</f>
        <v>0</v>
      </c>
      <c r="AR67" s="59">
        <f t="shared" si="21"/>
        <v>-6.7000000000000002E-5</v>
      </c>
      <c r="AS67" s="11">
        <f>COUNTIF(BM42:BN57,"ROM FUSS links")</f>
        <v>0</v>
      </c>
      <c r="AT67" s="59">
        <f t="shared" si="22"/>
        <v>-6.7000000000000002E-5</v>
      </c>
      <c r="AU67" s="11">
        <f>COUNTIF(BP42:BQ57,"ROM FUSS links")</f>
        <v>0</v>
      </c>
      <c r="AV67" s="59">
        <f t="shared" si="23"/>
        <v>-6.7000000000000002E-5</v>
      </c>
      <c r="AW67" s="11">
        <f>COUNTIF(BS42:BT57,"ROM FUSS links")</f>
        <v>0</v>
      </c>
      <c r="AX67" s="59">
        <f t="shared" si="24"/>
        <v>-6.7000000000000002E-5</v>
      </c>
      <c r="AY67" s="11">
        <f>COUNTIF(BV42:BW57,"ROM FUSS links")</f>
        <v>0</v>
      </c>
      <c r="AZ67" s="59">
        <f t="shared" si="25"/>
        <v>-6.7000000000000002E-5</v>
      </c>
      <c r="BA67" s="11">
        <f>COUNTIF(BY42:BZ57,"ROM FUSS links")</f>
        <v>0</v>
      </c>
      <c r="BB67" s="59">
        <f t="shared" si="26"/>
        <v>-6.7000000000000002E-5</v>
      </c>
      <c r="BC67" s="11">
        <f>COUNTIF(CB42:CC57,"ROM FUSS links")</f>
        <v>0</v>
      </c>
      <c r="BD67" s="59">
        <f t="shared" si="27"/>
        <v>-6.7000000000000002E-5</v>
      </c>
      <c r="BE67" s="11">
        <f>COUNTIF(CE42:CF57,"ROM FUSS links")</f>
        <v>0</v>
      </c>
      <c r="BF67" s="59">
        <f t="shared" si="28"/>
        <v>-6.7000000000000002E-5</v>
      </c>
      <c r="BG67" s="11">
        <f>COUNTIF(CH42:CI57,"ROM FUSS links")</f>
        <v>0</v>
      </c>
      <c r="BH67" s="59">
        <f t="shared" si="29"/>
        <v>-6.7000000000000002E-5</v>
      </c>
      <c r="BI67" s="11">
        <f>COUNTIF(CK42:CL57,"ROM FUSS links")</f>
        <v>0</v>
      </c>
      <c r="BJ67" s="59">
        <f t="shared" si="30"/>
        <v>-6.7000000000000002E-5</v>
      </c>
      <c r="BK67" s="11">
        <f>COUNTIF(CN42:CO57,"ROM FUSS links")</f>
        <v>0</v>
      </c>
      <c r="BL67" s="59">
        <f t="shared" si="31"/>
        <v>-6.7000000000000002E-5</v>
      </c>
      <c r="BM67" s="88"/>
      <c r="BN67" s="88"/>
    </row>
    <row r="68" spans="2:66" ht="18.75" x14ac:dyDescent="0.3">
      <c r="B68" s="54">
        <f t="shared" si="1"/>
        <v>0</v>
      </c>
      <c r="D68" s="52">
        <f t="shared" si="2"/>
        <v>-6.7999999999999999E-5</v>
      </c>
      <c r="E68" s="21" t="s">
        <v>106</v>
      </c>
      <c r="F68" s="13">
        <f>COUNTIF(E42:F57,"ROM BWS beidseits")</f>
        <v>0</v>
      </c>
      <c r="G68" s="11">
        <f>COUNTIF(H42:I57,"ROM BWS beidseits")</f>
        <v>0</v>
      </c>
      <c r="H68" s="50">
        <f t="shared" si="3"/>
        <v>-6.7999999999999999E-5</v>
      </c>
      <c r="I68" s="11">
        <f>COUNTIF(K42:L57,"ROM BWS beidseits")</f>
        <v>0</v>
      </c>
      <c r="J68" s="59">
        <f t="shared" si="4"/>
        <v>-6.7999999999999999E-5</v>
      </c>
      <c r="K68" s="11">
        <f>COUNTIF(N42:O57,"ROM BWS beidseits")</f>
        <v>0</v>
      </c>
      <c r="L68" s="59">
        <f t="shared" si="5"/>
        <v>-6.7999999999999999E-5</v>
      </c>
      <c r="M68" s="11">
        <f>COUNTIF(Q42:R57,"ROM BWS beidseits")</f>
        <v>0</v>
      </c>
      <c r="N68" s="15">
        <f t="shared" si="6"/>
        <v>-6.7999999999999999E-5</v>
      </c>
      <c r="O68" s="11">
        <f>COUNTIF(T42:U57,"ROM BWS beidseits")</f>
        <v>0</v>
      </c>
      <c r="P68" s="59">
        <f t="shared" si="7"/>
        <v>-6.7999999999999999E-5</v>
      </c>
      <c r="Q68" s="11">
        <f>COUNTIF(W42:X57,"ROM BWS beidseits")</f>
        <v>0</v>
      </c>
      <c r="R68" s="59">
        <f t="shared" si="8"/>
        <v>-6.7999999999999999E-5</v>
      </c>
      <c r="S68" s="11">
        <f>COUNTIF(Z42:AA57,"ROM BWS beidseits")</f>
        <v>0</v>
      </c>
      <c r="T68" s="59">
        <f t="shared" si="9"/>
        <v>-6.7999999999999999E-5</v>
      </c>
      <c r="U68" s="11">
        <f>COUNTIF(AC42:AD57,"ROM BWS beidseits")</f>
        <v>0</v>
      </c>
      <c r="V68" s="59">
        <f t="shared" si="10"/>
        <v>-6.7999999999999999E-5</v>
      </c>
      <c r="W68" s="11">
        <f>COUNTIF(AF42:AG57,"ROM BWS beidseits")</f>
        <v>0</v>
      </c>
      <c r="X68" s="15">
        <f t="shared" si="11"/>
        <v>-6.7999999999999999E-5</v>
      </c>
      <c r="Y68" s="11">
        <f>COUNTIF(AI42:AJ57,"ROM BWS beidseits")</f>
        <v>0</v>
      </c>
      <c r="Z68" s="59">
        <f t="shared" si="12"/>
        <v>-6.7999999999999999E-5</v>
      </c>
      <c r="AA68" s="11">
        <f>COUNTIF(AL42:AM57,"ROM BWS beidseits")</f>
        <v>0</v>
      </c>
      <c r="AB68" s="59">
        <f t="shared" si="13"/>
        <v>-6.7999999999999999E-5</v>
      </c>
      <c r="AC68" s="11">
        <f>COUNTIF(AO42:AP57,"ROM BWS beidseits")</f>
        <v>0</v>
      </c>
      <c r="AD68" s="59">
        <f t="shared" si="14"/>
        <v>-6.7999999999999999E-5</v>
      </c>
      <c r="AE68" s="11">
        <f>COUNTIF(AR42:AS57,"ROM BWS beidseits")</f>
        <v>0</v>
      </c>
      <c r="AF68" s="59">
        <f t="shared" si="15"/>
        <v>-6.7999999999999999E-5</v>
      </c>
      <c r="AG68" s="11">
        <f>COUNTIF(AU42:AV57,"ROM BWS beidseits")</f>
        <v>0</v>
      </c>
      <c r="AH68" s="59">
        <f t="shared" si="16"/>
        <v>-6.7999999999999999E-5</v>
      </c>
      <c r="AI68" s="11">
        <f>COUNTIF(AX42:AY57,"ROM BWS beidseits")</f>
        <v>0</v>
      </c>
      <c r="AJ68" s="59">
        <f t="shared" si="17"/>
        <v>-6.7999999999999999E-5</v>
      </c>
      <c r="AK68" s="11">
        <f>COUNTIF(BA42:BB57,"ROM BWS beidseits")</f>
        <v>0</v>
      </c>
      <c r="AL68" s="59">
        <f t="shared" si="18"/>
        <v>-6.7999999999999999E-5</v>
      </c>
      <c r="AM68" s="11">
        <f>COUNTIF(BD42:BE57,"ROM BWS beidseits")</f>
        <v>0</v>
      </c>
      <c r="AN68" s="59">
        <f t="shared" si="19"/>
        <v>-6.7999999999999999E-5</v>
      </c>
      <c r="AO68" s="11">
        <f>COUNTIF(BG42:BH57,"ROM BWS beidseits")</f>
        <v>0</v>
      </c>
      <c r="AP68" s="59">
        <f t="shared" si="20"/>
        <v>-6.7999999999999999E-5</v>
      </c>
      <c r="AQ68" s="11">
        <f>COUNTIF(BJ42:BK57,"ROM BWS beidseits")</f>
        <v>0</v>
      </c>
      <c r="AR68" s="59">
        <f t="shared" si="21"/>
        <v>-6.7999999999999999E-5</v>
      </c>
      <c r="AS68" s="11">
        <f>COUNTIF(BM42:BN57,"ROM BWS beidseits")</f>
        <v>0</v>
      </c>
      <c r="AT68" s="59">
        <f t="shared" si="22"/>
        <v>-6.7999999999999999E-5</v>
      </c>
      <c r="AU68" s="11">
        <f>COUNTIF(BP42:BQ57,"ROM BWS beidseits")</f>
        <v>0</v>
      </c>
      <c r="AV68" s="59">
        <f t="shared" si="23"/>
        <v>-6.7999999999999999E-5</v>
      </c>
      <c r="AW68" s="11">
        <f>COUNTIF(BS42:BT57,"ROM BWS beidseits")</f>
        <v>0</v>
      </c>
      <c r="AX68" s="59">
        <f t="shared" si="24"/>
        <v>-6.7999999999999999E-5</v>
      </c>
      <c r="AY68" s="11">
        <f>COUNTIF(BV42:BW57,"ROM BWS beidseits")</f>
        <v>0</v>
      </c>
      <c r="AZ68" s="59">
        <f t="shared" si="25"/>
        <v>-6.7999999999999999E-5</v>
      </c>
      <c r="BA68" s="11">
        <f>COUNTIF(BY42:BZ57,"ROM BWS beidseits")</f>
        <v>0</v>
      </c>
      <c r="BB68" s="59">
        <f t="shared" si="26"/>
        <v>-6.7999999999999999E-5</v>
      </c>
      <c r="BC68" s="11">
        <f>COUNTIF(CB42:CC57,"ROM BWS beidseits")</f>
        <v>0</v>
      </c>
      <c r="BD68" s="59">
        <f t="shared" si="27"/>
        <v>-6.7999999999999999E-5</v>
      </c>
      <c r="BE68" s="11">
        <f>COUNTIF(CE42:CF57,"ROM BWS beidseits")</f>
        <v>0</v>
      </c>
      <c r="BF68" s="59">
        <f t="shared" si="28"/>
        <v>-6.7999999999999999E-5</v>
      </c>
      <c r="BG68" s="11">
        <f>COUNTIF(CH42:CI57,"ROM BWS beidseits")</f>
        <v>0</v>
      </c>
      <c r="BH68" s="59">
        <f t="shared" si="29"/>
        <v>-6.7999999999999999E-5</v>
      </c>
      <c r="BI68" s="11">
        <f>COUNTIF(CK42:CL57,"ROM BWS beidseits")</f>
        <v>0</v>
      </c>
      <c r="BJ68" s="59">
        <f t="shared" si="30"/>
        <v>-6.7999999999999999E-5</v>
      </c>
      <c r="BK68" s="11">
        <f>COUNTIF(CN42:CO57,"ROM BWS beidseits")</f>
        <v>0</v>
      </c>
      <c r="BL68" s="59">
        <f t="shared" si="31"/>
        <v>-6.7999999999999999E-5</v>
      </c>
      <c r="BM68" s="88"/>
      <c r="BN68" s="88"/>
    </row>
    <row r="69" spans="2:66" ht="18.75" x14ac:dyDescent="0.3">
      <c r="B69" s="54">
        <f t="shared" si="1"/>
        <v>0</v>
      </c>
      <c r="D69" s="52">
        <f t="shared" si="2"/>
        <v>-6.8999999999999997E-5</v>
      </c>
      <c r="E69" s="21" t="s">
        <v>103</v>
      </c>
      <c r="F69" s="13">
        <f>COUNTIF(E42:F57,"ROM BWS rechts")</f>
        <v>0</v>
      </c>
      <c r="G69" s="11">
        <f>COUNTIF(H42:I57,"ROM BWS rechts")</f>
        <v>0</v>
      </c>
      <c r="H69" s="50">
        <f t="shared" si="3"/>
        <v>-6.8999999999999997E-5</v>
      </c>
      <c r="I69" s="11">
        <f>COUNTIF(K42:L57,"ROM BWS rechts")</f>
        <v>0</v>
      </c>
      <c r="J69" s="59">
        <f t="shared" si="4"/>
        <v>-6.8999999999999997E-5</v>
      </c>
      <c r="K69" s="11">
        <f>COUNTIF(N42:O57,"ROM BWS rechts")</f>
        <v>0</v>
      </c>
      <c r="L69" s="59">
        <f t="shared" si="5"/>
        <v>-6.8999999999999997E-5</v>
      </c>
      <c r="M69" s="11">
        <f>COUNTIF(Q42:R57,"ROM BWS rechts")</f>
        <v>0</v>
      </c>
      <c r="N69" s="15">
        <f t="shared" si="6"/>
        <v>-6.8999999999999997E-5</v>
      </c>
      <c r="O69" s="11">
        <f>COUNTIF(T42:U57,"ROM BWS rechts")</f>
        <v>0</v>
      </c>
      <c r="P69" s="59">
        <f t="shared" si="7"/>
        <v>-6.8999999999999997E-5</v>
      </c>
      <c r="Q69" s="11">
        <f>COUNTIF(W42:X57,"ROM BWS rechts")</f>
        <v>0</v>
      </c>
      <c r="R69" s="59">
        <f t="shared" si="8"/>
        <v>-6.8999999999999997E-5</v>
      </c>
      <c r="S69" s="11">
        <f>COUNTIF(Z42:AA57,"ROM BWS rechts")</f>
        <v>0</v>
      </c>
      <c r="T69" s="59">
        <f t="shared" si="9"/>
        <v>-6.8999999999999997E-5</v>
      </c>
      <c r="U69" s="11">
        <f>COUNTIF(AC42:AD57,"ROM BWS rechts")</f>
        <v>0</v>
      </c>
      <c r="V69" s="59">
        <f t="shared" si="10"/>
        <v>-6.8999999999999997E-5</v>
      </c>
      <c r="W69" s="11">
        <f>COUNTIF(AF42:AG57,"ROM BWS rechts")</f>
        <v>0</v>
      </c>
      <c r="X69" s="15">
        <f t="shared" si="11"/>
        <v>-6.8999999999999997E-5</v>
      </c>
      <c r="Y69" s="11">
        <f>COUNTIF(AI42:AJ57,"ROM BWS rechts")</f>
        <v>0</v>
      </c>
      <c r="Z69" s="59">
        <f t="shared" si="12"/>
        <v>-6.8999999999999997E-5</v>
      </c>
      <c r="AA69" s="11">
        <f>COUNTIF(AL42:AM57,"ROM BWS rechts")</f>
        <v>0</v>
      </c>
      <c r="AB69" s="59">
        <f t="shared" si="13"/>
        <v>-6.8999999999999997E-5</v>
      </c>
      <c r="AC69" s="11">
        <f>COUNTIF(AO42:AP57,"ROM BWS rechts")</f>
        <v>0</v>
      </c>
      <c r="AD69" s="59">
        <f t="shared" si="14"/>
        <v>-6.8999999999999997E-5</v>
      </c>
      <c r="AE69" s="11">
        <f>COUNTIF(AR42:AS57,"ROM BWS rechts")</f>
        <v>0</v>
      </c>
      <c r="AF69" s="59">
        <f t="shared" si="15"/>
        <v>-6.8999999999999997E-5</v>
      </c>
      <c r="AG69" s="11">
        <f>COUNTIF(AU42:AV57,"ROM BWS rechts")</f>
        <v>0</v>
      </c>
      <c r="AH69" s="59">
        <f t="shared" si="16"/>
        <v>-6.8999999999999997E-5</v>
      </c>
      <c r="AI69" s="11">
        <f>COUNTIF(AX42:AY57,"ROM BWS rechts")</f>
        <v>0</v>
      </c>
      <c r="AJ69" s="59">
        <f t="shared" si="17"/>
        <v>-6.8999999999999997E-5</v>
      </c>
      <c r="AK69" s="11">
        <f>COUNTIF(BA42:BB57,"ROM BWS rechts")</f>
        <v>0</v>
      </c>
      <c r="AL69" s="59">
        <f t="shared" si="18"/>
        <v>-6.8999999999999997E-5</v>
      </c>
      <c r="AM69" s="11">
        <f>COUNTIF(BD42:BE57,"ROM BWS rechts")</f>
        <v>0</v>
      </c>
      <c r="AN69" s="59">
        <f t="shared" si="19"/>
        <v>-6.8999999999999997E-5</v>
      </c>
      <c r="AO69" s="11">
        <f>COUNTIF(BG42:BH57,"ROM BWS rechts")</f>
        <v>0</v>
      </c>
      <c r="AP69" s="59">
        <f t="shared" si="20"/>
        <v>-6.8999999999999997E-5</v>
      </c>
      <c r="AQ69" s="11">
        <f>COUNTIF(BJ42:BK57,"ROM BWS rechts")</f>
        <v>0</v>
      </c>
      <c r="AR69" s="59">
        <f t="shared" si="21"/>
        <v>-6.8999999999999997E-5</v>
      </c>
      <c r="AS69" s="11">
        <f>COUNTIF(BM42:BN57,"ROM BWS rechts")</f>
        <v>0</v>
      </c>
      <c r="AT69" s="59">
        <f t="shared" si="22"/>
        <v>-6.8999999999999997E-5</v>
      </c>
      <c r="AU69" s="11">
        <f>COUNTIF(BP42:BQ57,"ROM BWS rechts")</f>
        <v>0</v>
      </c>
      <c r="AV69" s="59">
        <f t="shared" si="23"/>
        <v>-6.8999999999999997E-5</v>
      </c>
      <c r="AW69" s="11">
        <f>COUNTIF(BS42:BT57,"ROM BWS rechts")</f>
        <v>0</v>
      </c>
      <c r="AX69" s="59">
        <f t="shared" si="24"/>
        <v>-6.8999999999999997E-5</v>
      </c>
      <c r="AY69" s="11">
        <f>COUNTIF(BV42:BW57,"ROM BWS rechts")</f>
        <v>0</v>
      </c>
      <c r="AZ69" s="59">
        <f t="shared" si="25"/>
        <v>-6.8999999999999997E-5</v>
      </c>
      <c r="BA69" s="11">
        <f>COUNTIF(BY42:BZ57,"ROM BWS rechts")</f>
        <v>0</v>
      </c>
      <c r="BB69" s="59">
        <f t="shared" si="26"/>
        <v>-6.8999999999999997E-5</v>
      </c>
      <c r="BC69" s="11">
        <f>COUNTIF(CB42:CC57,"ROM BWS rechts")</f>
        <v>0</v>
      </c>
      <c r="BD69" s="59">
        <f t="shared" si="27"/>
        <v>-6.8999999999999997E-5</v>
      </c>
      <c r="BE69" s="11">
        <f>COUNTIF(CE42:CF57,"ROM BWS rechts")</f>
        <v>0</v>
      </c>
      <c r="BF69" s="59">
        <f t="shared" si="28"/>
        <v>-6.8999999999999997E-5</v>
      </c>
      <c r="BG69" s="11">
        <f>COUNTIF(CH42:CI57,"ROM BWS rechts")</f>
        <v>0</v>
      </c>
      <c r="BH69" s="59">
        <f t="shared" si="29"/>
        <v>-6.8999999999999997E-5</v>
      </c>
      <c r="BI69" s="11">
        <f>COUNTIF(CK42:CL57,"ROM BWS rechts")</f>
        <v>0</v>
      </c>
      <c r="BJ69" s="59">
        <f t="shared" si="30"/>
        <v>-6.8999999999999997E-5</v>
      </c>
      <c r="BK69" s="11">
        <f>COUNTIF(CN42:CO57,"ROM BWS rechts")</f>
        <v>0</v>
      </c>
      <c r="BL69" s="59">
        <f t="shared" si="31"/>
        <v>-6.8999999999999997E-5</v>
      </c>
      <c r="BM69" s="88"/>
      <c r="BN69" s="88"/>
    </row>
    <row r="70" spans="2:66" ht="18.75" x14ac:dyDescent="0.3">
      <c r="B70" s="54">
        <f t="shared" si="1"/>
        <v>0</v>
      </c>
      <c r="D70" s="52">
        <f t="shared" si="2"/>
        <v>-6.9999999999999994E-5</v>
      </c>
      <c r="E70" s="21" t="s">
        <v>104</v>
      </c>
      <c r="F70" s="13">
        <f>COUNTIF(E42:F57,"ROM BWS links")</f>
        <v>0</v>
      </c>
      <c r="G70" s="11">
        <f>COUNTIF(H42:I57,"ROM BWS links")</f>
        <v>0</v>
      </c>
      <c r="H70" s="50">
        <f t="shared" si="3"/>
        <v>-6.9999999999999994E-5</v>
      </c>
      <c r="I70" s="11">
        <f>COUNTIF(K42:L57,"ROM BWS links")</f>
        <v>0</v>
      </c>
      <c r="J70" s="59">
        <f t="shared" si="4"/>
        <v>-6.9999999999999994E-5</v>
      </c>
      <c r="K70" s="11">
        <f>COUNTIF(N42:O57,"ROM BWS links")</f>
        <v>0</v>
      </c>
      <c r="L70" s="59">
        <f t="shared" si="5"/>
        <v>-6.9999999999999994E-5</v>
      </c>
      <c r="M70" s="11">
        <f>COUNTIF(Q42:R57,"ROM BWS links")</f>
        <v>0</v>
      </c>
      <c r="N70" s="15">
        <f t="shared" si="6"/>
        <v>-6.9999999999999994E-5</v>
      </c>
      <c r="O70" s="11">
        <f>COUNTIF(T42:U57,"ROM BWS links")</f>
        <v>0</v>
      </c>
      <c r="P70" s="59">
        <f t="shared" si="7"/>
        <v>-6.9999999999999994E-5</v>
      </c>
      <c r="Q70" s="11">
        <f>COUNTIF(W42:X57,"ROM BWS links")</f>
        <v>0</v>
      </c>
      <c r="R70" s="59">
        <f t="shared" si="8"/>
        <v>-6.9999999999999994E-5</v>
      </c>
      <c r="S70" s="11">
        <f>COUNTIF(Z42:AA57,"ROM BWS links")</f>
        <v>0</v>
      </c>
      <c r="T70" s="59">
        <f t="shared" si="9"/>
        <v>-6.9999999999999994E-5</v>
      </c>
      <c r="U70" s="11">
        <f>COUNTIF(AC42:AD57,"ROM BWS links")</f>
        <v>0</v>
      </c>
      <c r="V70" s="59">
        <f t="shared" si="10"/>
        <v>-6.9999999999999994E-5</v>
      </c>
      <c r="W70" s="11">
        <f>COUNTIF(AF42:AG57,"ROM BWS links")</f>
        <v>0</v>
      </c>
      <c r="X70" s="15">
        <f t="shared" si="11"/>
        <v>-6.9999999999999994E-5</v>
      </c>
      <c r="Y70" s="11">
        <f>COUNTIF(AI42:AJ57,"ROM BWS links")</f>
        <v>0</v>
      </c>
      <c r="Z70" s="59">
        <f t="shared" si="12"/>
        <v>-6.9999999999999994E-5</v>
      </c>
      <c r="AA70" s="11">
        <f>COUNTIF(AL42:AM57,"ROM BWS links")</f>
        <v>0</v>
      </c>
      <c r="AB70" s="59">
        <f t="shared" si="13"/>
        <v>-6.9999999999999994E-5</v>
      </c>
      <c r="AC70" s="11">
        <f>COUNTIF(AO42:AP57,"ROM BWS links")</f>
        <v>0</v>
      </c>
      <c r="AD70" s="59">
        <f t="shared" si="14"/>
        <v>-6.9999999999999994E-5</v>
      </c>
      <c r="AE70" s="11">
        <f>COUNTIF(AR42:AS57,"ROM BWS links")</f>
        <v>0</v>
      </c>
      <c r="AF70" s="59">
        <f t="shared" si="15"/>
        <v>-6.9999999999999994E-5</v>
      </c>
      <c r="AG70" s="11">
        <f>COUNTIF(AU42:AV57,"ROM BWS links")</f>
        <v>0</v>
      </c>
      <c r="AH70" s="59">
        <f t="shared" si="16"/>
        <v>-6.9999999999999994E-5</v>
      </c>
      <c r="AI70" s="11">
        <f>COUNTIF(AX42:AY57,"ROM BWS links")</f>
        <v>0</v>
      </c>
      <c r="AJ70" s="59">
        <f t="shared" si="17"/>
        <v>-6.9999999999999994E-5</v>
      </c>
      <c r="AK70" s="11">
        <f>COUNTIF(BA42:BB57,"ROM BWS links")</f>
        <v>0</v>
      </c>
      <c r="AL70" s="59">
        <f t="shared" si="18"/>
        <v>-6.9999999999999994E-5</v>
      </c>
      <c r="AM70" s="11">
        <f>COUNTIF(BD42:BE57,"ROM BWS links")</f>
        <v>0</v>
      </c>
      <c r="AN70" s="59">
        <f t="shared" si="19"/>
        <v>-6.9999999999999994E-5</v>
      </c>
      <c r="AO70" s="11">
        <f>COUNTIF(BG42:BH57,"ROM BWS links")</f>
        <v>0</v>
      </c>
      <c r="AP70" s="59">
        <f t="shared" si="20"/>
        <v>-6.9999999999999994E-5</v>
      </c>
      <c r="AQ70" s="11">
        <f>COUNTIF(BJ42:BK57,"ROM BWS links")</f>
        <v>0</v>
      </c>
      <c r="AR70" s="59">
        <f t="shared" si="21"/>
        <v>-6.9999999999999994E-5</v>
      </c>
      <c r="AS70" s="11">
        <f>COUNTIF(BM42:BN57,"ROM BWS links")</f>
        <v>0</v>
      </c>
      <c r="AT70" s="59">
        <f t="shared" si="22"/>
        <v>-6.9999999999999994E-5</v>
      </c>
      <c r="AU70" s="11">
        <f>COUNTIF(BP42:BQ57,"ROM BWS links")</f>
        <v>0</v>
      </c>
      <c r="AV70" s="59">
        <f t="shared" si="23"/>
        <v>-6.9999999999999994E-5</v>
      </c>
      <c r="AW70" s="11">
        <f>COUNTIF(BS42:BT57,"ROM BWS links")</f>
        <v>0</v>
      </c>
      <c r="AX70" s="59">
        <f t="shared" si="24"/>
        <v>-6.9999999999999994E-5</v>
      </c>
      <c r="AY70" s="11">
        <f>COUNTIF(BV42:BW57,"ROM BWS links")</f>
        <v>0</v>
      </c>
      <c r="AZ70" s="59">
        <f t="shared" si="25"/>
        <v>-6.9999999999999994E-5</v>
      </c>
      <c r="BA70" s="11">
        <f>COUNTIF(BY42:BZ57,"ROM BWS links")</f>
        <v>0</v>
      </c>
      <c r="BB70" s="59">
        <f t="shared" si="26"/>
        <v>-6.9999999999999994E-5</v>
      </c>
      <c r="BC70" s="11">
        <f>COUNTIF(CB42:CC57,"ROM BWS links")</f>
        <v>0</v>
      </c>
      <c r="BD70" s="59">
        <f t="shared" si="27"/>
        <v>-6.9999999999999994E-5</v>
      </c>
      <c r="BE70" s="11">
        <f>COUNTIF(CE42:CF57,"ROM BWS links")</f>
        <v>0</v>
      </c>
      <c r="BF70" s="59">
        <f t="shared" si="28"/>
        <v>-6.9999999999999994E-5</v>
      </c>
      <c r="BG70" s="11">
        <f>COUNTIF(CH42:CI57,"ROM BWS links")</f>
        <v>0</v>
      </c>
      <c r="BH70" s="59">
        <f t="shared" si="29"/>
        <v>-6.9999999999999994E-5</v>
      </c>
      <c r="BI70" s="11">
        <f>COUNTIF(CK42:CL57,"ROM BWS links")</f>
        <v>0</v>
      </c>
      <c r="BJ70" s="59">
        <f t="shared" si="30"/>
        <v>-6.9999999999999994E-5</v>
      </c>
      <c r="BK70" s="11">
        <f>COUNTIF(CN42:CO57,"ROM BWS links")</f>
        <v>0</v>
      </c>
      <c r="BL70" s="59">
        <f t="shared" si="31"/>
        <v>-6.9999999999999994E-5</v>
      </c>
      <c r="BM70" s="88"/>
      <c r="BN70" s="88"/>
    </row>
    <row r="71" spans="2:66" ht="18.75" x14ac:dyDescent="0.3">
      <c r="B71" s="54">
        <f t="shared" si="1"/>
        <v>0</v>
      </c>
      <c r="D71" s="52">
        <f t="shared" si="2"/>
        <v>-7.1000000000000005E-5</v>
      </c>
      <c r="E71" s="21" t="s">
        <v>107</v>
      </c>
      <c r="F71" s="13">
        <f>COUNTIF(E42:F57,"ROM HUEFTE beidseits")</f>
        <v>0</v>
      </c>
      <c r="G71" s="11">
        <f>COUNTIF(H42:I57,"ROM HUEFTE beidseits")</f>
        <v>0</v>
      </c>
      <c r="H71" s="50">
        <f t="shared" si="3"/>
        <v>-7.1000000000000005E-5</v>
      </c>
      <c r="I71" s="11">
        <f>COUNTIF(K42:L57,"ROM HUEFTE beidseits")</f>
        <v>0</v>
      </c>
      <c r="J71" s="59">
        <f t="shared" si="4"/>
        <v>-7.1000000000000005E-5</v>
      </c>
      <c r="K71" s="11">
        <f>COUNTIF(N42:O57,"ROM HUEFTE beidseits")</f>
        <v>0</v>
      </c>
      <c r="L71" s="59">
        <f t="shared" si="5"/>
        <v>-7.1000000000000005E-5</v>
      </c>
      <c r="M71" s="11">
        <f>COUNTIF(Q42:R57,"ROM HUEFTE beidseits")</f>
        <v>0</v>
      </c>
      <c r="N71" s="15">
        <f t="shared" si="6"/>
        <v>-7.1000000000000005E-5</v>
      </c>
      <c r="O71" s="11">
        <f>COUNTIF(T42:U57,"ROM HUEFTE beidseits")</f>
        <v>0</v>
      </c>
      <c r="P71" s="59">
        <f t="shared" si="7"/>
        <v>-7.1000000000000005E-5</v>
      </c>
      <c r="Q71" s="11">
        <f>COUNTIF(W42:X57,"ROM HUEFTE beidseits")</f>
        <v>0</v>
      </c>
      <c r="R71" s="59">
        <f t="shared" si="8"/>
        <v>-7.1000000000000005E-5</v>
      </c>
      <c r="S71" s="11">
        <f>COUNTIF(Z42:AA57,"ROM HUEFTE beidseits")</f>
        <v>0</v>
      </c>
      <c r="T71" s="59">
        <f t="shared" si="9"/>
        <v>-7.1000000000000005E-5</v>
      </c>
      <c r="U71" s="11">
        <f>COUNTIF(AC42:AD57,"ROM HUEFTE beidseits")</f>
        <v>0</v>
      </c>
      <c r="V71" s="59">
        <f t="shared" si="10"/>
        <v>-7.1000000000000005E-5</v>
      </c>
      <c r="W71" s="11">
        <f>COUNTIF(AF42:AG57,"ROM HUEFTE beidseits")</f>
        <v>0</v>
      </c>
      <c r="X71" s="15">
        <f t="shared" si="11"/>
        <v>-7.1000000000000005E-5</v>
      </c>
      <c r="Y71" s="11">
        <f>COUNTIF(AI42:AJ57,"ROM HUEFTE beidseits")</f>
        <v>0</v>
      </c>
      <c r="Z71" s="59">
        <f t="shared" si="12"/>
        <v>-7.1000000000000005E-5</v>
      </c>
      <c r="AA71" s="11">
        <f>COUNTIF(AL42:AM57,"ROM HUEFTE beidseits")</f>
        <v>0</v>
      </c>
      <c r="AB71" s="59">
        <f t="shared" si="13"/>
        <v>-7.1000000000000005E-5</v>
      </c>
      <c r="AC71" s="11">
        <f>COUNTIF(AO42:AP57,"ROM HUEFTE beidseits")</f>
        <v>0</v>
      </c>
      <c r="AD71" s="59">
        <f t="shared" si="14"/>
        <v>-7.1000000000000005E-5</v>
      </c>
      <c r="AE71" s="11">
        <f>COUNTIF(AR42:AS57,"ROM HUEFTE beidseits")</f>
        <v>0</v>
      </c>
      <c r="AF71" s="59">
        <f t="shared" si="15"/>
        <v>-7.1000000000000005E-5</v>
      </c>
      <c r="AG71" s="11">
        <f>COUNTIF(AU42:AV57,"ROM HUEFTE beidseits")</f>
        <v>0</v>
      </c>
      <c r="AH71" s="59">
        <f t="shared" si="16"/>
        <v>-7.1000000000000005E-5</v>
      </c>
      <c r="AI71" s="11">
        <f>COUNTIF(AX42:AY57,"ROM HUEFTE beidseits")</f>
        <v>0</v>
      </c>
      <c r="AJ71" s="59">
        <f t="shared" si="17"/>
        <v>-7.1000000000000005E-5</v>
      </c>
      <c r="AK71" s="11">
        <f>COUNTIF(BA42:BB57,"ROM HUEFTE beidseits")</f>
        <v>0</v>
      </c>
      <c r="AL71" s="59">
        <f t="shared" si="18"/>
        <v>-7.1000000000000005E-5</v>
      </c>
      <c r="AM71" s="11">
        <f>COUNTIF(BD42:BE57,"ROM HUEFTE beidseits")</f>
        <v>0</v>
      </c>
      <c r="AN71" s="59">
        <f t="shared" si="19"/>
        <v>-7.1000000000000005E-5</v>
      </c>
      <c r="AO71" s="11">
        <f>COUNTIF(BG42:BH57,"ROM HUEFTE beidseits")</f>
        <v>0</v>
      </c>
      <c r="AP71" s="59">
        <f t="shared" si="20"/>
        <v>-7.1000000000000005E-5</v>
      </c>
      <c r="AQ71" s="11">
        <f>COUNTIF(BJ42:BK57,"ROM HUEFTE beidseits")</f>
        <v>0</v>
      </c>
      <c r="AR71" s="59">
        <f t="shared" si="21"/>
        <v>-7.1000000000000005E-5</v>
      </c>
      <c r="AS71" s="11">
        <f>COUNTIF(BM42:BN57,"ROM HUEFTE beidseits")</f>
        <v>0</v>
      </c>
      <c r="AT71" s="59">
        <f t="shared" si="22"/>
        <v>-7.1000000000000005E-5</v>
      </c>
      <c r="AU71" s="11">
        <f>COUNTIF(BP42:BQ57,"ROM HUEFTE beidseits")</f>
        <v>0</v>
      </c>
      <c r="AV71" s="59">
        <f t="shared" si="23"/>
        <v>-7.1000000000000005E-5</v>
      </c>
      <c r="AW71" s="11">
        <f>COUNTIF(BS42:BT57,"ROM HUEFTE beidseits")</f>
        <v>0</v>
      </c>
      <c r="AX71" s="59">
        <f t="shared" si="24"/>
        <v>-7.1000000000000005E-5</v>
      </c>
      <c r="AY71" s="11">
        <f>COUNTIF(BV42:BW57,"ROM HUEFTE beidseits")</f>
        <v>0</v>
      </c>
      <c r="AZ71" s="59">
        <f t="shared" si="25"/>
        <v>-7.1000000000000005E-5</v>
      </c>
      <c r="BA71" s="11">
        <f>COUNTIF(BY42:BZ57,"ROM HUEFTE beidseits")</f>
        <v>0</v>
      </c>
      <c r="BB71" s="59">
        <f t="shared" si="26"/>
        <v>-7.1000000000000005E-5</v>
      </c>
      <c r="BC71" s="11">
        <f>COUNTIF(CB42:CC57,"ROM HUEFTE beidseits")</f>
        <v>0</v>
      </c>
      <c r="BD71" s="59">
        <f t="shared" si="27"/>
        <v>-7.1000000000000005E-5</v>
      </c>
      <c r="BE71" s="11">
        <f>COUNTIF(CE42:CF57,"ROM HUEFTE beidseits")</f>
        <v>0</v>
      </c>
      <c r="BF71" s="59">
        <f t="shared" si="28"/>
        <v>-7.1000000000000005E-5</v>
      </c>
      <c r="BG71" s="11">
        <f>COUNTIF(CH42:CI57,"ROM HUEFTE beidseits")</f>
        <v>0</v>
      </c>
      <c r="BH71" s="59">
        <f t="shared" si="29"/>
        <v>-7.1000000000000005E-5</v>
      </c>
      <c r="BI71" s="11">
        <f>COUNTIF(CK42:CL57,"ROM HUEFTE beidseits")</f>
        <v>0</v>
      </c>
      <c r="BJ71" s="59">
        <f t="shared" si="30"/>
        <v>-7.1000000000000005E-5</v>
      </c>
      <c r="BK71" s="11">
        <f>COUNTIF(CN42:CO57,"ROM HUEFTE beidseits")</f>
        <v>0</v>
      </c>
      <c r="BL71" s="59">
        <f t="shared" si="31"/>
        <v>-7.1000000000000005E-5</v>
      </c>
      <c r="BM71" s="88"/>
      <c r="BN71" s="88"/>
    </row>
    <row r="72" spans="2:66" ht="18.75" x14ac:dyDescent="0.3">
      <c r="B72" s="54">
        <f t="shared" si="1"/>
        <v>0</v>
      </c>
      <c r="D72" s="52">
        <f t="shared" si="2"/>
        <v>-7.2000000000000002E-5</v>
      </c>
      <c r="E72" s="21" t="s">
        <v>108</v>
      </c>
      <c r="F72" s="13">
        <f>COUNTIF(E42:F57,"ROM HUEFTE rechts")</f>
        <v>0</v>
      </c>
      <c r="G72" s="11">
        <f>COUNTIF(H42:I57,"ROM HUEFTE rechts")</f>
        <v>0</v>
      </c>
      <c r="H72" s="50">
        <f t="shared" si="3"/>
        <v>-7.2000000000000002E-5</v>
      </c>
      <c r="I72" s="11">
        <f>COUNTIF(K42:L57,"ROM HUEFTE rechts")</f>
        <v>0</v>
      </c>
      <c r="J72" s="59">
        <f t="shared" si="4"/>
        <v>-7.2000000000000002E-5</v>
      </c>
      <c r="K72" s="11">
        <f>COUNTIF(N42:O57,"ROM HUEFTE rechts")</f>
        <v>0</v>
      </c>
      <c r="L72" s="59">
        <f t="shared" si="5"/>
        <v>-7.2000000000000002E-5</v>
      </c>
      <c r="M72" s="11">
        <f>COUNTIF(Q42:R57,"ROM HUEFTE rechts")</f>
        <v>0</v>
      </c>
      <c r="N72" s="15">
        <f t="shared" si="6"/>
        <v>-7.2000000000000002E-5</v>
      </c>
      <c r="O72" s="11">
        <f>COUNTIF(T42:U57,"ROM HUEFTE rechts")</f>
        <v>0</v>
      </c>
      <c r="P72" s="59">
        <f t="shared" si="7"/>
        <v>-7.2000000000000002E-5</v>
      </c>
      <c r="Q72" s="11">
        <f>COUNTIF(W42:X57,"ROM HUEFTE rechts")</f>
        <v>0</v>
      </c>
      <c r="R72" s="59">
        <f t="shared" si="8"/>
        <v>-7.2000000000000002E-5</v>
      </c>
      <c r="S72" s="11">
        <f>COUNTIF(Z42:AA57,"ROM HUEFTE rechts")</f>
        <v>0</v>
      </c>
      <c r="T72" s="59">
        <f t="shared" si="9"/>
        <v>-7.2000000000000002E-5</v>
      </c>
      <c r="U72" s="11">
        <f>COUNTIF(AC42:AD57,"ROM HUEFTE rechts")</f>
        <v>0</v>
      </c>
      <c r="V72" s="59">
        <f t="shared" si="10"/>
        <v>-7.2000000000000002E-5</v>
      </c>
      <c r="W72" s="11">
        <f>COUNTIF(AF42:AG57,"ROM HUEFTE rechts")</f>
        <v>0</v>
      </c>
      <c r="X72" s="15">
        <f t="shared" si="11"/>
        <v>-7.2000000000000002E-5</v>
      </c>
      <c r="Y72" s="11">
        <f>COUNTIF(AI42:AJ57,"ROM HUEFTE rechts")</f>
        <v>0</v>
      </c>
      <c r="Z72" s="59">
        <f t="shared" si="12"/>
        <v>-7.2000000000000002E-5</v>
      </c>
      <c r="AA72" s="11">
        <f>COUNTIF(AL42:AM57,"ROM HUEFTE rechts")</f>
        <v>0</v>
      </c>
      <c r="AB72" s="59">
        <f t="shared" si="13"/>
        <v>-7.2000000000000002E-5</v>
      </c>
      <c r="AC72" s="11">
        <f>COUNTIF(AO42:AP57,"ROM HUEFTE rechts")</f>
        <v>0</v>
      </c>
      <c r="AD72" s="59">
        <f t="shared" si="14"/>
        <v>-7.2000000000000002E-5</v>
      </c>
      <c r="AE72" s="11">
        <f>COUNTIF(AR42:AS57,"ROM HUEFTE rechts")</f>
        <v>0</v>
      </c>
      <c r="AF72" s="59">
        <f t="shared" si="15"/>
        <v>-7.2000000000000002E-5</v>
      </c>
      <c r="AG72" s="11">
        <f>COUNTIF(AU42:AV57,"ROM HUEFTE rechts")</f>
        <v>0</v>
      </c>
      <c r="AH72" s="59">
        <f t="shared" si="16"/>
        <v>-7.2000000000000002E-5</v>
      </c>
      <c r="AI72" s="11">
        <f>COUNTIF(AX42:AY57,"ROM HUEFTE rechts")</f>
        <v>0</v>
      </c>
      <c r="AJ72" s="59">
        <f t="shared" si="17"/>
        <v>-7.2000000000000002E-5</v>
      </c>
      <c r="AK72" s="11">
        <f>COUNTIF(BA42:BB57,"ROM HUEFTE rechts")</f>
        <v>0</v>
      </c>
      <c r="AL72" s="59">
        <f t="shared" si="18"/>
        <v>-7.2000000000000002E-5</v>
      </c>
      <c r="AM72" s="11">
        <f>COUNTIF(BD42:BE57,"ROM HUEFTE rechts")</f>
        <v>0</v>
      </c>
      <c r="AN72" s="59">
        <f t="shared" si="19"/>
        <v>-7.2000000000000002E-5</v>
      </c>
      <c r="AO72" s="11">
        <f>COUNTIF(BG42:BH57,"ROM HUEFTE rechts")</f>
        <v>0</v>
      </c>
      <c r="AP72" s="59">
        <f t="shared" si="20"/>
        <v>-7.2000000000000002E-5</v>
      </c>
      <c r="AQ72" s="11">
        <f>COUNTIF(BJ42:BK57,"ROM HUEFTE rechts")</f>
        <v>0</v>
      </c>
      <c r="AR72" s="59">
        <f t="shared" si="21"/>
        <v>-7.2000000000000002E-5</v>
      </c>
      <c r="AS72" s="11">
        <f>COUNTIF(BM42:BN57,"ROM HUEFTE rechts")</f>
        <v>0</v>
      </c>
      <c r="AT72" s="59">
        <f t="shared" si="22"/>
        <v>-7.2000000000000002E-5</v>
      </c>
      <c r="AU72" s="11">
        <f>COUNTIF(BP42:BQ57,"ROM HUEFTE rechts")</f>
        <v>0</v>
      </c>
      <c r="AV72" s="59">
        <f t="shared" si="23"/>
        <v>-7.2000000000000002E-5</v>
      </c>
      <c r="AW72" s="11">
        <f>COUNTIF(BS42:BT57,"ROM HUEFTE rechts")</f>
        <v>0</v>
      </c>
      <c r="AX72" s="59">
        <f t="shared" si="24"/>
        <v>-7.2000000000000002E-5</v>
      </c>
      <c r="AY72" s="11">
        <f>COUNTIF(BV42:BW57,"ROM HUEFTE rechts")</f>
        <v>0</v>
      </c>
      <c r="AZ72" s="59">
        <f t="shared" si="25"/>
        <v>-7.2000000000000002E-5</v>
      </c>
      <c r="BA72" s="11">
        <f>COUNTIF(BY42:BZ57,"ROM HUEFTE rechts")</f>
        <v>0</v>
      </c>
      <c r="BB72" s="59">
        <f t="shared" si="26"/>
        <v>-7.2000000000000002E-5</v>
      </c>
      <c r="BC72" s="11">
        <f>COUNTIF(CB42:CC57,"ROM HUEFTE rechts")</f>
        <v>0</v>
      </c>
      <c r="BD72" s="59">
        <f t="shared" si="27"/>
        <v>-7.2000000000000002E-5</v>
      </c>
      <c r="BE72" s="11">
        <f>COUNTIF(CE42:CF57,"ROM HUEFTE rechts")</f>
        <v>0</v>
      </c>
      <c r="BF72" s="59">
        <f t="shared" si="28"/>
        <v>-7.2000000000000002E-5</v>
      </c>
      <c r="BG72" s="11">
        <f>COUNTIF(CH42:CI57,"ROM HUEFTE rechts")</f>
        <v>0</v>
      </c>
      <c r="BH72" s="59">
        <f t="shared" si="29"/>
        <v>-7.2000000000000002E-5</v>
      </c>
      <c r="BI72" s="11">
        <f>COUNTIF(CK42:CL57,"ROM HUEFTE rechts")</f>
        <v>0</v>
      </c>
      <c r="BJ72" s="59">
        <f t="shared" si="30"/>
        <v>-7.2000000000000002E-5</v>
      </c>
      <c r="BK72" s="11">
        <f>COUNTIF(CN42:CO57,"ROM HUEFTE rechts")</f>
        <v>0</v>
      </c>
      <c r="BL72" s="59">
        <f t="shared" si="31"/>
        <v>-7.2000000000000002E-5</v>
      </c>
      <c r="BM72" s="88"/>
      <c r="BN72" s="88"/>
    </row>
    <row r="73" spans="2:66" ht="18.75" x14ac:dyDescent="0.3">
      <c r="B73" s="54">
        <f t="shared" si="1"/>
        <v>0</v>
      </c>
      <c r="D73" s="52">
        <f t="shared" si="2"/>
        <v>-7.2999999999999999E-5</v>
      </c>
      <c r="E73" s="21" t="s">
        <v>109</v>
      </c>
      <c r="F73" s="13">
        <f>COUNTIF(E42:F57,"ROM HUEFTE links")</f>
        <v>0</v>
      </c>
      <c r="G73" s="11">
        <f>COUNTIF(H42:I57,"ROM HUEFTE links")</f>
        <v>0</v>
      </c>
      <c r="H73" s="50">
        <f t="shared" si="3"/>
        <v>-7.2999999999999999E-5</v>
      </c>
      <c r="I73" s="11">
        <f>COUNTIF(K42:L57,"ROM HUEFTE links")</f>
        <v>0</v>
      </c>
      <c r="J73" s="59">
        <f t="shared" si="4"/>
        <v>-7.2999999999999999E-5</v>
      </c>
      <c r="K73" s="11">
        <f>COUNTIF(N42:O57,"ROM HUEFTE links")</f>
        <v>0</v>
      </c>
      <c r="L73" s="59">
        <f t="shared" si="5"/>
        <v>-7.2999999999999999E-5</v>
      </c>
      <c r="M73" s="11">
        <f>COUNTIF(Q42:R57,"ROM HUEFTE links")</f>
        <v>0</v>
      </c>
      <c r="N73" s="15">
        <f t="shared" si="6"/>
        <v>-7.2999999999999999E-5</v>
      </c>
      <c r="O73" s="11">
        <f>COUNTIF(T42:U57,"ROM HUEFTE links")</f>
        <v>0</v>
      </c>
      <c r="P73" s="59">
        <f t="shared" si="7"/>
        <v>-7.2999999999999999E-5</v>
      </c>
      <c r="Q73" s="11">
        <f>COUNTIF(W42:X57,"ROM HUEFTE links")</f>
        <v>0</v>
      </c>
      <c r="R73" s="59">
        <f t="shared" si="8"/>
        <v>-7.2999999999999999E-5</v>
      </c>
      <c r="S73" s="11">
        <f>COUNTIF(Z42:AA57,"ROM HUEFTE links")</f>
        <v>0</v>
      </c>
      <c r="T73" s="59">
        <f t="shared" si="9"/>
        <v>-7.2999999999999999E-5</v>
      </c>
      <c r="U73" s="11">
        <f>COUNTIF(AC42:AD57,"ROM HUEFTE links")</f>
        <v>0</v>
      </c>
      <c r="V73" s="59">
        <f t="shared" si="10"/>
        <v>-7.2999999999999999E-5</v>
      </c>
      <c r="W73" s="11">
        <f>COUNTIF(AF42:AG57,"ROM HUEFTE links")</f>
        <v>0</v>
      </c>
      <c r="X73" s="15">
        <f t="shared" si="11"/>
        <v>-7.2999999999999999E-5</v>
      </c>
      <c r="Y73" s="11">
        <f>COUNTIF(AI42:AJ57,"ROM HUEFTE links")</f>
        <v>0</v>
      </c>
      <c r="Z73" s="59">
        <f t="shared" si="12"/>
        <v>-7.2999999999999999E-5</v>
      </c>
      <c r="AA73" s="11">
        <f>COUNTIF(AL42:AM57,"ROM HUEFTE links")</f>
        <v>0</v>
      </c>
      <c r="AB73" s="59">
        <f t="shared" si="13"/>
        <v>-7.2999999999999999E-5</v>
      </c>
      <c r="AC73" s="11">
        <f>COUNTIF(AO42:AP57,"ROM HUEFTE links")</f>
        <v>0</v>
      </c>
      <c r="AD73" s="59">
        <f t="shared" si="14"/>
        <v>-7.2999999999999999E-5</v>
      </c>
      <c r="AE73" s="11">
        <f>COUNTIF(AR42:AS57,"ROM HUEFTE links")</f>
        <v>0</v>
      </c>
      <c r="AF73" s="59">
        <f t="shared" si="15"/>
        <v>-7.2999999999999999E-5</v>
      </c>
      <c r="AG73" s="11">
        <f>COUNTIF(AU42:AV57,"ROM HUEFTE links")</f>
        <v>0</v>
      </c>
      <c r="AH73" s="59">
        <f t="shared" si="16"/>
        <v>-7.2999999999999999E-5</v>
      </c>
      <c r="AI73" s="11">
        <f>COUNTIF(AX42:AY57,"ROM HUEFTE links")</f>
        <v>0</v>
      </c>
      <c r="AJ73" s="59">
        <f t="shared" si="17"/>
        <v>-7.2999999999999999E-5</v>
      </c>
      <c r="AK73" s="11">
        <f>COUNTIF(BA42:BB57,"ROM HUEFTE links")</f>
        <v>0</v>
      </c>
      <c r="AL73" s="59">
        <f t="shared" si="18"/>
        <v>-7.2999999999999999E-5</v>
      </c>
      <c r="AM73" s="11">
        <f>COUNTIF(BD42:BE57,"ROM HUEFTE links")</f>
        <v>0</v>
      </c>
      <c r="AN73" s="59">
        <f t="shared" si="19"/>
        <v>-7.2999999999999999E-5</v>
      </c>
      <c r="AO73" s="11">
        <f>COUNTIF(BG42:BH57,"ROM HUEFTE links")</f>
        <v>0</v>
      </c>
      <c r="AP73" s="59">
        <f t="shared" si="20"/>
        <v>-7.2999999999999999E-5</v>
      </c>
      <c r="AQ73" s="11">
        <f>COUNTIF(BJ42:BK57,"ROM HUEFTE links")</f>
        <v>0</v>
      </c>
      <c r="AR73" s="59">
        <f t="shared" si="21"/>
        <v>-7.2999999999999999E-5</v>
      </c>
      <c r="AS73" s="11">
        <f>COUNTIF(BM42:BN57,"ROM HUEFTE links")</f>
        <v>0</v>
      </c>
      <c r="AT73" s="59">
        <f t="shared" si="22"/>
        <v>-7.2999999999999999E-5</v>
      </c>
      <c r="AU73" s="11">
        <f>COUNTIF(BP42:BQ57,"ROM HUEFTE links")</f>
        <v>0</v>
      </c>
      <c r="AV73" s="59">
        <f t="shared" si="23"/>
        <v>-7.2999999999999999E-5</v>
      </c>
      <c r="AW73" s="11">
        <f>COUNTIF(BS42:BT57,"ROM HUEFTE links")</f>
        <v>0</v>
      </c>
      <c r="AX73" s="59">
        <f t="shared" si="24"/>
        <v>-7.2999999999999999E-5</v>
      </c>
      <c r="AY73" s="11">
        <f>COUNTIF(BV42:BW57,"ROM HUEFTE links")</f>
        <v>0</v>
      </c>
      <c r="AZ73" s="59">
        <f t="shared" si="25"/>
        <v>-7.2999999999999999E-5</v>
      </c>
      <c r="BA73" s="11">
        <f>COUNTIF(BY42:BZ57,"ROM HUEFTE links")</f>
        <v>0</v>
      </c>
      <c r="BB73" s="59">
        <f t="shared" si="26"/>
        <v>-7.2999999999999999E-5</v>
      </c>
      <c r="BC73" s="11">
        <f>COUNTIF(CB42:CC57,"ROM HUEFTE links")</f>
        <v>0</v>
      </c>
      <c r="BD73" s="59">
        <f t="shared" si="27"/>
        <v>-7.2999999999999999E-5</v>
      </c>
      <c r="BE73" s="11">
        <f>COUNTIF(CE42:CF57,"ROM HUEFTE links")</f>
        <v>0</v>
      </c>
      <c r="BF73" s="59">
        <f t="shared" si="28"/>
        <v>-7.2999999999999999E-5</v>
      </c>
      <c r="BG73" s="11">
        <f>COUNTIF(CH42:CI57,"ROM HUEFTE links")</f>
        <v>0</v>
      </c>
      <c r="BH73" s="59">
        <f t="shared" si="29"/>
        <v>-7.2999999999999999E-5</v>
      </c>
      <c r="BI73" s="11">
        <f>COUNTIF(CK42:CL57,"ROM HUEFTE links")</f>
        <v>0</v>
      </c>
      <c r="BJ73" s="59">
        <f t="shared" si="30"/>
        <v>-7.2999999999999999E-5</v>
      </c>
      <c r="BK73" s="11">
        <f>COUNTIF(CN42:CO57,"ROM HUEFTE links")</f>
        <v>0</v>
      </c>
      <c r="BL73" s="59">
        <f t="shared" si="31"/>
        <v>-7.2999999999999999E-5</v>
      </c>
      <c r="BM73" s="88"/>
      <c r="BN73" s="88"/>
    </row>
    <row r="74" spans="2:66" ht="18.75" x14ac:dyDescent="0.3">
      <c r="B74" s="54">
        <f t="shared" si="1"/>
        <v>0</v>
      </c>
      <c r="D74" s="52">
        <f t="shared" si="2"/>
        <v>-7.3999999999999996E-5</v>
      </c>
      <c r="E74" s="21" t="s">
        <v>112</v>
      </c>
      <c r="F74" s="13">
        <f>COUNTIF(E42:F57,"ROM SCHULTER beidseits")</f>
        <v>0</v>
      </c>
      <c r="G74" s="11">
        <f>COUNTIF(H42:I57,"ROM SCHULTER beidseits")</f>
        <v>0</v>
      </c>
      <c r="H74" s="50">
        <f t="shared" si="3"/>
        <v>-7.3999999999999996E-5</v>
      </c>
      <c r="I74" s="11">
        <f>COUNTIF(K42:L57,"ROM SCHULTER beidseits")</f>
        <v>0</v>
      </c>
      <c r="J74" s="59">
        <f t="shared" si="4"/>
        <v>-7.3999999999999996E-5</v>
      </c>
      <c r="K74" s="11">
        <f>COUNTIF(N42:O57,"ROM SCHULTER beidseits")</f>
        <v>0</v>
      </c>
      <c r="L74" s="59">
        <f t="shared" si="5"/>
        <v>-7.3999999999999996E-5</v>
      </c>
      <c r="M74" s="11">
        <f>COUNTIF(Q42:R57,"ROM SCHULTER beidseits")</f>
        <v>0</v>
      </c>
      <c r="N74" s="15">
        <f t="shared" si="6"/>
        <v>-7.3999999999999996E-5</v>
      </c>
      <c r="O74" s="11">
        <f>COUNTIF(T42:U57,"ROM SCHULTER beidseits")</f>
        <v>0</v>
      </c>
      <c r="P74" s="59">
        <f t="shared" si="7"/>
        <v>-7.3999999999999996E-5</v>
      </c>
      <c r="Q74" s="11">
        <f>COUNTIF(W42:X57,"ROM SCHULTER beidseits")</f>
        <v>0</v>
      </c>
      <c r="R74" s="59">
        <f t="shared" si="8"/>
        <v>-7.3999999999999996E-5</v>
      </c>
      <c r="S74" s="11">
        <f>COUNTIF(Z42:AA57,"ROM SCHULTER beidseits")</f>
        <v>0</v>
      </c>
      <c r="T74" s="59">
        <f t="shared" si="9"/>
        <v>-7.3999999999999996E-5</v>
      </c>
      <c r="U74" s="11">
        <f>COUNTIF(AC42:AD57,"ROM SCHULTER beidseits")</f>
        <v>0</v>
      </c>
      <c r="V74" s="59">
        <f t="shared" si="10"/>
        <v>-7.3999999999999996E-5</v>
      </c>
      <c r="W74" s="11">
        <f>COUNTIF(AF42:AG57,"ROM SCHULTER beidseits")</f>
        <v>0</v>
      </c>
      <c r="X74" s="15">
        <f t="shared" si="11"/>
        <v>-7.3999999999999996E-5</v>
      </c>
      <c r="Y74" s="11">
        <f>COUNTIF(AI42:AJ57,"ROM SCHULTER beidseits")</f>
        <v>0</v>
      </c>
      <c r="Z74" s="59">
        <f t="shared" si="12"/>
        <v>-7.3999999999999996E-5</v>
      </c>
      <c r="AA74" s="11">
        <f>COUNTIF(AL42:AM57,"ROM SCHULTER beidseits")</f>
        <v>0</v>
      </c>
      <c r="AB74" s="59">
        <f t="shared" si="13"/>
        <v>-7.3999999999999996E-5</v>
      </c>
      <c r="AC74" s="11">
        <f>COUNTIF(AO42:AP57,"ROM SCHULTER beidseits")</f>
        <v>0</v>
      </c>
      <c r="AD74" s="59">
        <f t="shared" si="14"/>
        <v>-7.3999999999999996E-5</v>
      </c>
      <c r="AE74" s="11">
        <f>COUNTIF(AR42:AS57,"ROM SCHULTER beidseits")</f>
        <v>0</v>
      </c>
      <c r="AF74" s="59">
        <f t="shared" si="15"/>
        <v>-7.3999999999999996E-5</v>
      </c>
      <c r="AG74" s="11">
        <f>COUNTIF(AU42:AV57,"ROM SCHULTER beidseits")</f>
        <v>0</v>
      </c>
      <c r="AH74" s="59">
        <f t="shared" si="16"/>
        <v>-7.3999999999999996E-5</v>
      </c>
      <c r="AI74" s="11">
        <f>COUNTIF(AX42:AY57,"ROM SCHULTER beidseits")</f>
        <v>0</v>
      </c>
      <c r="AJ74" s="59">
        <f t="shared" si="17"/>
        <v>-7.3999999999999996E-5</v>
      </c>
      <c r="AK74" s="11">
        <f>COUNTIF(BA42:BB57,"ROM SCHULTER beidseits")</f>
        <v>0</v>
      </c>
      <c r="AL74" s="59">
        <f t="shared" si="18"/>
        <v>-7.3999999999999996E-5</v>
      </c>
      <c r="AM74" s="11">
        <f>COUNTIF(BD42:BE57,"ROM SCHULTER beidseits")</f>
        <v>0</v>
      </c>
      <c r="AN74" s="59">
        <f t="shared" si="19"/>
        <v>-7.3999999999999996E-5</v>
      </c>
      <c r="AO74" s="11">
        <f>COUNTIF(BG42:BH57,"ROM SCHULTER beidseits")</f>
        <v>0</v>
      </c>
      <c r="AP74" s="59">
        <f t="shared" si="20"/>
        <v>-7.3999999999999996E-5</v>
      </c>
      <c r="AQ74" s="11">
        <f>COUNTIF(BJ42:BK57,"ROM SCHULTER beidseits")</f>
        <v>0</v>
      </c>
      <c r="AR74" s="59">
        <f t="shared" si="21"/>
        <v>-7.3999999999999996E-5</v>
      </c>
      <c r="AS74" s="11">
        <f>COUNTIF(BM42:BN57,"ROM SCHULTER beidseits")</f>
        <v>0</v>
      </c>
      <c r="AT74" s="59">
        <f t="shared" si="22"/>
        <v>-7.3999999999999996E-5</v>
      </c>
      <c r="AU74" s="11">
        <f>COUNTIF(BP42:BQ57,"ROM SCHULTER beidseits")</f>
        <v>0</v>
      </c>
      <c r="AV74" s="59">
        <f t="shared" si="23"/>
        <v>-7.3999999999999996E-5</v>
      </c>
      <c r="AW74" s="11">
        <f>COUNTIF(BS42:BT57,"ROM SCHULTER beidseits")</f>
        <v>0</v>
      </c>
      <c r="AX74" s="59">
        <f t="shared" si="24"/>
        <v>-7.3999999999999996E-5</v>
      </c>
      <c r="AY74" s="11">
        <f>COUNTIF(BV42:BW57,"ROM SCHULTER beidseits")</f>
        <v>0</v>
      </c>
      <c r="AZ74" s="59">
        <f t="shared" si="25"/>
        <v>-7.3999999999999996E-5</v>
      </c>
      <c r="BA74" s="11">
        <f>COUNTIF(BY42:BZ57,"ROM SCHULTER beidseits")</f>
        <v>0</v>
      </c>
      <c r="BB74" s="59">
        <f t="shared" si="26"/>
        <v>-7.3999999999999996E-5</v>
      </c>
      <c r="BC74" s="11">
        <f>COUNTIF(CB42:CC57,"ROM SCHULTER beidseits")</f>
        <v>0</v>
      </c>
      <c r="BD74" s="59">
        <f t="shared" si="27"/>
        <v>-7.3999999999999996E-5</v>
      </c>
      <c r="BE74" s="11">
        <f>COUNTIF(CE42:CF57,"ROM SCHULTER beidseits")</f>
        <v>0</v>
      </c>
      <c r="BF74" s="59">
        <f t="shared" si="28"/>
        <v>-7.3999999999999996E-5</v>
      </c>
      <c r="BG74" s="11">
        <f>COUNTIF(CH42:CI57,"ROM SCHULTER beidseits")</f>
        <v>0</v>
      </c>
      <c r="BH74" s="59">
        <f t="shared" si="29"/>
        <v>-7.3999999999999996E-5</v>
      </c>
      <c r="BI74" s="11">
        <f>COUNTIF(CK42:CL57,"ROM SCHULTER beidseits")</f>
        <v>0</v>
      </c>
      <c r="BJ74" s="59">
        <f t="shared" si="30"/>
        <v>-7.3999999999999996E-5</v>
      </c>
      <c r="BK74" s="11">
        <f>COUNTIF(CN42:CO57,"ROM SCHULTER beidseits")</f>
        <v>0</v>
      </c>
      <c r="BL74" s="59">
        <f t="shared" si="31"/>
        <v>-7.3999999999999996E-5</v>
      </c>
      <c r="BM74" s="88"/>
      <c r="BN74" s="88"/>
    </row>
    <row r="75" spans="2:66" ht="18.75" x14ac:dyDescent="0.3">
      <c r="B75" s="54">
        <f t="shared" si="1"/>
        <v>0</v>
      </c>
      <c r="D75" s="52">
        <f t="shared" si="2"/>
        <v>-7.4999999999999993E-5</v>
      </c>
      <c r="E75" s="21" t="s">
        <v>110</v>
      </c>
      <c r="F75" s="13">
        <f>COUNTIF(E42:F57,"ROM SCHULTER rechts")</f>
        <v>0</v>
      </c>
      <c r="G75" s="11">
        <f>COUNTIF(H42:I57,"ROM SCHULTER rechts")</f>
        <v>0</v>
      </c>
      <c r="H75" s="50">
        <f t="shared" si="3"/>
        <v>-7.4999999999999993E-5</v>
      </c>
      <c r="I75" s="11">
        <f>COUNTIF(K42:L57,"ROM SCHULTER rechts")</f>
        <v>0</v>
      </c>
      <c r="J75" s="59">
        <f t="shared" si="4"/>
        <v>-7.4999999999999993E-5</v>
      </c>
      <c r="K75" s="11">
        <f>COUNTIF(N42:O57,"ROM SCHULTER rechts")</f>
        <v>0</v>
      </c>
      <c r="L75" s="59">
        <f t="shared" si="5"/>
        <v>-7.4999999999999993E-5</v>
      </c>
      <c r="M75" s="11">
        <f>COUNTIF(Q42:R57,"ROM SCHULTER rechts")</f>
        <v>0</v>
      </c>
      <c r="N75" s="15">
        <f t="shared" si="6"/>
        <v>-7.4999999999999993E-5</v>
      </c>
      <c r="O75" s="11">
        <f>COUNTIF(T42:U57,"ROM SCHULTER rechts")</f>
        <v>0</v>
      </c>
      <c r="P75" s="59">
        <f t="shared" si="7"/>
        <v>-7.4999999999999993E-5</v>
      </c>
      <c r="Q75" s="11">
        <f>COUNTIF(W42:X57,"ROM SCHULTER rechts")</f>
        <v>0</v>
      </c>
      <c r="R75" s="59">
        <f t="shared" si="8"/>
        <v>-7.4999999999999993E-5</v>
      </c>
      <c r="S75" s="11">
        <f>COUNTIF(Z42:AA57,"ROM SCHULTER rechts")</f>
        <v>0</v>
      </c>
      <c r="T75" s="59">
        <f t="shared" si="9"/>
        <v>-7.4999999999999993E-5</v>
      </c>
      <c r="U75" s="11">
        <f>COUNTIF(AC42:AD57,"ROM SCHULTER rechts")</f>
        <v>0</v>
      </c>
      <c r="V75" s="59">
        <f t="shared" si="10"/>
        <v>-7.4999999999999993E-5</v>
      </c>
      <c r="W75" s="11">
        <f>COUNTIF(AF42:AG57,"ROM SCHULTER rechts")</f>
        <v>0</v>
      </c>
      <c r="X75" s="15">
        <f t="shared" si="11"/>
        <v>-7.4999999999999993E-5</v>
      </c>
      <c r="Y75" s="11">
        <f>COUNTIF(AI42:AJ57,"ROM SCHULTER rechts")</f>
        <v>0</v>
      </c>
      <c r="Z75" s="59">
        <f t="shared" si="12"/>
        <v>-7.4999999999999993E-5</v>
      </c>
      <c r="AA75" s="11">
        <f>COUNTIF(AL42:AM57,"ROM SCHULTER rechts")</f>
        <v>0</v>
      </c>
      <c r="AB75" s="59">
        <f t="shared" si="13"/>
        <v>-7.4999999999999993E-5</v>
      </c>
      <c r="AC75" s="11">
        <f>COUNTIF(AO42:AP57,"ROM SCHULTER rechts")</f>
        <v>0</v>
      </c>
      <c r="AD75" s="59">
        <f t="shared" si="14"/>
        <v>-7.4999999999999993E-5</v>
      </c>
      <c r="AE75" s="11">
        <f>COUNTIF(AR42:AS57,"ROM SCHULTER rechts")</f>
        <v>0</v>
      </c>
      <c r="AF75" s="59">
        <f t="shared" si="15"/>
        <v>-7.4999999999999993E-5</v>
      </c>
      <c r="AG75" s="11">
        <f>COUNTIF(AU42:AV57,"ROM SCHULTER rechts")</f>
        <v>0</v>
      </c>
      <c r="AH75" s="59">
        <f t="shared" si="16"/>
        <v>-7.4999999999999993E-5</v>
      </c>
      <c r="AI75" s="11">
        <f>COUNTIF(AX42:AY57,"ROM SCHULTER rechts")</f>
        <v>0</v>
      </c>
      <c r="AJ75" s="59">
        <f t="shared" si="17"/>
        <v>-7.4999999999999993E-5</v>
      </c>
      <c r="AK75" s="11">
        <f>COUNTIF(BA42:BB57,"ROM SCHULTER rechts")</f>
        <v>0</v>
      </c>
      <c r="AL75" s="59">
        <f t="shared" si="18"/>
        <v>-7.4999999999999993E-5</v>
      </c>
      <c r="AM75" s="11">
        <f>COUNTIF(BD42:BE57,"ROM SCHULTER rechts")</f>
        <v>0</v>
      </c>
      <c r="AN75" s="59">
        <f t="shared" si="19"/>
        <v>-7.4999999999999993E-5</v>
      </c>
      <c r="AO75" s="11">
        <f>COUNTIF(BG42:BH57,"ROM SCHULTER rechts")</f>
        <v>0</v>
      </c>
      <c r="AP75" s="59">
        <f t="shared" si="20"/>
        <v>-7.4999999999999993E-5</v>
      </c>
      <c r="AQ75" s="11">
        <f>COUNTIF(BJ42:BK57,"ROM SCHULTER rechts")</f>
        <v>0</v>
      </c>
      <c r="AR75" s="59">
        <f t="shared" si="21"/>
        <v>-7.4999999999999993E-5</v>
      </c>
      <c r="AS75" s="11">
        <f>COUNTIF(BM42:BN57,"ROM SCHULTER rechts")</f>
        <v>0</v>
      </c>
      <c r="AT75" s="59">
        <f t="shared" si="22"/>
        <v>-7.4999999999999993E-5</v>
      </c>
      <c r="AU75" s="11">
        <f>COUNTIF(BP42:BQ57,"ROM SCHULTER rechts")</f>
        <v>0</v>
      </c>
      <c r="AV75" s="59">
        <f t="shared" si="23"/>
        <v>-7.4999999999999993E-5</v>
      </c>
      <c r="AW75" s="11">
        <f>COUNTIF(BS42:BT57,"ROM SCHULTER rechts")</f>
        <v>0</v>
      </c>
      <c r="AX75" s="59">
        <f t="shared" si="24"/>
        <v>-7.4999999999999993E-5</v>
      </c>
      <c r="AY75" s="11">
        <f>COUNTIF(BV42:BW57,"ROM SCHULTER rechts")</f>
        <v>0</v>
      </c>
      <c r="AZ75" s="59">
        <f t="shared" si="25"/>
        <v>-7.4999999999999993E-5</v>
      </c>
      <c r="BA75" s="11">
        <f>COUNTIF(BY42:BZ57,"ROM SCHULTER rechts")</f>
        <v>0</v>
      </c>
      <c r="BB75" s="59">
        <f t="shared" si="26"/>
        <v>-7.4999999999999993E-5</v>
      </c>
      <c r="BC75" s="11">
        <f>COUNTIF(CB42:CC57,"ROM SCHULTER rechts")</f>
        <v>0</v>
      </c>
      <c r="BD75" s="59">
        <f t="shared" si="27"/>
        <v>-7.4999999999999993E-5</v>
      </c>
      <c r="BE75" s="11">
        <f>COUNTIF(CE42:CF57,"ROM SCHULTER rechts")</f>
        <v>0</v>
      </c>
      <c r="BF75" s="59">
        <f t="shared" si="28"/>
        <v>-7.4999999999999993E-5</v>
      </c>
      <c r="BG75" s="11">
        <f>COUNTIF(CH42:CI57,"ROM SCHULTER rechts")</f>
        <v>0</v>
      </c>
      <c r="BH75" s="59">
        <f t="shared" si="29"/>
        <v>-7.4999999999999993E-5</v>
      </c>
      <c r="BI75" s="11">
        <f>COUNTIF(CK42:CL57,"ROM SCHULTER rechts")</f>
        <v>0</v>
      </c>
      <c r="BJ75" s="59">
        <f t="shared" si="30"/>
        <v>-7.4999999999999993E-5</v>
      </c>
      <c r="BK75" s="11">
        <f>COUNTIF(CN42:CO57,"ROM SCHULTER rechts")</f>
        <v>0</v>
      </c>
      <c r="BL75" s="59">
        <f t="shared" si="31"/>
        <v>-7.4999999999999993E-5</v>
      </c>
      <c r="BM75" s="88"/>
      <c r="BN75" s="88"/>
    </row>
    <row r="76" spans="2:66" ht="18.75" x14ac:dyDescent="0.3">
      <c r="B76" s="54">
        <f t="shared" si="1"/>
        <v>0</v>
      </c>
      <c r="D76" s="52">
        <f t="shared" si="2"/>
        <v>-7.6000000000000004E-5</v>
      </c>
      <c r="E76" s="21" t="s">
        <v>111</v>
      </c>
      <c r="F76" s="13">
        <f>COUNTIF(E42:F57,"ROM SCHULTER links")</f>
        <v>0</v>
      </c>
      <c r="G76" s="11">
        <f>COUNTIF(H42:I57,"ROM SCHULTER links")</f>
        <v>0</v>
      </c>
      <c r="H76" s="50">
        <f t="shared" si="3"/>
        <v>-7.6000000000000004E-5</v>
      </c>
      <c r="I76" s="11">
        <f>COUNTIF(K42:L57,"ROM SCHULTER links")</f>
        <v>0</v>
      </c>
      <c r="J76" s="59">
        <f t="shared" si="4"/>
        <v>-7.6000000000000004E-5</v>
      </c>
      <c r="K76" s="11">
        <f>COUNTIF(N42:O57,"ROM SCHULTER links")</f>
        <v>0</v>
      </c>
      <c r="L76" s="59">
        <f t="shared" si="5"/>
        <v>-7.6000000000000004E-5</v>
      </c>
      <c r="M76" s="11">
        <f>COUNTIF(Q42:R57,"ROM SCHULTER links")</f>
        <v>0</v>
      </c>
      <c r="N76" s="15">
        <f t="shared" si="6"/>
        <v>-7.6000000000000004E-5</v>
      </c>
      <c r="O76" s="11">
        <f>COUNTIF(T42:U57,"ROM SCHULTER links")</f>
        <v>0</v>
      </c>
      <c r="P76" s="59">
        <f t="shared" si="7"/>
        <v>-7.6000000000000004E-5</v>
      </c>
      <c r="Q76" s="11">
        <f>COUNTIF(W42:X57,"ROM SCHULTER links")</f>
        <v>0</v>
      </c>
      <c r="R76" s="59">
        <f t="shared" si="8"/>
        <v>-7.6000000000000004E-5</v>
      </c>
      <c r="S76" s="11">
        <f>COUNTIF(Z42:AA57,"ROM SCHULTER links")</f>
        <v>0</v>
      </c>
      <c r="T76" s="59">
        <f t="shared" si="9"/>
        <v>-7.6000000000000004E-5</v>
      </c>
      <c r="U76" s="11">
        <f>COUNTIF(AC42:AD57,"ROM SCHULTER links")</f>
        <v>0</v>
      </c>
      <c r="V76" s="59">
        <f t="shared" si="10"/>
        <v>-7.6000000000000004E-5</v>
      </c>
      <c r="W76" s="11">
        <f>COUNTIF(AF42:AG57,"ROM SCHULTER links")</f>
        <v>0</v>
      </c>
      <c r="X76" s="15">
        <f t="shared" si="11"/>
        <v>-7.6000000000000004E-5</v>
      </c>
      <c r="Y76" s="11">
        <f>COUNTIF(AI42:AJ57,"ROM SCHULTER links")</f>
        <v>0</v>
      </c>
      <c r="Z76" s="59">
        <f t="shared" si="12"/>
        <v>-7.6000000000000004E-5</v>
      </c>
      <c r="AA76" s="11">
        <f>COUNTIF(AL42:AM57,"ROM SCHULTER links")</f>
        <v>0</v>
      </c>
      <c r="AB76" s="59">
        <f t="shared" si="13"/>
        <v>-7.6000000000000004E-5</v>
      </c>
      <c r="AC76" s="11">
        <f>COUNTIF(AO42:AP57,"ROM SCHULTER links")</f>
        <v>0</v>
      </c>
      <c r="AD76" s="59">
        <f t="shared" si="14"/>
        <v>-7.6000000000000004E-5</v>
      </c>
      <c r="AE76" s="11">
        <f>COUNTIF(AR42:AS57,"ROM SCHULTER links")</f>
        <v>0</v>
      </c>
      <c r="AF76" s="59">
        <f t="shared" si="15"/>
        <v>-7.6000000000000004E-5</v>
      </c>
      <c r="AG76" s="11">
        <f>COUNTIF(AU42:AV57,"ROM SCHULTER links")</f>
        <v>0</v>
      </c>
      <c r="AH76" s="59">
        <f t="shared" si="16"/>
        <v>-7.6000000000000004E-5</v>
      </c>
      <c r="AI76" s="11">
        <f>COUNTIF(AX42:AY57,"ROM SCHULTER links")</f>
        <v>0</v>
      </c>
      <c r="AJ76" s="59">
        <f t="shared" si="17"/>
        <v>-7.6000000000000004E-5</v>
      </c>
      <c r="AK76" s="11">
        <f>COUNTIF(BA42:BB57,"ROM SCHULTER links")</f>
        <v>0</v>
      </c>
      <c r="AL76" s="59">
        <f t="shared" si="18"/>
        <v>-7.6000000000000004E-5</v>
      </c>
      <c r="AM76" s="11">
        <f>COUNTIF(BD42:BE57,"ROM SCHULTER links")</f>
        <v>0</v>
      </c>
      <c r="AN76" s="59">
        <f t="shared" si="19"/>
        <v>-7.6000000000000004E-5</v>
      </c>
      <c r="AO76" s="11">
        <f>COUNTIF(BG42:BH57,"ROM SCHULTER links")</f>
        <v>0</v>
      </c>
      <c r="AP76" s="59">
        <f t="shared" si="20"/>
        <v>-7.6000000000000004E-5</v>
      </c>
      <c r="AQ76" s="11">
        <f>COUNTIF(BJ42:BK57,"ROM SCHULTER links")</f>
        <v>0</v>
      </c>
      <c r="AR76" s="59">
        <f t="shared" si="21"/>
        <v>-7.6000000000000004E-5</v>
      </c>
      <c r="AS76" s="11">
        <f>COUNTIF(BM42:BN57,"ROM SCHULTER links")</f>
        <v>0</v>
      </c>
      <c r="AT76" s="59">
        <f t="shared" si="22"/>
        <v>-7.6000000000000004E-5</v>
      </c>
      <c r="AU76" s="11">
        <f>COUNTIF(BP42:BQ57,"ROM SCHULTER links")</f>
        <v>0</v>
      </c>
      <c r="AV76" s="59">
        <f t="shared" si="23"/>
        <v>-7.6000000000000004E-5</v>
      </c>
      <c r="AW76" s="11">
        <f>COUNTIF(BS42:BT57,"ROM SCHULTER links")</f>
        <v>0</v>
      </c>
      <c r="AX76" s="59">
        <f t="shared" si="24"/>
        <v>-7.6000000000000004E-5</v>
      </c>
      <c r="AY76" s="11">
        <f>COUNTIF(BV42:BW57,"ROM SCHULTER links")</f>
        <v>0</v>
      </c>
      <c r="AZ76" s="59">
        <f t="shared" si="25"/>
        <v>-7.6000000000000004E-5</v>
      </c>
      <c r="BA76" s="11">
        <f>COUNTIF(BY42:BZ57,"ROM SCHULTER links")</f>
        <v>0</v>
      </c>
      <c r="BB76" s="59">
        <f t="shared" si="26"/>
        <v>-7.6000000000000004E-5</v>
      </c>
      <c r="BC76" s="11">
        <f>COUNTIF(CB42:CC57,"ROM SCHULTER links")</f>
        <v>0</v>
      </c>
      <c r="BD76" s="59">
        <f t="shared" si="27"/>
        <v>-7.6000000000000004E-5</v>
      </c>
      <c r="BE76" s="11">
        <f>COUNTIF(CE42:CF57,"ROM SCHULTER links")</f>
        <v>0</v>
      </c>
      <c r="BF76" s="59">
        <f t="shared" si="28"/>
        <v>-7.6000000000000004E-5</v>
      </c>
      <c r="BG76" s="11">
        <f>COUNTIF(CH42:CI57,"ROM SCHULTER links")</f>
        <v>0</v>
      </c>
      <c r="BH76" s="59">
        <f t="shared" si="29"/>
        <v>-7.6000000000000004E-5</v>
      </c>
      <c r="BI76" s="11">
        <f>COUNTIF(CK42:CL57,"ROM SCHULTER links")</f>
        <v>0</v>
      </c>
      <c r="BJ76" s="59">
        <f t="shared" si="30"/>
        <v>-7.6000000000000004E-5</v>
      </c>
      <c r="BK76" s="11">
        <f>COUNTIF(CN42:CO57,"ROM SCHULTER links")</f>
        <v>0</v>
      </c>
      <c r="BL76" s="59">
        <f t="shared" si="31"/>
        <v>-7.6000000000000004E-5</v>
      </c>
      <c r="BM76" s="88"/>
      <c r="BN76" s="88"/>
    </row>
    <row r="77" spans="2:66" ht="18.75" x14ac:dyDescent="0.3">
      <c r="B77" s="54">
        <f t="shared" si="1"/>
        <v>0</v>
      </c>
      <c r="D77" s="52">
        <f t="shared" si="2"/>
        <v>-7.7000000000000001E-5</v>
      </c>
      <c r="E77" s="21" t="s">
        <v>57</v>
      </c>
      <c r="F77" s="13">
        <f>COUNTIF(E43:F58,"ROM hintere Kette")</f>
        <v>0</v>
      </c>
      <c r="G77" s="11">
        <f>COUNTIF(H43:I58,"ROM hintere Kette")</f>
        <v>0</v>
      </c>
      <c r="H77" s="50">
        <f t="shared" si="3"/>
        <v>-7.7000000000000001E-5</v>
      </c>
      <c r="I77" s="11">
        <f>COUNTIF(K43:L58,"ROM hintere Kette")</f>
        <v>0</v>
      </c>
      <c r="J77" s="59">
        <f t="shared" si="4"/>
        <v>-7.7000000000000001E-5</v>
      </c>
      <c r="K77" s="11">
        <f>COUNTIF(N43:O58,"ROM hintere Kette")</f>
        <v>0</v>
      </c>
      <c r="L77" s="59">
        <f t="shared" si="5"/>
        <v>-7.7000000000000001E-5</v>
      </c>
      <c r="M77" s="11">
        <f>COUNTIF(Q43:R58,"ROM hintere Kette")</f>
        <v>0</v>
      </c>
      <c r="N77" s="15">
        <f t="shared" si="6"/>
        <v>-7.7000000000000001E-5</v>
      </c>
      <c r="O77" s="11">
        <f>COUNTIF(T43:U58,"ROM hintere Kette")</f>
        <v>0</v>
      </c>
      <c r="P77" s="59">
        <f t="shared" si="7"/>
        <v>-7.7000000000000001E-5</v>
      </c>
      <c r="Q77" s="11">
        <f>COUNTIF(W42:X57,"ROM hintere Kette")</f>
        <v>0</v>
      </c>
      <c r="R77" s="59">
        <f t="shared" si="8"/>
        <v>-7.7000000000000001E-5</v>
      </c>
      <c r="S77" s="11">
        <f>COUNTIF(Z42:AA57,"ROM hintere Kette")</f>
        <v>0</v>
      </c>
      <c r="T77" s="59">
        <f t="shared" si="9"/>
        <v>-7.7000000000000001E-5</v>
      </c>
      <c r="U77" s="11">
        <f>COUNTIF(AC42:AD57,"ROM hintere Kette")</f>
        <v>0</v>
      </c>
      <c r="V77" s="59">
        <f t="shared" si="10"/>
        <v>-7.7000000000000001E-5</v>
      </c>
      <c r="W77" s="11">
        <f>COUNTIF(AF42:AG57,"ROM hintere Kette")</f>
        <v>0</v>
      </c>
      <c r="X77" s="15">
        <f t="shared" si="11"/>
        <v>-7.7000000000000001E-5</v>
      </c>
      <c r="Y77" s="11">
        <f>COUNTIF(AI42:AJ57,"ROM hintere Kette")</f>
        <v>0</v>
      </c>
      <c r="Z77" s="59">
        <f t="shared" si="12"/>
        <v>-7.7000000000000001E-5</v>
      </c>
      <c r="AA77" s="11">
        <f>COUNTIF(AL42:AM57,"ROM hintere Kette")</f>
        <v>0</v>
      </c>
      <c r="AB77" s="59">
        <f t="shared" si="13"/>
        <v>-7.7000000000000001E-5</v>
      </c>
      <c r="AC77" s="11">
        <f>COUNTIF(AO42:AP57,"ROM hintere Kette")</f>
        <v>0</v>
      </c>
      <c r="AD77" s="59">
        <f t="shared" si="14"/>
        <v>-7.7000000000000001E-5</v>
      </c>
      <c r="AE77" s="11">
        <f>COUNTIF(AR42:AS57,"ROM hintere Kette")</f>
        <v>0</v>
      </c>
      <c r="AF77" s="59">
        <f t="shared" si="15"/>
        <v>-7.7000000000000001E-5</v>
      </c>
      <c r="AG77" s="11">
        <f>COUNTIF(AU42:AV57,"ROM hintere Kette")</f>
        <v>0</v>
      </c>
      <c r="AH77" s="59">
        <f t="shared" si="16"/>
        <v>-7.7000000000000001E-5</v>
      </c>
      <c r="AI77" s="11">
        <f>COUNTIF(AX42:AY57,"ROM hintere Kette")</f>
        <v>0</v>
      </c>
      <c r="AJ77" s="59">
        <f t="shared" si="17"/>
        <v>-7.7000000000000001E-5</v>
      </c>
      <c r="AK77" s="11">
        <f>COUNTIF(BA42:BB57,"ROM hintere Kette")</f>
        <v>0</v>
      </c>
      <c r="AL77" s="59">
        <f t="shared" si="18"/>
        <v>-7.7000000000000001E-5</v>
      </c>
      <c r="AM77" s="11">
        <f>COUNTIF(BD42:BE57,"ROM hintere Kette")</f>
        <v>0</v>
      </c>
      <c r="AN77" s="59">
        <f t="shared" si="19"/>
        <v>-7.7000000000000001E-5</v>
      </c>
      <c r="AO77" s="11">
        <f>COUNTIF(BG42:BH57,"ROM hintere Kette")</f>
        <v>0</v>
      </c>
      <c r="AP77" s="59">
        <f t="shared" si="20"/>
        <v>-7.7000000000000001E-5</v>
      </c>
      <c r="AQ77" s="11">
        <f>COUNTIF(BJ42:BK57,"ROM hintere Kette")</f>
        <v>0</v>
      </c>
      <c r="AR77" s="59">
        <f t="shared" si="21"/>
        <v>-7.7000000000000001E-5</v>
      </c>
      <c r="AS77" s="11">
        <f>COUNTIF(BM42:BN57,"ROM hintere Kette")</f>
        <v>0</v>
      </c>
      <c r="AT77" s="59">
        <f t="shared" si="22"/>
        <v>-7.7000000000000001E-5</v>
      </c>
      <c r="AU77" s="11">
        <f>COUNTIF(BP42:BQ57,"ROM hintere Kette")</f>
        <v>0</v>
      </c>
      <c r="AV77" s="59">
        <f t="shared" si="23"/>
        <v>-7.7000000000000001E-5</v>
      </c>
      <c r="AW77" s="11">
        <f>COUNTIF(BS42:BT57,"ROM hintere Kette")</f>
        <v>0</v>
      </c>
      <c r="AX77" s="59">
        <f t="shared" si="24"/>
        <v>-7.7000000000000001E-5</v>
      </c>
      <c r="AY77" s="11">
        <f>COUNTIF(BV42:BW57,"ROM hintere Kette")</f>
        <v>0</v>
      </c>
      <c r="AZ77" s="59">
        <f t="shared" si="25"/>
        <v>-7.7000000000000001E-5</v>
      </c>
      <c r="BA77" s="11">
        <f>COUNTIF(BY42:BZ57,"ROM hintere Kette")</f>
        <v>0</v>
      </c>
      <c r="BB77" s="59">
        <f t="shared" si="26"/>
        <v>-7.7000000000000001E-5</v>
      </c>
      <c r="BC77" s="11">
        <f>COUNTIF(CB42:CC57,"ROM hintere Kette")</f>
        <v>0</v>
      </c>
      <c r="BD77" s="59">
        <f t="shared" si="27"/>
        <v>-7.7000000000000001E-5</v>
      </c>
      <c r="BE77" s="11">
        <f>COUNTIF(CE42:CF57,"ROM hintere Kette")</f>
        <v>0</v>
      </c>
      <c r="BF77" s="59">
        <f t="shared" si="28"/>
        <v>-7.7000000000000001E-5</v>
      </c>
      <c r="BG77" s="11">
        <f>COUNTIF(CH42:CI57,"ROM hintere Kette")</f>
        <v>0</v>
      </c>
      <c r="BH77" s="59">
        <f t="shared" si="29"/>
        <v>-7.7000000000000001E-5</v>
      </c>
      <c r="BI77" s="11">
        <f>COUNTIF(CK42:CL57,"ROM hintere Kette")</f>
        <v>0</v>
      </c>
      <c r="BJ77" s="59">
        <f t="shared" si="30"/>
        <v>-7.7000000000000001E-5</v>
      </c>
      <c r="BK77" s="11">
        <f>COUNTIF(CN42:CO57,"ROM hintere Kette")</f>
        <v>0</v>
      </c>
      <c r="BL77" s="59">
        <f t="shared" si="31"/>
        <v>-7.7000000000000001E-5</v>
      </c>
      <c r="BM77" s="88"/>
      <c r="BN77" s="88"/>
    </row>
    <row r="78" spans="2:66" ht="18.75" x14ac:dyDescent="0.3">
      <c r="B78" s="54">
        <f t="shared" si="1"/>
        <v>0</v>
      </c>
      <c r="D78" s="52">
        <f t="shared" si="2"/>
        <v>-7.7999999999999999E-5</v>
      </c>
      <c r="E78" s="21" t="s">
        <v>119</v>
      </c>
      <c r="F78" s="13">
        <f>COUNTIF(E42:F57,"ROM hintere Kette beidseits")</f>
        <v>0</v>
      </c>
      <c r="G78" s="11">
        <f>COUNTIF(H42:I57,"ROM hintere Kette beidseits")</f>
        <v>0</v>
      </c>
      <c r="H78" s="50">
        <f t="shared" si="3"/>
        <v>-7.7999999999999999E-5</v>
      </c>
      <c r="I78" s="11">
        <f>COUNTIF(K42:L57,"ROM hintere Kette beidseits")</f>
        <v>0</v>
      </c>
      <c r="J78" s="59">
        <f t="shared" si="4"/>
        <v>-7.7999999999999999E-5</v>
      </c>
      <c r="K78" s="11">
        <f>COUNTIF(N42:O57,"ROM hintere Kette beidseits")</f>
        <v>0</v>
      </c>
      <c r="L78" s="59">
        <f t="shared" si="5"/>
        <v>-7.7999999999999999E-5</v>
      </c>
      <c r="M78" s="11">
        <f>COUNTIF(Q42:R57,"ROM hintere Kette beidseits")</f>
        <v>0</v>
      </c>
      <c r="N78" s="15">
        <f t="shared" si="6"/>
        <v>-7.7999999999999999E-5</v>
      </c>
      <c r="O78" s="11">
        <f>COUNTIF(T42:U57,"ROM hintere Kette beidseits")</f>
        <v>0</v>
      </c>
      <c r="P78" s="59">
        <f t="shared" si="7"/>
        <v>-7.7999999999999999E-5</v>
      </c>
      <c r="Q78" s="11">
        <f>COUNTIF(W42:X57,"ROM hintere Kette beidseits")</f>
        <v>0</v>
      </c>
      <c r="R78" s="59">
        <f t="shared" si="8"/>
        <v>-7.7999999999999999E-5</v>
      </c>
      <c r="S78" s="11">
        <f>COUNTIF(Z42:AA57,"ROM hintere Kette beidseits")</f>
        <v>0</v>
      </c>
      <c r="T78" s="59">
        <f t="shared" si="9"/>
        <v>-7.7999999999999999E-5</v>
      </c>
      <c r="U78" s="11">
        <f>COUNTIF(AC42:AD57,"ROM hintere Kette beidseits")</f>
        <v>0</v>
      </c>
      <c r="V78" s="59">
        <f t="shared" si="10"/>
        <v>-7.7999999999999999E-5</v>
      </c>
      <c r="W78" s="11">
        <f>COUNTIF(AF42:AG57,"ROM hintere Kette beidseits")</f>
        <v>0</v>
      </c>
      <c r="X78" s="15">
        <f t="shared" si="11"/>
        <v>-7.7999999999999999E-5</v>
      </c>
      <c r="Y78" s="11">
        <f>COUNTIF(AI42:AJ57,"ROM hintere Kette beidseits")</f>
        <v>0</v>
      </c>
      <c r="Z78" s="59">
        <f t="shared" si="12"/>
        <v>-7.7999999999999999E-5</v>
      </c>
      <c r="AA78" s="11">
        <f>COUNTIF(AL42:AM57,"ROM hintere Kette beidseits")</f>
        <v>0</v>
      </c>
      <c r="AB78" s="59">
        <f t="shared" si="13"/>
        <v>-7.7999999999999999E-5</v>
      </c>
      <c r="AC78" s="11">
        <f>COUNTIF(AO42:AP57,"ROM hintere Kette beidseits")</f>
        <v>0</v>
      </c>
      <c r="AD78" s="59">
        <f t="shared" si="14"/>
        <v>-7.7999999999999999E-5</v>
      </c>
      <c r="AE78" s="11">
        <f>COUNTIF(AR42:AS57,"ROM hintere Kette beidseits")</f>
        <v>0</v>
      </c>
      <c r="AF78" s="59">
        <f t="shared" si="15"/>
        <v>-7.7999999999999999E-5</v>
      </c>
      <c r="AG78" s="11">
        <f>COUNTIF(AU42:AV57,"ROM hintere Kette beidseits")</f>
        <v>0</v>
      </c>
      <c r="AH78" s="59">
        <f t="shared" si="16"/>
        <v>-7.7999999999999999E-5</v>
      </c>
      <c r="AI78" s="11">
        <f>COUNTIF(AX42:AY57,"ROM hintere Kette beidseits")</f>
        <v>0</v>
      </c>
      <c r="AJ78" s="59">
        <f t="shared" si="17"/>
        <v>-7.7999999999999999E-5</v>
      </c>
      <c r="AK78" s="11">
        <f>COUNTIF(BA42:BB57,"ROM hintere Kette beidseits")</f>
        <v>0</v>
      </c>
      <c r="AL78" s="59">
        <f t="shared" si="18"/>
        <v>-7.7999999999999999E-5</v>
      </c>
      <c r="AM78" s="11">
        <f>COUNTIF(BD42:BE57,"ROM hintere Kette beidseits")</f>
        <v>0</v>
      </c>
      <c r="AN78" s="59">
        <f t="shared" si="19"/>
        <v>-7.7999999999999999E-5</v>
      </c>
      <c r="AO78" s="11">
        <f>COUNTIF(BG42:BH57,"ROM hintere Kette beidseits")</f>
        <v>0</v>
      </c>
      <c r="AP78" s="59">
        <f t="shared" si="20"/>
        <v>-7.7999999999999999E-5</v>
      </c>
      <c r="AQ78" s="11">
        <f>COUNTIF(BJ42:BK57,"ROM hintere Kette beidseits")</f>
        <v>0</v>
      </c>
      <c r="AR78" s="59">
        <f t="shared" si="21"/>
        <v>-7.7999999999999999E-5</v>
      </c>
      <c r="AS78" s="11">
        <f>COUNTIF(BM42:BN57,"ROM hintere Kette beidseits")</f>
        <v>0</v>
      </c>
      <c r="AT78" s="59">
        <f t="shared" si="22"/>
        <v>-7.7999999999999999E-5</v>
      </c>
      <c r="AU78" s="11">
        <f>COUNTIF(BP42:BQ57,"ROM hintere Kette beidseits")</f>
        <v>0</v>
      </c>
      <c r="AV78" s="59">
        <f t="shared" si="23"/>
        <v>-7.7999999999999999E-5</v>
      </c>
      <c r="AW78" s="11">
        <f>COUNTIF(BS42:BT57,"ROM hintere Kette beidseits")</f>
        <v>0</v>
      </c>
      <c r="AX78" s="59">
        <f t="shared" si="24"/>
        <v>-7.7999999999999999E-5</v>
      </c>
      <c r="AY78" s="11">
        <f>COUNTIF(BV42:BW57,"ROM hintere Kette beidseits")</f>
        <v>0</v>
      </c>
      <c r="AZ78" s="59">
        <f t="shared" si="25"/>
        <v>-7.7999999999999999E-5</v>
      </c>
      <c r="BA78" s="11">
        <f>COUNTIF(BY42:BZ57,"ROM hintere Kette beidseits")</f>
        <v>0</v>
      </c>
      <c r="BB78" s="59">
        <f t="shared" si="26"/>
        <v>-7.7999999999999999E-5</v>
      </c>
      <c r="BC78" s="11">
        <f>COUNTIF(CB42:CC57,"ROM hintere Kette beidseits")</f>
        <v>0</v>
      </c>
      <c r="BD78" s="59">
        <f t="shared" si="27"/>
        <v>-7.7999999999999999E-5</v>
      </c>
      <c r="BE78" s="11">
        <f>COUNTIF(CE42:CF57,"ROM hintere Kette beidseits")</f>
        <v>0</v>
      </c>
      <c r="BF78" s="59">
        <f t="shared" si="28"/>
        <v>-7.7999999999999999E-5</v>
      </c>
      <c r="BG78" s="11">
        <f>COUNTIF(CH42:CI57,"ROM hintere Kette beidseits")</f>
        <v>0</v>
      </c>
      <c r="BH78" s="59">
        <f t="shared" si="29"/>
        <v>-7.7999999999999999E-5</v>
      </c>
      <c r="BI78" s="11">
        <f>COUNTIF(CK42:CL57,"ROM hintere Kette beidseits")</f>
        <v>0</v>
      </c>
      <c r="BJ78" s="59">
        <f t="shared" si="30"/>
        <v>-7.7999999999999999E-5</v>
      </c>
      <c r="BK78" s="11">
        <f>COUNTIF(CN42:CO57,"ROM hintere Kette beidseits")</f>
        <v>0</v>
      </c>
      <c r="BL78" s="59">
        <f t="shared" si="31"/>
        <v>-7.7999999999999999E-5</v>
      </c>
      <c r="BM78" s="88"/>
      <c r="BN78" s="88"/>
    </row>
    <row r="79" spans="2:66" ht="18.75" x14ac:dyDescent="0.3">
      <c r="B79" s="54">
        <f t="shared" si="1"/>
        <v>0</v>
      </c>
      <c r="D79" s="52">
        <f t="shared" si="2"/>
        <v>-7.8999999999999996E-5</v>
      </c>
      <c r="E79" s="21" t="s">
        <v>132</v>
      </c>
      <c r="F79" s="13">
        <f>COUNTIF(E42:F57,"ROM hintere Kette rechts")</f>
        <v>0</v>
      </c>
      <c r="G79" s="11">
        <f>COUNTIF(H42:I57,"ROM hintere Kette rechts")</f>
        <v>0</v>
      </c>
      <c r="H79" s="50">
        <f t="shared" si="3"/>
        <v>-7.8999999999999996E-5</v>
      </c>
      <c r="I79" s="11">
        <f>COUNTIF(K42:L57,"ROM hintere Kette rechts")</f>
        <v>0</v>
      </c>
      <c r="J79" s="59">
        <f t="shared" si="4"/>
        <v>-7.8999999999999996E-5</v>
      </c>
      <c r="K79" s="11">
        <f>COUNTIF(N42:O57,"ROM hintere Kette rechts")</f>
        <v>0</v>
      </c>
      <c r="L79" s="59">
        <f t="shared" si="5"/>
        <v>-7.8999999999999996E-5</v>
      </c>
      <c r="M79" s="11">
        <f>COUNTIF(Q42:R57,"ROM hintere Kette rechts")</f>
        <v>0</v>
      </c>
      <c r="N79" s="15">
        <f t="shared" si="6"/>
        <v>-7.8999999999999996E-5</v>
      </c>
      <c r="O79" s="11">
        <f>COUNTIF(T42:U57,"ROM hintere Kette rechts")</f>
        <v>0</v>
      </c>
      <c r="P79" s="59">
        <f t="shared" si="7"/>
        <v>-7.8999999999999996E-5</v>
      </c>
      <c r="Q79" s="11">
        <f>COUNTIF(W42:X57,"ROM hintere Kette rechts")</f>
        <v>0</v>
      </c>
      <c r="R79" s="59">
        <f t="shared" si="8"/>
        <v>-7.8999999999999996E-5</v>
      </c>
      <c r="S79" s="11">
        <f>COUNTIF(Z42:AA57,"ROM hintere Kette rechts")</f>
        <v>0</v>
      </c>
      <c r="T79" s="59">
        <f t="shared" si="9"/>
        <v>-7.8999999999999996E-5</v>
      </c>
      <c r="U79" s="11">
        <f>COUNTIF(AC42:AD57,"ROM hintere Kette rechts")</f>
        <v>0</v>
      </c>
      <c r="V79" s="59">
        <f t="shared" si="10"/>
        <v>-7.8999999999999996E-5</v>
      </c>
      <c r="W79" s="11">
        <f>COUNTIF(AF42:AG57,"ROM hintere Kette rechts")</f>
        <v>0</v>
      </c>
      <c r="X79" s="15">
        <f t="shared" si="11"/>
        <v>-7.8999999999999996E-5</v>
      </c>
      <c r="Y79" s="11">
        <f>COUNTIF(AI42:AJ57,"ROM hintere Kette rechts")</f>
        <v>0</v>
      </c>
      <c r="Z79" s="59">
        <f t="shared" si="12"/>
        <v>-7.8999999999999996E-5</v>
      </c>
      <c r="AA79" s="11">
        <f>COUNTIF(AL42:AM57,"ROM hintere Kette rechts")</f>
        <v>0</v>
      </c>
      <c r="AB79" s="59">
        <f t="shared" si="13"/>
        <v>-7.8999999999999996E-5</v>
      </c>
      <c r="AC79" s="11">
        <f>COUNTIF(AO42:AP57,"ROM hintere Kette rechts")</f>
        <v>0</v>
      </c>
      <c r="AD79" s="59">
        <f t="shared" si="14"/>
        <v>-7.8999999999999996E-5</v>
      </c>
      <c r="AE79" s="11">
        <f>COUNTIF(AR42:AS57,"ROM hintere Kette rechts")</f>
        <v>0</v>
      </c>
      <c r="AF79" s="59">
        <f t="shared" si="15"/>
        <v>-7.8999999999999996E-5</v>
      </c>
      <c r="AG79" s="11">
        <f>COUNTIF(AU42:AV57,"ROM hintere Kette rechts")</f>
        <v>0</v>
      </c>
      <c r="AH79" s="59">
        <f t="shared" si="16"/>
        <v>-7.8999999999999996E-5</v>
      </c>
      <c r="AI79" s="11">
        <f>COUNTIF(AX42:AY57,"ROM hintere Kette rechts")</f>
        <v>0</v>
      </c>
      <c r="AJ79" s="59">
        <f t="shared" si="17"/>
        <v>-7.8999999999999996E-5</v>
      </c>
      <c r="AK79" s="11">
        <f>COUNTIF(BA42:BB57,"ROM hintere Kette rechts")</f>
        <v>0</v>
      </c>
      <c r="AL79" s="59">
        <f t="shared" si="18"/>
        <v>-7.8999999999999996E-5</v>
      </c>
      <c r="AM79" s="11">
        <f>COUNTIF(BD42:BE57,"ROM hintere Kette rechts")</f>
        <v>0</v>
      </c>
      <c r="AN79" s="59">
        <f t="shared" si="19"/>
        <v>-7.8999999999999996E-5</v>
      </c>
      <c r="AO79" s="11">
        <f>COUNTIF(BG42:BH57,"ROM hintere Kette rechts")</f>
        <v>0</v>
      </c>
      <c r="AP79" s="59">
        <f t="shared" si="20"/>
        <v>-7.8999999999999996E-5</v>
      </c>
      <c r="AQ79" s="11">
        <f>COUNTIF(BJ42:BK57,"ROM hintere Kette rechts")</f>
        <v>0</v>
      </c>
      <c r="AR79" s="59">
        <f t="shared" si="21"/>
        <v>-7.8999999999999996E-5</v>
      </c>
      <c r="AS79" s="11">
        <f>COUNTIF(BM42:BN57,"ROM hintere Kette rechts")</f>
        <v>0</v>
      </c>
      <c r="AT79" s="59">
        <f t="shared" si="22"/>
        <v>-7.8999999999999996E-5</v>
      </c>
      <c r="AU79" s="11">
        <f>COUNTIF(BP42:BQ57,"ROM hintere Kette rechts")</f>
        <v>0</v>
      </c>
      <c r="AV79" s="59">
        <f t="shared" si="23"/>
        <v>-7.8999999999999996E-5</v>
      </c>
      <c r="AW79" s="11">
        <f>COUNTIF(BS42:BT57,"ROM hintere Kette rechts")</f>
        <v>0</v>
      </c>
      <c r="AX79" s="59">
        <f t="shared" si="24"/>
        <v>-7.8999999999999996E-5</v>
      </c>
      <c r="AY79" s="11">
        <f>COUNTIF(BV42:BW57,"ROM hintere Kette rechts")</f>
        <v>0</v>
      </c>
      <c r="AZ79" s="59">
        <f t="shared" si="25"/>
        <v>-7.8999999999999996E-5</v>
      </c>
      <c r="BA79" s="11">
        <f>COUNTIF(BY42:BZ57,"ROM hintere Kette rechts")</f>
        <v>0</v>
      </c>
      <c r="BB79" s="59">
        <f t="shared" si="26"/>
        <v>-7.8999999999999996E-5</v>
      </c>
      <c r="BC79" s="11">
        <f>COUNTIF(CB42:CC57,"ROM hintere Kette rechts")</f>
        <v>0</v>
      </c>
      <c r="BD79" s="59">
        <f t="shared" si="27"/>
        <v>-7.8999999999999996E-5</v>
      </c>
      <c r="BE79" s="11">
        <f>COUNTIF(CE42:CF57,"ROM hintere Kette rechts")</f>
        <v>0</v>
      </c>
      <c r="BF79" s="59">
        <f t="shared" si="28"/>
        <v>-7.8999999999999996E-5</v>
      </c>
      <c r="BG79" s="11">
        <f>COUNTIF(CH42:CI57,"ROM hintere Kette rechts")</f>
        <v>0</v>
      </c>
      <c r="BH79" s="59">
        <f t="shared" si="29"/>
        <v>-7.8999999999999996E-5</v>
      </c>
      <c r="BI79" s="11">
        <f>COUNTIF(CK42:CL57,"ROM hintere Kette rechts")</f>
        <v>0</v>
      </c>
      <c r="BJ79" s="59">
        <f t="shared" si="30"/>
        <v>-7.8999999999999996E-5</v>
      </c>
      <c r="BK79" s="11">
        <f>COUNTIF(CN42:CO57,"ROM hintere Kette rechts")</f>
        <v>0</v>
      </c>
      <c r="BL79" s="59">
        <f t="shared" si="31"/>
        <v>-7.8999999999999996E-5</v>
      </c>
      <c r="BM79" s="88"/>
      <c r="BN79" s="88"/>
    </row>
    <row r="80" spans="2:66" ht="18.75" x14ac:dyDescent="0.3">
      <c r="B80" s="54">
        <f t="shared" si="1"/>
        <v>0</v>
      </c>
      <c r="D80" s="52">
        <f t="shared" si="2"/>
        <v>-8.0000000000000007E-5</v>
      </c>
      <c r="E80" s="21" t="s">
        <v>133</v>
      </c>
      <c r="F80" s="13">
        <f>COUNTIF(E42:F57,"ROM hintere Kette links")</f>
        <v>0</v>
      </c>
      <c r="G80" s="11">
        <f>COUNTIF(H42:I57,"ROM hintere Kette links")</f>
        <v>0</v>
      </c>
      <c r="H80" s="50">
        <f t="shared" si="3"/>
        <v>-8.0000000000000007E-5</v>
      </c>
      <c r="I80" s="11">
        <f>COUNTIF(K42:L57,"ROM hintere Kette links")</f>
        <v>0</v>
      </c>
      <c r="J80" s="59">
        <f t="shared" si="4"/>
        <v>-8.0000000000000007E-5</v>
      </c>
      <c r="K80" s="11">
        <f>COUNTIF(N42:O57,"ROM hintere Kette links")</f>
        <v>0</v>
      </c>
      <c r="L80" s="59">
        <f t="shared" si="5"/>
        <v>-8.0000000000000007E-5</v>
      </c>
      <c r="M80" s="11">
        <f>COUNTIF(Q42:R57,"ROM hintere Kette links")</f>
        <v>0</v>
      </c>
      <c r="N80" s="15">
        <f t="shared" si="6"/>
        <v>-8.0000000000000007E-5</v>
      </c>
      <c r="O80" s="11">
        <f>COUNTIF(T42:U57,"ROM hintere Kette links")</f>
        <v>0</v>
      </c>
      <c r="P80" s="59">
        <f t="shared" si="7"/>
        <v>-8.0000000000000007E-5</v>
      </c>
      <c r="Q80" s="11">
        <f>COUNTIF(W42:X57,"ROM hintere Kette links")</f>
        <v>0</v>
      </c>
      <c r="R80" s="59">
        <f t="shared" si="8"/>
        <v>-8.0000000000000007E-5</v>
      </c>
      <c r="S80" s="11">
        <f>COUNTIF(Z42:AA57,"ROM hintere Kette links")</f>
        <v>0</v>
      </c>
      <c r="T80" s="59">
        <f t="shared" si="9"/>
        <v>-8.0000000000000007E-5</v>
      </c>
      <c r="U80" s="11">
        <f>COUNTIF(AC42:AD57,"ROM hintere Kette links")</f>
        <v>0</v>
      </c>
      <c r="V80" s="59">
        <f t="shared" si="10"/>
        <v>-8.0000000000000007E-5</v>
      </c>
      <c r="W80" s="11">
        <f>COUNTIF(AF42:AG57,"ROM hintere Kette links")</f>
        <v>0</v>
      </c>
      <c r="X80" s="15">
        <f t="shared" si="11"/>
        <v>-8.0000000000000007E-5</v>
      </c>
      <c r="Y80" s="11">
        <f>COUNTIF(AI42:AJ57,"ROM hintere Kette links")</f>
        <v>0</v>
      </c>
      <c r="Z80" s="59">
        <f t="shared" si="12"/>
        <v>-8.0000000000000007E-5</v>
      </c>
      <c r="AA80" s="11">
        <f>COUNTIF(AL42:AM57,"ROM hintere Kette links")</f>
        <v>0</v>
      </c>
      <c r="AB80" s="59">
        <f t="shared" si="13"/>
        <v>-8.0000000000000007E-5</v>
      </c>
      <c r="AC80" s="11">
        <f>COUNTIF(AO42:AP57,"ROM hintere Kette links")</f>
        <v>0</v>
      </c>
      <c r="AD80" s="59">
        <f t="shared" si="14"/>
        <v>-8.0000000000000007E-5</v>
      </c>
      <c r="AE80" s="11">
        <f>COUNTIF(AR42:AS57,"ROM hintere Kette links")</f>
        <v>0</v>
      </c>
      <c r="AF80" s="59">
        <f t="shared" si="15"/>
        <v>-8.0000000000000007E-5</v>
      </c>
      <c r="AG80" s="11">
        <f>COUNTIF(AU42:AV57,"ROM hintere Kette links")</f>
        <v>0</v>
      </c>
      <c r="AH80" s="59">
        <f t="shared" si="16"/>
        <v>-8.0000000000000007E-5</v>
      </c>
      <c r="AI80" s="11">
        <f>COUNTIF(AX42:AY57,"ROM hintere Kette links")</f>
        <v>0</v>
      </c>
      <c r="AJ80" s="59">
        <f t="shared" si="17"/>
        <v>-8.0000000000000007E-5</v>
      </c>
      <c r="AK80" s="11">
        <f>COUNTIF(BA42:BB57,"ROM hintere Kette links")</f>
        <v>0</v>
      </c>
      <c r="AL80" s="59">
        <f t="shared" si="18"/>
        <v>-8.0000000000000007E-5</v>
      </c>
      <c r="AM80" s="11">
        <f>COUNTIF(BD42:BE57,"ROM hintere Kette links")</f>
        <v>0</v>
      </c>
      <c r="AN80" s="59">
        <f t="shared" si="19"/>
        <v>-8.0000000000000007E-5</v>
      </c>
      <c r="AO80" s="11">
        <f>COUNTIF(BG42:BH57,"ROM hintere Kette links")</f>
        <v>0</v>
      </c>
      <c r="AP80" s="59">
        <f t="shared" si="20"/>
        <v>-8.0000000000000007E-5</v>
      </c>
      <c r="AQ80" s="11">
        <f>COUNTIF(BJ42:BK57,"ROM hintere Kette links")</f>
        <v>0</v>
      </c>
      <c r="AR80" s="59">
        <f t="shared" si="21"/>
        <v>-8.0000000000000007E-5</v>
      </c>
      <c r="AS80" s="11">
        <f>COUNTIF(BM42:BN57,"ROM hintere Kette links")</f>
        <v>0</v>
      </c>
      <c r="AT80" s="59">
        <f t="shared" si="22"/>
        <v>-8.0000000000000007E-5</v>
      </c>
      <c r="AU80" s="11">
        <f>COUNTIF(BP42:BQ57,"ROM hintere Kette links")</f>
        <v>0</v>
      </c>
      <c r="AV80" s="59">
        <f t="shared" si="23"/>
        <v>-8.0000000000000007E-5</v>
      </c>
      <c r="AW80" s="11">
        <f>COUNTIF(BS42:BT57,"ROM hintere Kette links")</f>
        <v>0</v>
      </c>
      <c r="AX80" s="59">
        <f t="shared" si="24"/>
        <v>-8.0000000000000007E-5</v>
      </c>
      <c r="AY80" s="11">
        <f>COUNTIF(BV42:BW57,"ROM hintere Kette links")</f>
        <v>0</v>
      </c>
      <c r="AZ80" s="59">
        <f t="shared" si="25"/>
        <v>-8.0000000000000007E-5</v>
      </c>
      <c r="BA80" s="11">
        <f>COUNTIF(BY42:BZ57,"ROM hintere Kette links")</f>
        <v>0</v>
      </c>
      <c r="BB80" s="59">
        <f t="shared" si="26"/>
        <v>-8.0000000000000007E-5</v>
      </c>
      <c r="BC80" s="11">
        <f>COUNTIF(CB42:CC57,"ROM hintere Kette links")</f>
        <v>0</v>
      </c>
      <c r="BD80" s="59">
        <f t="shared" si="27"/>
        <v>-8.0000000000000007E-5</v>
      </c>
      <c r="BE80" s="11">
        <f>COUNTIF(CE42:CF57,"ROM hintere Kette links")</f>
        <v>0</v>
      </c>
      <c r="BF80" s="59">
        <f t="shared" si="28"/>
        <v>-8.0000000000000007E-5</v>
      </c>
      <c r="BG80" s="11">
        <f>COUNTIF(CH42:CI57,"ROM hintere Kette links")</f>
        <v>0</v>
      </c>
      <c r="BH80" s="59">
        <f t="shared" si="29"/>
        <v>-8.0000000000000007E-5</v>
      </c>
      <c r="BI80" s="11">
        <f>COUNTIF(CK42:CL57,"ROM hintere Kette links")</f>
        <v>0</v>
      </c>
      <c r="BJ80" s="59">
        <f t="shared" si="30"/>
        <v>-8.0000000000000007E-5</v>
      </c>
      <c r="BK80" s="11">
        <f>COUNTIF(CN42:CO57,"ROM hintere Kette links")</f>
        <v>0</v>
      </c>
      <c r="BL80" s="59">
        <f t="shared" si="31"/>
        <v>-8.0000000000000007E-5</v>
      </c>
      <c r="BM80" s="88"/>
      <c r="BN80" s="88"/>
    </row>
    <row r="81" spans="2:66" ht="18.75" x14ac:dyDescent="0.3">
      <c r="B81" s="54">
        <f t="shared" si="1"/>
        <v>0</v>
      </c>
      <c r="D81" s="52">
        <f t="shared" si="2"/>
        <v>-8.1000000000000004E-5</v>
      </c>
      <c r="E81" s="21" t="s">
        <v>117</v>
      </c>
      <c r="F81" s="13">
        <f>COUNTIF(E42:F57,"Skapulakontrolle beidseits")</f>
        <v>0</v>
      </c>
      <c r="G81" s="11">
        <f>COUNTIF(H42:I57,"Skapulakontrolle beidseits")</f>
        <v>0</v>
      </c>
      <c r="H81" s="50">
        <f t="shared" si="3"/>
        <v>-8.1000000000000004E-5</v>
      </c>
      <c r="I81" s="11">
        <f>COUNTIF(K42:L57,"Skapulakontrolle beidseits")</f>
        <v>0</v>
      </c>
      <c r="J81" s="59">
        <f t="shared" si="4"/>
        <v>-8.1000000000000004E-5</v>
      </c>
      <c r="K81" s="11">
        <f>COUNTIF(N42:O57,"Skapulakontrolle beidseits")</f>
        <v>0</v>
      </c>
      <c r="L81" s="59">
        <f t="shared" si="5"/>
        <v>-8.1000000000000004E-5</v>
      </c>
      <c r="M81" s="11">
        <f>COUNTIF(Q42:R57,"Skapulakontrolle beidseits")</f>
        <v>0</v>
      </c>
      <c r="N81" s="15">
        <f t="shared" si="6"/>
        <v>-8.1000000000000004E-5</v>
      </c>
      <c r="O81" s="11">
        <f>COUNTIF(T42:U57,"Skapulakontrolle beidseits")</f>
        <v>0</v>
      </c>
      <c r="P81" s="59">
        <f t="shared" si="7"/>
        <v>-8.1000000000000004E-5</v>
      </c>
      <c r="Q81" s="11">
        <f>COUNTIF(W42:X57,"Skapulakontrolle beidseits")</f>
        <v>0</v>
      </c>
      <c r="R81" s="59">
        <f t="shared" si="8"/>
        <v>-8.1000000000000004E-5</v>
      </c>
      <c r="S81" s="11">
        <f>COUNTIF(Z42:AA57,"Skapulakontrolle beidseits")</f>
        <v>0</v>
      </c>
      <c r="T81" s="59">
        <f t="shared" si="9"/>
        <v>-8.1000000000000004E-5</v>
      </c>
      <c r="U81" s="11">
        <f>COUNTIF(AC42:AD57,"Skapulakontrolle beidseits")</f>
        <v>0</v>
      </c>
      <c r="V81" s="59">
        <f t="shared" si="10"/>
        <v>-8.1000000000000004E-5</v>
      </c>
      <c r="W81" s="11">
        <f>COUNTIF(AF42:AG57,"Skapulakontrolle beidseits")</f>
        <v>0</v>
      </c>
      <c r="X81" s="15">
        <f t="shared" si="11"/>
        <v>-8.1000000000000004E-5</v>
      </c>
      <c r="Y81" s="11">
        <f>COUNTIF(AI42:AJ57,"Skapulakontrolle beidseits")</f>
        <v>0</v>
      </c>
      <c r="Z81" s="59">
        <f t="shared" si="12"/>
        <v>-8.1000000000000004E-5</v>
      </c>
      <c r="AA81" s="11">
        <f>COUNTIF(AL42:AM57,"Skapulakontrolle beidseits")</f>
        <v>0</v>
      </c>
      <c r="AB81" s="59">
        <f t="shared" si="13"/>
        <v>-8.1000000000000004E-5</v>
      </c>
      <c r="AC81" s="11">
        <f>COUNTIF(AO42:AP57,"Skapulakontrolle beidseits")</f>
        <v>0</v>
      </c>
      <c r="AD81" s="59">
        <f t="shared" si="14"/>
        <v>-8.1000000000000004E-5</v>
      </c>
      <c r="AE81" s="11">
        <f>COUNTIF(AR42:AS57,"Skapulakontrolle beidseits")</f>
        <v>0</v>
      </c>
      <c r="AF81" s="59">
        <f t="shared" si="15"/>
        <v>-8.1000000000000004E-5</v>
      </c>
      <c r="AG81" s="11">
        <f>COUNTIF(AU42:AV57,"Skapulakontrolle beidseits")</f>
        <v>0</v>
      </c>
      <c r="AH81" s="59">
        <f t="shared" si="16"/>
        <v>-8.1000000000000004E-5</v>
      </c>
      <c r="AI81" s="11">
        <f>COUNTIF(AX42:AY57,"Skapulakontrolle beidseits")</f>
        <v>0</v>
      </c>
      <c r="AJ81" s="59">
        <f t="shared" si="17"/>
        <v>-8.1000000000000004E-5</v>
      </c>
      <c r="AK81" s="11">
        <f>COUNTIF(BA42:BB57,"Skapulakontrolle beidseits")</f>
        <v>0</v>
      </c>
      <c r="AL81" s="59">
        <f t="shared" si="18"/>
        <v>-8.1000000000000004E-5</v>
      </c>
      <c r="AM81" s="11">
        <f>COUNTIF(BD42:BE57,"Skapulakontrolle beidseits")</f>
        <v>0</v>
      </c>
      <c r="AN81" s="59">
        <f t="shared" si="19"/>
        <v>-8.1000000000000004E-5</v>
      </c>
      <c r="AO81" s="11">
        <f>COUNTIF(BG42:BH57,"Skapulakontrolle beidseits")</f>
        <v>0</v>
      </c>
      <c r="AP81" s="59">
        <f t="shared" si="20"/>
        <v>-8.1000000000000004E-5</v>
      </c>
      <c r="AQ81" s="11">
        <f>COUNTIF(BJ42:BK57,"Skapulakontrolle beidseits")</f>
        <v>0</v>
      </c>
      <c r="AR81" s="59">
        <f t="shared" si="21"/>
        <v>-8.1000000000000004E-5</v>
      </c>
      <c r="AS81" s="11">
        <f>COUNTIF(BM42:BN57,"Skapulakontrolle beidseits")</f>
        <v>0</v>
      </c>
      <c r="AT81" s="59">
        <f t="shared" si="22"/>
        <v>-8.1000000000000004E-5</v>
      </c>
      <c r="AU81" s="11">
        <f>COUNTIF(BP42:BQ57,"Skapulakontrolle beidseits")</f>
        <v>0</v>
      </c>
      <c r="AV81" s="59">
        <f t="shared" si="23"/>
        <v>-8.1000000000000004E-5</v>
      </c>
      <c r="AW81" s="11">
        <f>COUNTIF(BS42:BT57,"Skapulakontrolle beidseits")</f>
        <v>0</v>
      </c>
      <c r="AX81" s="59">
        <f t="shared" si="24"/>
        <v>-8.1000000000000004E-5</v>
      </c>
      <c r="AY81" s="11">
        <f>COUNTIF(BV42:BW57,"Skapulakontrolle beidseits")</f>
        <v>0</v>
      </c>
      <c r="AZ81" s="59">
        <f t="shared" si="25"/>
        <v>-8.1000000000000004E-5</v>
      </c>
      <c r="BA81" s="11">
        <f>COUNTIF(BY42:BZ57,"Skapulakontrolle beidseits")</f>
        <v>0</v>
      </c>
      <c r="BB81" s="59">
        <f t="shared" si="26"/>
        <v>-8.1000000000000004E-5</v>
      </c>
      <c r="BC81" s="11">
        <f>COUNTIF(CB42:CC57,"Skapulakontrolle beidseits")</f>
        <v>0</v>
      </c>
      <c r="BD81" s="59">
        <f t="shared" si="27"/>
        <v>-8.1000000000000004E-5</v>
      </c>
      <c r="BE81" s="11">
        <f>COUNTIF(CE42:CF57,"Skapulakontrolle beidseits")</f>
        <v>0</v>
      </c>
      <c r="BF81" s="59">
        <f t="shared" si="28"/>
        <v>-8.1000000000000004E-5</v>
      </c>
      <c r="BG81" s="11">
        <f>COUNTIF(CH42:CI57,"Skapulakontrolle beidseits")</f>
        <v>0</v>
      </c>
      <c r="BH81" s="59">
        <f t="shared" si="29"/>
        <v>-8.1000000000000004E-5</v>
      </c>
      <c r="BI81" s="11">
        <f>COUNTIF(CK42:CL57,"Skapulakontrolle beidseits")</f>
        <v>0</v>
      </c>
      <c r="BJ81" s="59">
        <f t="shared" si="30"/>
        <v>-8.1000000000000004E-5</v>
      </c>
      <c r="BK81" s="11">
        <f>COUNTIF(CN42:CO57,"Skapulakontrolle beidseits")</f>
        <v>0</v>
      </c>
      <c r="BL81" s="59">
        <f t="shared" si="31"/>
        <v>-8.1000000000000004E-5</v>
      </c>
      <c r="BM81" s="88"/>
      <c r="BN81" s="88"/>
    </row>
    <row r="82" spans="2:66" ht="18.75" x14ac:dyDescent="0.3">
      <c r="B82" s="54">
        <f t="shared" si="1"/>
        <v>0</v>
      </c>
      <c r="D82" s="52">
        <f t="shared" si="2"/>
        <v>-8.2000000000000001E-5</v>
      </c>
      <c r="E82" s="21" t="s">
        <v>115</v>
      </c>
      <c r="F82" s="13">
        <f>COUNTIF(E42:F57,"Skapulakontrolle rechts")</f>
        <v>0</v>
      </c>
      <c r="G82" s="11">
        <f>COUNTIF(H42:I57,"Skapulakontrolle rechts")</f>
        <v>0</v>
      </c>
      <c r="H82" s="50">
        <f t="shared" si="3"/>
        <v>-8.2000000000000001E-5</v>
      </c>
      <c r="I82" s="11">
        <f>COUNTIF(K42:L57,"Skapulakontrolle rechts")</f>
        <v>0</v>
      </c>
      <c r="J82" s="59">
        <f t="shared" si="4"/>
        <v>-8.2000000000000001E-5</v>
      </c>
      <c r="K82" s="11">
        <f>COUNTIF(N42:O57,"Skapulakontrolle rechts")</f>
        <v>0</v>
      </c>
      <c r="L82" s="59">
        <f t="shared" si="5"/>
        <v>-8.2000000000000001E-5</v>
      </c>
      <c r="M82" s="11">
        <f>COUNTIF(Q42:R57,"Skapulakontrolle rechts")</f>
        <v>0</v>
      </c>
      <c r="N82" s="15">
        <f t="shared" si="6"/>
        <v>-8.2000000000000001E-5</v>
      </c>
      <c r="O82" s="11">
        <f>COUNTIF(T42:U57,"Skapulakontrolle rechts")</f>
        <v>0</v>
      </c>
      <c r="P82" s="59">
        <f t="shared" si="7"/>
        <v>-8.2000000000000001E-5</v>
      </c>
      <c r="Q82" s="11">
        <f>COUNTIF(W42:X57,"Skapulakontrolle rechts")</f>
        <v>0</v>
      </c>
      <c r="R82" s="59">
        <f t="shared" si="8"/>
        <v>-8.2000000000000001E-5</v>
      </c>
      <c r="S82" s="11">
        <f>COUNTIF(Z42:AA57,"Skapulakontrolle rechts")</f>
        <v>0</v>
      </c>
      <c r="T82" s="59">
        <f t="shared" si="9"/>
        <v>-8.2000000000000001E-5</v>
      </c>
      <c r="U82" s="11">
        <f>COUNTIF(AC42:AD57,"Skapulakontrolle rechts")</f>
        <v>0</v>
      </c>
      <c r="V82" s="59">
        <f t="shared" si="10"/>
        <v>-8.2000000000000001E-5</v>
      </c>
      <c r="W82" s="11">
        <f>COUNTIF(AF42:AG57,"Skapulakontrolle rechts")</f>
        <v>0</v>
      </c>
      <c r="X82" s="15">
        <f t="shared" si="11"/>
        <v>-8.2000000000000001E-5</v>
      </c>
      <c r="Y82" s="11">
        <f>COUNTIF(AI42:AJ57,"Skapulakontrolle rechts")</f>
        <v>0</v>
      </c>
      <c r="Z82" s="59">
        <f t="shared" si="12"/>
        <v>-8.2000000000000001E-5</v>
      </c>
      <c r="AA82" s="11">
        <f>COUNTIF(AL42:AM57,"Skapulakontrolle rechts")</f>
        <v>0</v>
      </c>
      <c r="AB82" s="59">
        <f t="shared" si="13"/>
        <v>-8.2000000000000001E-5</v>
      </c>
      <c r="AC82" s="11">
        <f>COUNTIF(AO42:AP57,"Skapulakontrolle rechts")</f>
        <v>0</v>
      </c>
      <c r="AD82" s="59">
        <f t="shared" si="14"/>
        <v>-8.2000000000000001E-5</v>
      </c>
      <c r="AE82" s="11">
        <f>COUNTIF(AR42:AS57,"Skapulakontrolle rechts")</f>
        <v>0</v>
      </c>
      <c r="AF82" s="59">
        <f t="shared" si="15"/>
        <v>-8.2000000000000001E-5</v>
      </c>
      <c r="AG82" s="11">
        <f>COUNTIF(AU42:AV57,"Skapulakontrolle rechts")</f>
        <v>0</v>
      </c>
      <c r="AH82" s="59">
        <f t="shared" si="16"/>
        <v>-8.2000000000000001E-5</v>
      </c>
      <c r="AI82" s="11">
        <f>COUNTIF(AX42:AY57,"Skapulakontrolle rechts")</f>
        <v>0</v>
      </c>
      <c r="AJ82" s="59">
        <f t="shared" si="17"/>
        <v>-8.2000000000000001E-5</v>
      </c>
      <c r="AK82" s="11">
        <f>COUNTIF(BA42:BB57,"Skapulakontrolle rechts")</f>
        <v>0</v>
      </c>
      <c r="AL82" s="59">
        <f t="shared" si="18"/>
        <v>-8.2000000000000001E-5</v>
      </c>
      <c r="AM82" s="11">
        <f>COUNTIF(BD42:BE57,"Skapulakontrolle rechts")</f>
        <v>0</v>
      </c>
      <c r="AN82" s="59">
        <f t="shared" si="19"/>
        <v>-8.2000000000000001E-5</v>
      </c>
      <c r="AO82" s="11">
        <f>COUNTIF(BG42:BH57,"Skapulakontrolle rechts")</f>
        <v>0</v>
      </c>
      <c r="AP82" s="59">
        <f t="shared" si="20"/>
        <v>-8.2000000000000001E-5</v>
      </c>
      <c r="AQ82" s="11">
        <f>COUNTIF(BJ42:BK57,"Skapulakontrolle rechts")</f>
        <v>0</v>
      </c>
      <c r="AR82" s="59">
        <f t="shared" si="21"/>
        <v>-8.2000000000000001E-5</v>
      </c>
      <c r="AS82" s="11">
        <f>COUNTIF(BM42:BN57,"Skapulakontrolle rechts")</f>
        <v>0</v>
      </c>
      <c r="AT82" s="59">
        <f t="shared" si="22"/>
        <v>-8.2000000000000001E-5</v>
      </c>
      <c r="AU82" s="11">
        <f>COUNTIF(BP42:BQ57,"Skapulakontrolle rechts")</f>
        <v>0</v>
      </c>
      <c r="AV82" s="59">
        <f t="shared" si="23"/>
        <v>-8.2000000000000001E-5</v>
      </c>
      <c r="AW82" s="11">
        <f>COUNTIF(BS42:BT57,"Skapulakontrolle rechts")</f>
        <v>0</v>
      </c>
      <c r="AX82" s="59">
        <f t="shared" si="24"/>
        <v>-8.2000000000000001E-5</v>
      </c>
      <c r="AY82" s="11">
        <f>COUNTIF(BV42:BW57,"Skapulakontrolle rechts")</f>
        <v>0</v>
      </c>
      <c r="AZ82" s="59">
        <f t="shared" si="25"/>
        <v>-8.2000000000000001E-5</v>
      </c>
      <c r="BA82" s="11">
        <f>COUNTIF(BY42:BZ57,"Skapulakontrolle rechts")</f>
        <v>0</v>
      </c>
      <c r="BB82" s="59">
        <f t="shared" si="26"/>
        <v>-8.2000000000000001E-5</v>
      </c>
      <c r="BC82" s="11">
        <f>COUNTIF(CB42:CC57,"Skapulakontrolle rechts")</f>
        <v>0</v>
      </c>
      <c r="BD82" s="59">
        <f t="shared" si="27"/>
        <v>-8.2000000000000001E-5</v>
      </c>
      <c r="BE82" s="11">
        <f>COUNTIF(CE42:CF57,"Skapulakontrolle rechts")</f>
        <v>0</v>
      </c>
      <c r="BF82" s="59">
        <f t="shared" si="28"/>
        <v>-8.2000000000000001E-5</v>
      </c>
      <c r="BG82" s="11">
        <f>COUNTIF(CH42:CI57,"Skapulakontrolle rechts")</f>
        <v>0</v>
      </c>
      <c r="BH82" s="59">
        <f t="shared" si="29"/>
        <v>-8.2000000000000001E-5</v>
      </c>
      <c r="BI82" s="11">
        <f>COUNTIF(CK42:CL57,"Skapulakontrolle rechts")</f>
        <v>0</v>
      </c>
      <c r="BJ82" s="59">
        <f t="shared" si="30"/>
        <v>-8.2000000000000001E-5</v>
      </c>
      <c r="BK82" s="11">
        <f>COUNTIF(CN42:CO57,"Skapulakontrolle rechts")</f>
        <v>0</v>
      </c>
      <c r="BL82" s="59">
        <f t="shared" si="31"/>
        <v>-8.2000000000000001E-5</v>
      </c>
      <c r="BM82" s="88"/>
      <c r="BN82" s="88"/>
    </row>
    <row r="83" spans="2:66" ht="18.75" x14ac:dyDescent="0.3">
      <c r="B83" s="54">
        <f t="shared" si="1"/>
        <v>0</v>
      </c>
      <c r="D83" s="52">
        <f t="shared" si="2"/>
        <v>-8.2999999999999998E-5</v>
      </c>
      <c r="E83" s="21" t="s">
        <v>116</v>
      </c>
      <c r="F83" s="13">
        <f>COUNTIF(E42:F57,"Skapulakontrolle links")</f>
        <v>0</v>
      </c>
      <c r="G83" s="11">
        <f>COUNTIF(H42:I57,"Skapulakontrolle links")</f>
        <v>0</v>
      </c>
      <c r="H83" s="50">
        <f t="shared" si="3"/>
        <v>-8.2999999999999998E-5</v>
      </c>
      <c r="I83" s="11">
        <f>COUNTIF(K42:L57,"Skapulakontrolle links")</f>
        <v>0</v>
      </c>
      <c r="J83" s="59">
        <f t="shared" si="4"/>
        <v>-8.2999999999999998E-5</v>
      </c>
      <c r="K83" s="11">
        <f>COUNTIF(N42:O57,"Skapulakontrolle links")</f>
        <v>0</v>
      </c>
      <c r="L83" s="59">
        <f t="shared" si="5"/>
        <v>-8.2999999999999998E-5</v>
      </c>
      <c r="M83" s="11">
        <f>COUNTIF(Q42:R57,"Skapulakontrolle links")</f>
        <v>0</v>
      </c>
      <c r="N83" s="15">
        <f t="shared" si="6"/>
        <v>-8.2999999999999998E-5</v>
      </c>
      <c r="O83" s="11">
        <f>COUNTIF(T42:U57,"Skapulakontrolle links")</f>
        <v>0</v>
      </c>
      <c r="P83" s="59">
        <f t="shared" si="7"/>
        <v>-8.2999999999999998E-5</v>
      </c>
      <c r="Q83" s="11">
        <f>COUNTIF(W42:X57,"Skapulakontrolle links")</f>
        <v>0</v>
      </c>
      <c r="R83" s="59">
        <f t="shared" si="8"/>
        <v>-8.2999999999999998E-5</v>
      </c>
      <c r="S83" s="11">
        <f>COUNTIF(Z42:AA57,"Skapulakontrolle links")</f>
        <v>0</v>
      </c>
      <c r="T83" s="59">
        <f t="shared" si="9"/>
        <v>-8.2999999999999998E-5</v>
      </c>
      <c r="U83" s="11">
        <f>COUNTIF(AC42:AD57,"Skapulakontrolle links")</f>
        <v>0</v>
      </c>
      <c r="V83" s="59">
        <f t="shared" si="10"/>
        <v>-8.2999999999999998E-5</v>
      </c>
      <c r="W83" s="11">
        <f>COUNTIF(AF42:AG57,"Skapulakontrolle links")</f>
        <v>0</v>
      </c>
      <c r="X83" s="15">
        <f t="shared" si="11"/>
        <v>-8.2999999999999998E-5</v>
      </c>
      <c r="Y83" s="11">
        <f>COUNTIF(AI42:AJ57,"Skapulakontrolle links")</f>
        <v>0</v>
      </c>
      <c r="Z83" s="59">
        <f t="shared" si="12"/>
        <v>-8.2999999999999998E-5</v>
      </c>
      <c r="AA83" s="11">
        <f>COUNTIF(AL42:AM57,"Skapulakontrolle links")</f>
        <v>0</v>
      </c>
      <c r="AB83" s="59">
        <f t="shared" si="13"/>
        <v>-8.2999999999999998E-5</v>
      </c>
      <c r="AC83" s="11">
        <f>COUNTIF(AO42:AP57,"Skapulakontrolle links")</f>
        <v>0</v>
      </c>
      <c r="AD83" s="59">
        <f t="shared" si="14"/>
        <v>-8.2999999999999998E-5</v>
      </c>
      <c r="AE83" s="11">
        <f>COUNTIF(AR42:AS57,"Skapulakontrolle links")</f>
        <v>0</v>
      </c>
      <c r="AF83" s="59">
        <f t="shared" si="15"/>
        <v>-8.2999999999999998E-5</v>
      </c>
      <c r="AG83" s="11">
        <f>COUNTIF(AU42:AV57,"Skapulakontrolle links")</f>
        <v>0</v>
      </c>
      <c r="AH83" s="59">
        <f t="shared" si="16"/>
        <v>-8.2999999999999998E-5</v>
      </c>
      <c r="AI83" s="11">
        <f>COUNTIF(AX42:AY57,"Skapulakontrolle links")</f>
        <v>0</v>
      </c>
      <c r="AJ83" s="59">
        <f t="shared" si="17"/>
        <v>-8.2999999999999998E-5</v>
      </c>
      <c r="AK83" s="11">
        <f>COUNTIF(BA42:BB57,"Skapulakontrolle links")</f>
        <v>0</v>
      </c>
      <c r="AL83" s="59">
        <f t="shared" si="18"/>
        <v>-8.2999999999999998E-5</v>
      </c>
      <c r="AM83" s="11">
        <f>COUNTIF(BD42:BE57,"Skapulakontrolle links")</f>
        <v>0</v>
      </c>
      <c r="AN83" s="59">
        <f t="shared" si="19"/>
        <v>-8.2999999999999998E-5</v>
      </c>
      <c r="AO83" s="11">
        <f>COUNTIF(BG42:BH57,"Skapulakontrolle links")</f>
        <v>0</v>
      </c>
      <c r="AP83" s="59">
        <f t="shared" si="20"/>
        <v>-8.2999999999999998E-5</v>
      </c>
      <c r="AQ83" s="11">
        <f>COUNTIF(BJ42:BK57,"Skapulakontrolle links")</f>
        <v>0</v>
      </c>
      <c r="AR83" s="59">
        <f t="shared" si="21"/>
        <v>-8.2999999999999998E-5</v>
      </c>
      <c r="AS83" s="11">
        <f>COUNTIF(BM42:BN57,"Skapulakontrolle links")</f>
        <v>0</v>
      </c>
      <c r="AT83" s="59">
        <f t="shared" si="22"/>
        <v>-8.2999999999999998E-5</v>
      </c>
      <c r="AU83" s="11">
        <f>COUNTIF(BP42:BQ57,"Skapulakontrolle links")</f>
        <v>0</v>
      </c>
      <c r="AV83" s="59">
        <f t="shared" si="23"/>
        <v>-8.2999999999999998E-5</v>
      </c>
      <c r="AW83" s="11">
        <f>COUNTIF(BS42:BT57,"Skapulakontrolle links")</f>
        <v>0</v>
      </c>
      <c r="AX83" s="59">
        <f t="shared" si="24"/>
        <v>-8.2999999999999998E-5</v>
      </c>
      <c r="AY83" s="11">
        <f>COUNTIF(BV42:BW57,"Skapulakontrolle links")</f>
        <v>0</v>
      </c>
      <c r="AZ83" s="59">
        <f t="shared" si="25"/>
        <v>-8.2999999999999998E-5</v>
      </c>
      <c r="BA83" s="11">
        <f>COUNTIF(BY42:BZ57,"Skapulakontrolle links")</f>
        <v>0</v>
      </c>
      <c r="BB83" s="59">
        <f t="shared" si="26"/>
        <v>-8.2999999999999998E-5</v>
      </c>
      <c r="BC83" s="11">
        <f>COUNTIF(CB42:CC57,"Skapulakontrolle links")</f>
        <v>0</v>
      </c>
      <c r="BD83" s="59">
        <f t="shared" si="27"/>
        <v>-8.2999999999999998E-5</v>
      </c>
      <c r="BE83" s="11">
        <f>COUNTIF(CE42:CF57,"Skapulakontrolle links")</f>
        <v>0</v>
      </c>
      <c r="BF83" s="59">
        <f t="shared" si="28"/>
        <v>-8.2999999999999998E-5</v>
      </c>
      <c r="BG83" s="11">
        <f>COUNTIF(CH42:CI57,"Skapulakontrolle links")</f>
        <v>0</v>
      </c>
      <c r="BH83" s="59">
        <f t="shared" si="29"/>
        <v>-8.2999999999999998E-5</v>
      </c>
      <c r="BI83" s="11">
        <f>COUNTIF(CK42:CL57,"Skapulakontrolle links")</f>
        <v>0</v>
      </c>
      <c r="BJ83" s="59">
        <f t="shared" si="30"/>
        <v>-8.2999999999999998E-5</v>
      </c>
      <c r="BK83" s="11">
        <f>COUNTIF(CN42:CO57,"Skapulakontrolle links")</f>
        <v>0</v>
      </c>
      <c r="BL83" s="59">
        <f t="shared" si="31"/>
        <v>-8.2999999999999998E-5</v>
      </c>
      <c r="BM83" s="88"/>
      <c r="BN83" s="88"/>
    </row>
    <row r="84" spans="2:66" ht="18.75" x14ac:dyDescent="0.3">
      <c r="B84" s="54">
        <f t="shared" si="1"/>
        <v>0</v>
      </c>
      <c r="D84" s="52">
        <f t="shared" si="2"/>
        <v>-8.3999999999999995E-5</v>
      </c>
      <c r="E84" s="21" t="s">
        <v>118</v>
      </c>
      <c r="F84" s="13">
        <f>COUNTIF(E42:F57,"Hüftkontrolle beidseits")</f>
        <v>0</v>
      </c>
      <c r="G84" s="11">
        <f>COUNTIF(H42:I57,"Hüftkontrolle beidseits")</f>
        <v>0</v>
      </c>
      <c r="H84" s="50">
        <f t="shared" si="3"/>
        <v>-8.3999999999999995E-5</v>
      </c>
      <c r="I84" s="11">
        <f>COUNTIF(K42:L57,"Hüftkontrolle beidseits")</f>
        <v>0</v>
      </c>
      <c r="J84" s="59">
        <f t="shared" si="4"/>
        <v>-8.3999999999999995E-5</v>
      </c>
      <c r="K84" s="11">
        <f>COUNTIF(N42:O57,"Hüftkontrolle beidseits")</f>
        <v>0</v>
      </c>
      <c r="L84" s="59">
        <f t="shared" si="5"/>
        <v>-8.3999999999999995E-5</v>
      </c>
      <c r="M84" s="11">
        <f>COUNTIF(Q42:R57,"Hüftkontrolle beidseits")</f>
        <v>0</v>
      </c>
      <c r="N84" s="15">
        <f t="shared" si="6"/>
        <v>-8.3999999999999995E-5</v>
      </c>
      <c r="O84" s="11">
        <f>COUNTIF(T42:U57,"Hüftkontrolle beidseits")</f>
        <v>0</v>
      </c>
      <c r="P84" s="59">
        <f t="shared" si="7"/>
        <v>-8.3999999999999995E-5</v>
      </c>
      <c r="Q84" s="11">
        <f>COUNTIF(W42:X57,"Hüftkontrolle beidseits")</f>
        <v>0</v>
      </c>
      <c r="R84" s="59">
        <f t="shared" si="8"/>
        <v>-8.3999999999999995E-5</v>
      </c>
      <c r="S84" s="11">
        <f>COUNTIF(Z42:AA57,"Hüftkontrolle beidseits")</f>
        <v>0</v>
      </c>
      <c r="T84" s="59">
        <f t="shared" si="9"/>
        <v>-8.3999999999999995E-5</v>
      </c>
      <c r="U84" s="11">
        <f>COUNTIF(AC42:AD57,"Hüftkontrolle beidseits")</f>
        <v>0</v>
      </c>
      <c r="V84" s="59">
        <f t="shared" si="10"/>
        <v>-8.3999999999999995E-5</v>
      </c>
      <c r="W84" s="11">
        <f>COUNTIF(AF42:AG57,"Hüftkontrolle beidseits")</f>
        <v>0</v>
      </c>
      <c r="X84" s="15">
        <f t="shared" si="11"/>
        <v>-8.3999999999999995E-5</v>
      </c>
      <c r="Y84" s="11">
        <f>COUNTIF(AI42:AJ57,"Hüftkontrolle beidseits")</f>
        <v>0</v>
      </c>
      <c r="Z84" s="59">
        <f t="shared" si="12"/>
        <v>-8.3999999999999995E-5</v>
      </c>
      <c r="AA84" s="11">
        <f>COUNTIF(AL42:AM57,"Hüftkontrolle beidseits")</f>
        <v>0</v>
      </c>
      <c r="AB84" s="59">
        <f t="shared" si="13"/>
        <v>-8.3999999999999995E-5</v>
      </c>
      <c r="AC84" s="11">
        <f>COUNTIF(AO42:AP57,"Hüftkontrolle beidseits")</f>
        <v>0</v>
      </c>
      <c r="AD84" s="59">
        <f t="shared" si="14"/>
        <v>-8.3999999999999995E-5</v>
      </c>
      <c r="AE84" s="11">
        <f>COUNTIF(AR42:AS57,"Hüftkontrolle beidseits")</f>
        <v>0</v>
      </c>
      <c r="AF84" s="59">
        <f t="shared" si="15"/>
        <v>-8.3999999999999995E-5</v>
      </c>
      <c r="AG84" s="11">
        <f>COUNTIF(AU42:AV57,"Hüftkontrolle beidseits")</f>
        <v>0</v>
      </c>
      <c r="AH84" s="59">
        <f t="shared" si="16"/>
        <v>-8.3999999999999995E-5</v>
      </c>
      <c r="AI84" s="11">
        <f>COUNTIF(AX42:AY57,"Hüftkontrolle beidseits")</f>
        <v>0</v>
      </c>
      <c r="AJ84" s="59">
        <f t="shared" si="17"/>
        <v>-8.3999999999999995E-5</v>
      </c>
      <c r="AK84" s="11">
        <f>COUNTIF(BA42:BB57,"Hüftkontrolle beidseits")</f>
        <v>0</v>
      </c>
      <c r="AL84" s="59">
        <f t="shared" si="18"/>
        <v>-8.3999999999999995E-5</v>
      </c>
      <c r="AM84" s="11">
        <f>COUNTIF(BD42:BE57,"Hüftkontrolle beidseits")</f>
        <v>0</v>
      </c>
      <c r="AN84" s="59">
        <f t="shared" si="19"/>
        <v>-8.3999999999999995E-5</v>
      </c>
      <c r="AO84" s="11">
        <f>COUNTIF(BG42:BH57,"Hüftkontrolle beidseits")</f>
        <v>0</v>
      </c>
      <c r="AP84" s="59">
        <f t="shared" si="20"/>
        <v>-8.3999999999999995E-5</v>
      </c>
      <c r="AQ84" s="11">
        <f>COUNTIF(BJ42:BK57,"Hüftkontrolle beidseits")</f>
        <v>0</v>
      </c>
      <c r="AR84" s="59">
        <f t="shared" si="21"/>
        <v>-8.3999999999999995E-5</v>
      </c>
      <c r="AS84" s="11">
        <f>COUNTIF(BM42:BN57,"Hüftkontrolle beidseits")</f>
        <v>0</v>
      </c>
      <c r="AT84" s="59">
        <f t="shared" si="22"/>
        <v>-8.3999999999999995E-5</v>
      </c>
      <c r="AU84" s="11">
        <f>COUNTIF(BP42:BQ57,"Hüftkontrolle beidseits")</f>
        <v>0</v>
      </c>
      <c r="AV84" s="59">
        <f t="shared" si="23"/>
        <v>-8.3999999999999995E-5</v>
      </c>
      <c r="AW84" s="11">
        <f>COUNTIF(BS42:BT57,"Hüftkontrolle beidseits")</f>
        <v>0</v>
      </c>
      <c r="AX84" s="59">
        <f t="shared" si="24"/>
        <v>-8.3999999999999995E-5</v>
      </c>
      <c r="AY84" s="11">
        <f>COUNTIF(BV42:BW57,"Hüftkontrolle beidseits")</f>
        <v>0</v>
      </c>
      <c r="AZ84" s="59">
        <f t="shared" si="25"/>
        <v>-8.3999999999999995E-5</v>
      </c>
      <c r="BA84" s="11">
        <f>COUNTIF(BY42:BZ57,"Hüftkontrolle beidseits")</f>
        <v>0</v>
      </c>
      <c r="BB84" s="59">
        <f t="shared" si="26"/>
        <v>-8.3999999999999995E-5</v>
      </c>
      <c r="BC84" s="11">
        <f>COUNTIF(CB42:CC57,"Hüftkontrolle beidseits")</f>
        <v>0</v>
      </c>
      <c r="BD84" s="59">
        <f t="shared" si="27"/>
        <v>-8.3999999999999995E-5</v>
      </c>
      <c r="BE84" s="11">
        <f>COUNTIF(CE42:CF57,"Hüftkontrolle beidseits")</f>
        <v>0</v>
      </c>
      <c r="BF84" s="59">
        <f t="shared" si="28"/>
        <v>-8.3999999999999995E-5</v>
      </c>
      <c r="BG84" s="11">
        <f>COUNTIF(CH42:CI57,"Hüftkontrolle beidseits")</f>
        <v>0</v>
      </c>
      <c r="BH84" s="59">
        <f t="shared" si="29"/>
        <v>-8.3999999999999995E-5</v>
      </c>
      <c r="BI84" s="11">
        <f>COUNTIF(CK42:CL57,"Hüftkontrolle beidseits")</f>
        <v>0</v>
      </c>
      <c r="BJ84" s="59">
        <f t="shared" si="30"/>
        <v>-8.3999999999999995E-5</v>
      </c>
      <c r="BK84" s="11">
        <f>COUNTIF(CN42:CO57,"Hüftkontrolle beidseits")</f>
        <v>0</v>
      </c>
      <c r="BL84" s="59">
        <f t="shared" si="31"/>
        <v>-8.3999999999999995E-5</v>
      </c>
      <c r="BM84" s="88"/>
      <c r="BN84" s="88"/>
    </row>
    <row r="85" spans="2:66" ht="18.75" x14ac:dyDescent="0.3">
      <c r="B85" s="54">
        <f t="shared" si="1"/>
        <v>0</v>
      </c>
      <c r="D85" s="52">
        <f t="shared" si="2"/>
        <v>-8.5000000000000006E-5</v>
      </c>
      <c r="E85" s="21" t="s">
        <v>113</v>
      </c>
      <c r="F85" s="13">
        <f>COUNTIF(E42:F57,"Hüftkontrolle rechts")</f>
        <v>0</v>
      </c>
      <c r="G85" s="11">
        <f>COUNTIF(H42:I57,"Hüftkontrolle rechts")</f>
        <v>0</v>
      </c>
      <c r="H85" s="50">
        <f t="shared" si="3"/>
        <v>-8.5000000000000006E-5</v>
      </c>
      <c r="I85" s="11">
        <f>COUNTIF(K42:L57,"Hüftkontrolle rechts")</f>
        <v>0</v>
      </c>
      <c r="J85" s="59">
        <f t="shared" si="4"/>
        <v>-8.5000000000000006E-5</v>
      </c>
      <c r="K85" s="11">
        <f>COUNTIF(N42:O57,"Hüftkontrolle rechts")</f>
        <v>0</v>
      </c>
      <c r="L85" s="59">
        <f t="shared" si="5"/>
        <v>-8.5000000000000006E-5</v>
      </c>
      <c r="M85" s="11">
        <f>COUNTIF(Q42:R57,"Hüftkontrolle rechts")</f>
        <v>0</v>
      </c>
      <c r="N85" s="15">
        <f t="shared" si="6"/>
        <v>-8.5000000000000006E-5</v>
      </c>
      <c r="O85" s="11">
        <f>COUNTIF(T42:U57,"Hüftkontrolle rechts")</f>
        <v>0</v>
      </c>
      <c r="P85" s="59">
        <f t="shared" si="7"/>
        <v>-8.5000000000000006E-5</v>
      </c>
      <c r="Q85" s="11">
        <f>COUNTIF(W42:X57,"Hüftkontrolle rechts")</f>
        <v>0</v>
      </c>
      <c r="R85" s="59">
        <f t="shared" si="8"/>
        <v>-8.5000000000000006E-5</v>
      </c>
      <c r="S85" s="11">
        <f>COUNTIF(Z42:AA57,"Hüftkontrolle rechts")</f>
        <v>0</v>
      </c>
      <c r="T85" s="59">
        <f t="shared" si="9"/>
        <v>-8.5000000000000006E-5</v>
      </c>
      <c r="U85" s="11">
        <f>COUNTIF(AC42:AD57,"Hüftkontrolle rechts")</f>
        <v>0</v>
      </c>
      <c r="V85" s="59">
        <f t="shared" si="10"/>
        <v>-8.5000000000000006E-5</v>
      </c>
      <c r="W85" s="11">
        <f>COUNTIF(AF42:AG57,"Hüftkontrolle rechts")</f>
        <v>0</v>
      </c>
      <c r="X85" s="15">
        <f t="shared" si="11"/>
        <v>-8.5000000000000006E-5</v>
      </c>
      <c r="Y85" s="11">
        <f>COUNTIF(AI42:AJ57,"Hüftkontrolle rechts")</f>
        <v>0</v>
      </c>
      <c r="Z85" s="59">
        <f t="shared" si="12"/>
        <v>-8.5000000000000006E-5</v>
      </c>
      <c r="AA85" s="11">
        <f>COUNTIF(AL42:AM57,"Hüftkontrolle rechts")</f>
        <v>0</v>
      </c>
      <c r="AB85" s="59">
        <f t="shared" si="13"/>
        <v>-8.5000000000000006E-5</v>
      </c>
      <c r="AC85" s="11">
        <f>COUNTIF(AO42:AP57,"Hüftkontrolle rechts")</f>
        <v>0</v>
      </c>
      <c r="AD85" s="59">
        <f t="shared" si="14"/>
        <v>-8.5000000000000006E-5</v>
      </c>
      <c r="AE85" s="11">
        <f>COUNTIF(AR42:AS57,"Hüftkontrolle rechts")</f>
        <v>0</v>
      </c>
      <c r="AF85" s="59">
        <f t="shared" si="15"/>
        <v>-8.5000000000000006E-5</v>
      </c>
      <c r="AG85" s="11">
        <f>COUNTIF(AU42:AV57,"Hüftkontrolle rechts")</f>
        <v>0</v>
      </c>
      <c r="AH85" s="59">
        <f t="shared" si="16"/>
        <v>-8.5000000000000006E-5</v>
      </c>
      <c r="AI85" s="11">
        <f>COUNTIF(AX42:AY57,"Hüftkontrolle rechts")</f>
        <v>0</v>
      </c>
      <c r="AJ85" s="59">
        <f t="shared" si="17"/>
        <v>-8.5000000000000006E-5</v>
      </c>
      <c r="AK85" s="11">
        <f>COUNTIF(BA42:BB57,"Hüftkontrolle rechts")</f>
        <v>0</v>
      </c>
      <c r="AL85" s="59">
        <f t="shared" si="18"/>
        <v>-8.5000000000000006E-5</v>
      </c>
      <c r="AM85" s="11">
        <f>COUNTIF(BD42:BE57,"Hüftkontrolle rechts")</f>
        <v>0</v>
      </c>
      <c r="AN85" s="59">
        <f t="shared" si="19"/>
        <v>-8.5000000000000006E-5</v>
      </c>
      <c r="AO85" s="11">
        <f>COUNTIF(BG42:BH57,"Hüftkontrolle rechts")</f>
        <v>0</v>
      </c>
      <c r="AP85" s="59">
        <f t="shared" si="20"/>
        <v>-8.5000000000000006E-5</v>
      </c>
      <c r="AQ85" s="11">
        <f>COUNTIF(BJ42:BK57,"Hüftkontrolle rechts")</f>
        <v>0</v>
      </c>
      <c r="AR85" s="59">
        <f t="shared" si="21"/>
        <v>-8.5000000000000006E-5</v>
      </c>
      <c r="AS85" s="11">
        <f>COUNTIF(BM42:BN57,"Hüftkontrolle rechts")</f>
        <v>0</v>
      </c>
      <c r="AT85" s="59">
        <f t="shared" si="22"/>
        <v>-8.5000000000000006E-5</v>
      </c>
      <c r="AU85" s="11">
        <f>COUNTIF(BP42:BQ57,"Hüftkontrolle rechts")</f>
        <v>0</v>
      </c>
      <c r="AV85" s="59">
        <f t="shared" si="23"/>
        <v>-8.5000000000000006E-5</v>
      </c>
      <c r="AW85" s="11">
        <f>COUNTIF(BS42:BT57,"Hüftkontrolle rechts")</f>
        <v>0</v>
      </c>
      <c r="AX85" s="59">
        <f t="shared" si="24"/>
        <v>-8.5000000000000006E-5</v>
      </c>
      <c r="AY85" s="11">
        <f>COUNTIF(BV42:BW57,"Hüftkontrolle rechts")</f>
        <v>0</v>
      </c>
      <c r="AZ85" s="59">
        <f t="shared" si="25"/>
        <v>-8.5000000000000006E-5</v>
      </c>
      <c r="BA85" s="11">
        <f>COUNTIF(BY42:BZ57,"Hüftkontrolle rechts")</f>
        <v>0</v>
      </c>
      <c r="BB85" s="59">
        <f t="shared" si="26"/>
        <v>-8.5000000000000006E-5</v>
      </c>
      <c r="BC85" s="11">
        <f>COUNTIF(CB42:CC57,"Hüftkontrolle rechts")</f>
        <v>0</v>
      </c>
      <c r="BD85" s="59">
        <f t="shared" si="27"/>
        <v>-8.5000000000000006E-5</v>
      </c>
      <c r="BE85" s="11">
        <f>COUNTIF(CE42:CF57,"Hüftkontrolle rechts")</f>
        <v>0</v>
      </c>
      <c r="BF85" s="59">
        <f t="shared" si="28"/>
        <v>-8.5000000000000006E-5</v>
      </c>
      <c r="BG85" s="11">
        <f>COUNTIF(CH42:CI57,"Hüftkontrolle rechts")</f>
        <v>0</v>
      </c>
      <c r="BH85" s="59">
        <f t="shared" si="29"/>
        <v>-8.5000000000000006E-5</v>
      </c>
      <c r="BI85" s="11">
        <f>COUNTIF(CK42:CL57,"Hüftkontrolle rechts")</f>
        <v>0</v>
      </c>
      <c r="BJ85" s="59">
        <f t="shared" si="30"/>
        <v>-8.5000000000000006E-5</v>
      </c>
      <c r="BK85" s="11">
        <f>COUNTIF(CN42:CO57,"Hüftkontrolle rechts")</f>
        <v>0</v>
      </c>
      <c r="BL85" s="59">
        <f t="shared" si="31"/>
        <v>-8.5000000000000006E-5</v>
      </c>
      <c r="BM85" s="88"/>
      <c r="BN85" s="88"/>
    </row>
    <row r="86" spans="2:66" ht="18.75" x14ac:dyDescent="0.3">
      <c r="B86" s="54">
        <f t="shared" si="1"/>
        <v>0</v>
      </c>
      <c r="D86" s="52">
        <f t="shared" si="2"/>
        <v>-8.6000000000000003E-5</v>
      </c>
      <c r="E86" s="21" t="s">
        <v>114</v>
      </c>
      <c r="F86" s="13">
        <f>COUNTIF(E42:F57,"Hüftkontrolle links")</f>
        <v>0</v>
      </c>
      <c r="G86" s="11">
        <f>COUNTIF(H42:I57,"Hüftkontrolle links")</f>
        <v>0</v>
      </c>
      <c r="H86" s="50">
        <f t="shared" si="3"/>
        <v>-8.6000000000000003E-5</v>
      </c>
      <c r="I86" s="11">
        <f>COUNTIF(K42:L57,"Hüftkontrolle links")</f>
        <v>0</v>
      </c>
      <c r="J86" s="59">
        <f t="shared" si="4"/>
        <v>-8.6000000000000003E-5</v>
      </c>
      <c r="K86" s="11">
        <f>COUNTIF(N42:O57,"Hüftkontrolle links")</f>
        <v>0</v>
      </c>
      <c r="L86" s="59">
        <f t="shared" si="5"/>
        <v>-8.6000000000000003E-5</v>
      </c>
      <c r="M86" s="11">
        <f>COUNTIF(Q42:R57,"Hüftkontrolle links")</f>
        <v>0</v>
      </c>
      <c r="N86" s="15">
        <f t="shared" si="6"/>
        <v>-8.6000000000000003E-5</v>
      </c>
      <c r="O86" s="11">
        <f>COUNTIF(T42:U57,"Hüftkontrolle links")</f>
        <v>0</v>
      </c>
      <c r="P86" s="59">
        <f t="shared" si="7"/>
        <v>-8.6000000000000003E-5</v>
      </c>
      <c r="Q86" s="11">
        <f>COUNTIF(W42:X57,"Hüftkontrolle links")</f>
        <v>0</v>
      </c>
      <c r="R86" s="59">
        <f t="shared" si="8"/>
        <v>-8.6000000000000003E-5</v>
      </c>
      <c r="S86" s="11">
        <f>COUNTIF(Z42:AA57,"Hüftkontrolle links")</f>
        <v>0</v>
      </c>
      <c r="T86" s="59">
        <f t="shared" si="9"/>
        <v>-8.6000000000000003E-5</v>
      </c>
      <c r="U86" s="11">
        <f>COUNTIF(AC42:AD57,"Hüftkontrolle links")</f>
        <v>0</v>
      </c>
      <c r="V86" s="59">
        <f t="shared" si="10"/>
        <v>-8.6000000000000003E-5</v>
      </c>
      <c r="W86" s="11">
        <f>COUNTIF(AF42:AG57,"Hüftkontrolle links")</f>
        <v>0</v>
      </c>
      <c r="X86" s="15">
        <f t="shared" si="11"/>
        <v>-8.6000000000000003E-5</v>
      </c>
      <c r="Y86" s="11">
        <f>COUNTIF(AI42:AJ57,"Hüftkontrolle links")</f>
        <v>0</v>
      </c>
      <c r="Z86" s="59">
        <f t="shared" si="12"/>
        <v>-8.6000000000000003E-5</v>
      </c>
      <c r="AA86" s="11">
        <f>COUNTIF(AL42:AM57,"Hüftkontrolle links")</f>
        <v>0</v>
      </c>
      <c r="AB86" s="59">
        <f t="shared" si="13"/>
        <v>-8.6000000000000003E-5</v>
      </c>
      <c r="AC86" s="11">
        <f>COUNTIF(AO42:AP57,"Hüftkontrolle links")</f>
        <v>0</v>
      </c>
      <c r="AD86" s="59">
        <f t="shared" si="14"/>
        <v>-8.6000000000000003E-5</v>
      </c>
      <c r="AE86" s="11">
        <f>COUNTIF(AR42:AS57,"Hüftkontrolle links")</f>
        <v>0</v>
      </c>
      <c r="AF86" s="59">
        <f t="shared" si="15"/>
        <v>-8.6000000000000003E-5</v>
      </c>
      <c r="AG86" s="11">
        <f>COUNTIF(AU42:AV57,"Hüftkontrolle links")</f>
        <v>0</v>
      </c>
      <c r="AH86" s="59">
        <f t="shared" si="16"/>
        <v>-8.6000000000000003E-5</v>
      </c>
      <c r="AI86" s="11">
        <f>COUNTIF(AX42:AY57,"Hüftkontrolle links")</f>
        <v>0</v>
      </c>
      <c r="AJ86" s="59">
        <f t="shared" si="17"/>
        <v>-8.6000000000000003E-5</v>
      </c>
      <c r="AK86" s="11">
        <f>COUNTIF(BA42:BB57,"Hüftkontrolle links")</f>
        <v>0</v>
      </c>
      <c r="AL86" s="59">
        <f t="shared" si="18"/>
        <v>-8.6000000000000003E-5</v>
      </c>
      <c r="AM86" s="11">
        <f>COUNTIF(BD42:BE57,"Hüftkontrolle links")</f>
        <v>0</v>
      </c>
      <c r="AN86" s="59">
        <f t="shared" si="19"/>
        <v>-8.6000000000000003E-5</v>
      </c>
      <c r="AO86" s="11">
        <f>COUNTIF(BG42:BH57,"Hüftkontrolle links")</f>
        <v>0</v>
      </c>
      <c r="AP86" s="59">
        <f t="shared" si="20"/>
        <v>-8.6000000000000003E-5</v>
      </c>
      <c r="AQ86" s="11">
        <f>COUNTIF(BJ42:BK57,"Hüftkontrolle links")</f>
        <v>0</v>
      </c>
      <c r="AR86" s="59">
        <f t="shared" si="21"/>
        <v>-8.6000000000000003E-5</v>
      </c>
      <c r="AS86" s="11">
        <f>COUNTIF(BM42:BN57,"Hüftkontrolle links")</f>
        <v>0</v>
      </c>
      <c r="AT86" s="59">
        <f t="shared" si="22"/>
        <v>-8.6000000000000003E-5</v>
      </c>
      <c r="AU86" s="11">
        <f>COUNTIF(BP42:BQ57,"Hüftkontrolle links")</f>
        <v>0</v>
      </c>
      <c r="AV86" s="59">
        <f t="shared" si="23"/>
        <v>-8.6000000000000003E-5</v>
      </c>
      <c r="AW86" s="11">
        <f>COUNTIF(BS42:BT57,"Hüftkontrolle links")</f>
        <v>0</v>
      </c>
      <c r="AX86" s="59">
        <f t="shared" si="24"/>
        <v>-8.6000000000000003E-5</v>
      </c>
      <c r="AY86" s="11">
        <f>COUNTIF(BV42:BW57,"Hüftkontrolle links")</f>
        <v>0</v>
      </c>
      <c r="AZ86" s="59">
        <f t="shared" si="25"/>
        <v>-8.6000000000000003E-5</v>
      </c>
      <c r="BA86" s="11">
        <f>COUNTIF(BY42:BZ57,"Hüftkontrolle links")</f>
        <v>0</v>
      </c>
      <c r="BB86" s="59">
        <f t="shared" si="26"/>
        <v>-8.6000000000000003E-5</v>
      </c>
      <c r="BC86" s="11">
        <f>COUNTIF(CB42:CC57,"Hüftkontrolle links")</f>
        <v>0</v>
      </c>
      <c r="BD86" s="59">
        <f t="shared" si="27"/>
        <v>-8.6000000000000003E-5</v>
      </c>
      <c r="BE86" s="11">
        <f>COUNTIF(CE42:CF57,"Hüftkontrolle links")</f>
        <v>0</v>
      </c>
      <c r="BF86" s="59">
        <f t="shared" si="28"/>
        <v>-8.6000000000000003E-5</v>
      </c>
      <c r="BG86" s="11">
        <f>COUNTIF(CH42:CI57,"Hüftkontrolle links")</f>
        <v>0</v>
      </c>
      <c r="BH86" s="59">
        <f t="shared" si="29"/>
        <v>-8.6000000000000003E-5</v>
      </c>
      <c r="BI86" s="11">
        <f>COUNTIF(CK42:CL57,"Hüftkontrolle links")</f>
        <v>0</v>
      </c>
      <c r="BJ86" s="59">
        <f t="shared" si="30"/>
        <v>-8.6000000000000003E-5</v>
      </c>
      <c r="BK86" s="11">
        <f>COUNTIF(CN42:CO57,"Hüftkontrolle links")</f>
        <v>0</v>
      </c>
      <c r="BL86" s="59">
        <f t="shared" si="31"/>
        <v>-8.6000000000000003E-5</v>
      </c>
      <c r="BM86" s="88"/>
      <c r="BN86" s="88"/>
    </row>
    <row r="87" spans="2:66" ht="18.75" x14ac:dyDescent="0.3">
      <c r="B87" s="54">
        <f t="shared" si="1"/>
        <v>0</v>
      </c>
      <c r="D87" s="52">
        <f t="shared" si="2"/>
        <v>-8.7000000000000001E-5</v>
      </c>
      <c r="E87" s="21" t="s">
        <v>54</v>
      </c>
      <c r="F87" s="13">
        <f>COUNTIF(E42:F57,"Beckenkontrolle")</f>
        <v>0</v>
      </c>
      <c r="G87" s="11">
        <f>COUNTIF(H42:I57,"Beckenkontrolle")</f>
        <v>0</v>
      </c>
      <c r="H87" s="50">
        <f t="shared" si="3"/>
        <v>-8.7000000000000001E-5</v>
      </c>
      <c r="I87" s="11">
        <f>COUNTIF(K42:L57,"Beckenkontrolle")</f>
        <v>0</v>
      </c>
      <c r="J87" s="59">
        <f t="shared" si="4"/>
        <v>-8.7000000000000001E-5</v>
      </c>
      <c r="K87" s="11">
        <f>COUNTIF(N42:O57,"Beckenkontrolle")</f>
        <v>0</v>
      </c>
      <c r="L87" s="59">
        <f t="shared" si="5"/>
        <v>-8.7000000000000001E-5</v>
      </c>
      <c r="M87" s="11">
        <f>COUNTIF(Q42:R57,"Beckenkontrolle")</f>
        <v>0</v>
      </c>
      <c r="N87" s="15">
        <f t="shared" si="6"/>
        <v>-8.7000000000000001E-5</v>
      </c>
      <c r="O87" s="11">
        <f>COUNTIF(T42:U57,"Beckenkontrolle")</f>
        <v>0</v>
      </c>
      <c r="P87" s="59">
        <f t="shared" si="7"/>
        <v>-8.7000000000000001E-5</v>
      </c>
      <c r="Q87" s="11">
        <f>COUNTIF(W42:X57,"Beckenkontrolle")</f>
        <v>0</v>
      </c>
      <c r="R87" s="59">
        <f t="shared" si="8"/>
        <v>-8.7000000000000001E-5</v>
      </c>
      <c r="S87" s="11">
        <f>COUNTIF(Z42:AA57,"Beckenkontrolle")</f>
        <v>0</v>
      </c>
      <c r="T87" s="59">
        <f t="shared" si="9"/>
        <v>-8.7000000000000001E-5</v>
      </c>
      <c r="U87" s="11">
        <f>COUNTIF(AC42:AD57,"Beckenkontrolle")</f>
        <v>0</v>
      </c>
      <c r="V87" s="59">
        <f t="shared" si="10"/>
        <v>-8.7000000000000001E-5</v>
      </c>
      <c r="W87" s="11">
        <f>COUNTIF(AF42:AG57,"Beckenkontrolle")</f>
        <v>0</v>
      </c>
      <c r="X87" s="15">
        <f t="shared" si="11"/>
        <v>-8.7000000000000001E-5</v>
      </c>
      <c r="Y87" s="11">
        <f>COUNTIF(AI42:AJ57,"Beckenkontrolle")</f>
        <v>0</v>
      </c>
      <c r="Z87" s="59">
        <f t="shared" si="12"/>
        <v>-8.7000000000000001E-5</v>
      </c>
      <c r="AA87" s="11">
        <f>COUNTIF(AL42:AM57,"Beckenkontrolle")</f>
        <v>0</v>
      </c>
      <c r="AB87" s="59">
        <f t="shared" si="13"/>
        <v>-8.7000000000000001E-5</v>
      </c>
      <c r="AC87" s="11">
        <f>COUNTIF(AO42:AP57,"Beckenkontrolle")</f>
        <v>0</v>
      </c>
      <c r="AD87" s="59">
        <f t="shared" si="14"/>
        <v>-8.7000000000000001E-5</v>
      </c>
      <c r="AE87" s="11">
        <f>COUNTIF(AR42:AS57,"Beckenkontrolle")</f>
        <v>0</v>
      </c>
      <c r="AF87" s="59">
        <f t="shared" si="15"/>
        <v>-8.7000000000000001E-5</v>
      </c>
      <c r="AG87" s="11">
        <f>COUNTIF(AU42:AV57,"Beckenkontrolle")</f>
        <v>0</v>
      </c>
      <c r="AH87" s="59">
        <f t="shared" si="16"/>
        <v>-8.7000000000000001E-5</v>
      </c>
      <c r="AI87" s="11">
        <f>COUNTIF(AX42:AY57,"Beckenkontrolle")</f>
        <v>0</v>
      </c>
      <c r="AJ87" s="59">
        <f t="shared" si="17"/>
        <v>-8.7000000000000001E-5</v>
      </c>
      <c r="AK87" s="11">
        <f>COUNTIF(BA42:BB57,"Beckenkontrolle")</f>
        <v>0</v>
      </c>
      <c r="AL87" s="59">
        <f t="shared" si="18"/>
        <v>-8.7000000000000001E-5</v>
      </c>
      <c r="AM87" s="11">
        <f>COUNTIF(BD42:BE57,"Beckenkontrolle")</f>
        <v>0</v>
      </c>
      <c r="AN87" s="59">
        <f t="shared" si="19"/>
        <v>-8.7000000000000001E-5</v>
      </c>
      <c r="AO87" s="11">
        <f>COUNTIF(BG42:BH57,"Beckenkontrolle")</f>
        <v>0</v>
      </c>
      <c r="AP87" s="59">
        <f t="shared" si="20"/>
        <v>-8.7000000000000001E-5</v>
      </c>
      <c r="AQ87" s="11">
        <f>COUNTIF(BJ42:BK57,"Beckenkontrolle")</f>
        <v>0</v>
      </c>
      <c r="AR87" s="59">
        <f t="shared" si="21"/>
        <v>-8.7000000000000001E-5</v>
      </c>
      <c r="AS87" s="11">
        <f>COUNTIF(BM42:BN57,"Beckenkontrolle")</f>
        <v>0</v>
      </c>
      <c r="AT87" s="59">
        <f t="shared" si="22"/>
        <v>-8.7000000000000001E-5</v>
      </c>
      <c r="AU87" s="11">
        <f>COUNTIF(BP42:BQ57,"Beckenkontrolle")</f>
        <v>0</v>
      </c>
      <c r="AV87" s="59">
        <f t="shared" si="23"/>
        <v>-8.7000000000000001E-5</v>
      </c>
      <c r="AW87" s="11">
        <f>COUNTIF(BS42:BT57,"Beckenkontrolle")</f>
        <v>0</v>
      </c>
      <c r="AX87" s="59">
        <f t="shared" si="24"/>
        <v>-8.7000000000000001E-5</v>
      </c>
      <c r="AY87" s="11">
        <f>COUNTIF(BV42:BW57,"Beckenkontrolle")</f>
        <v>0</v>
      </c>
      <c r="AZ87" s="59">
        <f t="shared" si="25"/>
        <v>-8.7000000000000001E-5</v>
      </c>
      <c r="BA87" s="11">
        <f>COUNTIF(BY42:BZ57,"Beckenkontrolle")</f>
        <v>0</v>
      </c>
      <c r="BB87" s="59">
        <f t="shared" si="26"/>
        <v>-8.7000000000000001E-5</v>
      </c>
      <c r="BC87" s="11">
        <f>COUNTIF(CB42:CC57,"Beckenkontrolle")</f>
        <v>0</v>
      </c>
      <c r="BD87" s="59">
        <f t="shared" si="27"/>
        <v>-8.7000000000000001E-5</v>
      </c>
      <c r="BE87" s="11">
        <f>COUNTIF(CE42:CF57,"Beckenkontrolle")</f>
        <v>0</v>
      </c>
      <c r="BF87" s="59">
        <f t="shared" si="28"/>
        <v>-8.7000000000000001E-5</v>
      </c>
      <c r="BG87" s="11">
        <f>COUNTIF(CH42:CI57,"Beckenkontrolle")</f>
        <v>0</v>
      </c>
      <c r="BH87" s="59">
        <f t="shared" si="29"/>
        <v>-8.7000000000000001E-5</v>
      </c>
      <c r="BI87" s="11">
        <f>COUNTIF(CK42:CL57,"Beckenkontrolle")</f>
        <v>0</v>
      </c>
      <c r="BJ87" s="59">
        <f t="shared" si="30"/>
        <v>-8.7000000000000001E-5</v>
      </c>
      <c r="BK87" s="11">
        <f>COUNTIF(CN42:CO57,"Beckenkontrolle")</f>
        <v>0</v>
      </c>
      <c r="BL87" s="59">
        <f t="shared" si="31"/>
        <v>-8.7000000000000001E-5</v>
      </c>
      <c r="BM87" s="88"/>
      <c r="BN87" s="88"/>
    </row>
    <row r="88" spans="2:66" ht="18.75" x14ac:dyDescent="0.3">
      <c r="B88" s="54">
        <f t="shared" si="1"/>
        <v>0</v>
      </c>
      <c r="D88" s="52">
        <f t="shared" si="2"/>
        <v>-8.7999999999999998E-5</v>
      </c>
      <c r="E88" s="21" t="s">
        <v>135</v>
      </c>
      <c r="F88" s="13">
        <f>COUNTIF(E42:F57,"ipsilaterale Stabilisation beidseits")</f>
        <v>0</v>
      </c>
      <c r="G88" s="11">
        <f>COUNTIF(H42:I57,"ipsilaterale Stabilisation beidseits")</f>
        <v>0</v>
      </c>
      <c r="H88" s="50">
        <f t="shared" si="3"/>
        <v>-8.7999999999999998E-5</v>
      </c>
      <c r="I88" s="11">
        <f>COUNTIF(K42:L57,"ipsilaterale Stabilisation beidseits")</f>
        <v>0</v>
      </c>
      <c r="J88" s="59">
        <f t="shared" si="4"/>
        <v>-8.7999999999999998E-5</v>
      </c>
      <c r="K88" s="11">
        <f>COUNTIF(N42:O57,"ipsilaterale Stabilisation beidseits")</f>
        <v>0</v>
      </c>
      <c r="L88" s="59">
        <f t="shared" si="5"/>
        <v>-8.7999999999999998E-5</v>
      </c>
      <c r="M88" s="11">
        <f>COUNTIF(Q42:R57,"ipsilaterale Stabilisation beidseits")</f>
        <v>0</v>
      </c>
      <c r="N88" s="15">
        <f t="shared" si="6"/>
        <v>-8.7999999999999998E-5</v>
      </c>
      <c r="O88" s="11">
        <f>COUNTIF(T42:U57,"ipsilaterale Stabilisation beidseits")</f>
        <v>0</v>
      </c>
      <c r="P88" s="59">
        <f t="shared" si="7"/>
        <v>-8.7999999999999998E-5</v>
      </c>
      <c r="Q88" s="11">
        <f>COUNTIF(W42:X57,"ipsilaterale Stabilisation beidseits")</f>
        <v>0</v>
      </c>
      <c r="R88" s="59">
        <f t="shared" si="8"/>
        <v>-8.7999999999999998E-5</v>
      </c>
      <c r="S88" s="11">
        <f>COUNTIF(Z42:AA57,"ipsilaterale Stabilisation beidseits")</f>
        <v>0</v>
      </c>
      <c r="T88" s="59">
        <f t="shared" si="9"/>
        <v>-8.7999999999999998E-5</v>
      </c>
      <c r="U88" s="11">
        <f>COUNTIF(AC42:AD57,"ipsilaterale Stabilisation beidseits")</f>
        <v>0</v>
      </c>
      <c r="V88" s="59">
        <f t="shared" si="10"/>
        <v>-8.7999999999999998E-5</v>
      </c>
      <c r="W88" s="11">
        <f>COUNTIF(AF42:AG57,"ipsilaterale Stabilisation beidseits")</f>
        <v>0</v>
      </c>
      <c r="X88" s="15">
        <f t="shared" si="11"/>
        <v>-8.7999999999999998E-5</v>
      </c>
      <c r="Y88" s="11">
        <f>COUNTIF(AI42:AJ57,"ipsilaterale Stabilisation beidseits")</f>
        <v>0</v>
      </c>
      <c r="Z88" s="59">
        <f t="shared" si="12"/>
        <v>-8.7999999999999998E-5</v>
      </c>
      <c r="AA88" s="11">
        <f>COUNTIF(AL42:AM57,"ipsilaterale Stabilisation beidseits")</f>
        <v>0</v>
      </c>
      <c r="AB88" s="59">
        <f t="shared" si="13"/>
        <v>-8.7999999999999998E-5</v>
      </c>
      <c r="AC88" s="11">
        <f>COUNTIF(AO42:AP57,"ipsilaterale Stabilisation beidseits")</f>
        <v>0</v>
      </c>
      <c r="AD88" s="59">
        <f t="shared" si="14"/>
        <v>-8.7999999999999998E-5</v>
      </c>
      <c r="AE88" s="11">
        <f>COUNTIF(AR42:AS57,"ipsilaterale Stabilisation beidseits")</f>
        <v>0</v>
      </c>
      <c r="AF88" s="59">
        <f t="shared" si="15"/>
        <v>-8.7999999999999998E-5</v>
      </c>
      <c r="AG88" s="11">
        <f>COUNTIF(AU42:AV57,"ipsilaterale Stabilisation beidseits")</f>
        <v>0</v>
      </c>
      <c r="AH88" s="59">
        <f t="shared" si="16"/>
        <v>-8.7999999999999998E-5</v>
      </c>
      <c r="AI88" s="11">
        <f>COUNTIF(AX42:AY57,"ipsilaterale Stabilisation beidseits")</f>
        <v>0</v>
      </c>
      <c r="AJ88" s="59">
        <f t="shared" si="17"/>
        <v>-8.7999999999999998E-5</v>
      </c>
      <c r="AK88" s="11">
        <f>COUNTIF(BA42:BB57,"ipsilaterale Stabilisation beidseits")</f>
        <v>0</v>
      </c>
      <c r="AL88" s="59">
        <f t="shared" si="18"/>
        <v>-8.7999999999999998E-5</v>
      </c>
      <c r="AM88" s="11">
        <f>COUNTIF(BD42:BE57,"ipsilaterale Stabilisation beidseits")</f>
        <v>0</v>
      </c>
      <c r="AN88" s="59">
        <f t="shared" si="19"/>
        <v>-8.7999999999999998E-5</v>
      </c>
      <c r="AO88" s="11">
        <f>COUNTIF(BG42:BH57,"ipsilaterale Stabilisation beidseits")</f>
        <v>0</v>
      </c>
      <c r="AP88" s="59">
        <f t="shared" si="20"/>
        <v>-8.7999999999999998E-5</v>
      </c>
      <c r="AQ88" s="11">
        <f>COUNTIF(BJ42:BK57,"ipsilaterale Stabilisation beidseits")</f>
        <v>0</v>
      </c>
      <c r="AR88" s="59">
        <f t="shared" si="21"/>
        <v>-8.7999999999999998E-5</v>
      </c>
      <c r="AS88" s="11">
        <f>COUNTIF(BM42:BN57,"ipsilaterale Stabilisation beidseits")</f>
        <v>0</v>
      </c>
      <c r="AT88" s="59">
        <f t="shared" si="22"/>
        <v>-8.7999999999999998E-5</v>
      </c>
      <c r="AU88" s="11">
        <f>COUNTIF(BP42:BQ57,"ipsilaterale Stabilisation beidseits")</f>
        <v>0</v>
      </c>
      <c r="AV88" s="59">
        <f t="shared" si="23"/>
        <v>-8.7999999999999998E-5</v>
      </c>
      <c r="AW88" s="11">
        <f>COUNTIF(BS42:BT57,"ipsilaterale Stabilisation beidseits")</f>
        <v>0</v>
      </c>
      <c r="AX88" s="59">
        <f t="shared" si="24"/>
        <v>-8.7999999999999998E-5</v>
      </c>
      <c r="AY88" s="11">
        <f>COUNTIF(BV42:BW57,"ipsilaterale Stabilisation beidseits")</f>
        <v>0</v>
      </c>
      <c r="AZ88" s="59">
        <f t="shared" si="25"/>
        <v>-8.7999999999999998E-5</v>
      </c>
      <c r="BA88" s="11">
        <f>COUNTIF(BY42:BZ57,"ipsilaterale Stabilisation beidseits")</f>
        <v>0</v>
      </c>
      <c r="BB88" s="59">
        <f t="shared" si="26"/>
        <v>-8.7999999999999998E-5</v>
      </c>
      <c r="BC88" s="11">
        <f>COUNTIF(CB42:CC57,"ipsilaterale Stabilisation beidseits")</f>
        <v>0</v>
      </c>
      <c r="BD88" s="59">
        <f t="shared" si="27"/>
        <v>-8.7999999999999998E-5</v>
      </c>
      <c r="BE88" s="11">
        <f>COUNTIF(CE42:CF57,"ipsilaterale Stabilisation beidseits")</f>
        <v>0</v>
      </c>
      <c r="BF88" s="59">
        <f t="shared" si="28"/>
        <v>-8.7999999999999998E-5</v>
      </c>
      <c r="BG88" s="11">
        <f>COUNTIF(CH42:CI57,"ipsilaterale Stabilisation beidseits")</f>
        <v>0</v>
      </c>
      <c r="BH88" s="59">
        <f t="shared" si="29"/>
        <v>-8.7999999999999998E-5</v>
      </c>
      <c r="BI88" s="11">
        <f>COUNTIF(CK42:CL57,"ipsilaterale Stabilisation beidseits")</f>
        <v>0</v>
      </c>
      <c r="BJ88" s="59">
        <f t="shared" si="30"/>
        <v>-8.7999999999999998E-5</v>
      </c>
      <c r="BK88" s="11">
        <f>COUNTIF(CN42:CO57,"ipsilaterale Stabilisation beidseits")</f>
        <v>0</v>
      </c>
      <c r="BL88" s="59">
        <f t="shared" si="31"/>
        <v>-8.7999999999999998E-5</v>
      </c>
      <c r="BM88" s="88"/>
      <c r="BN88" s="88"/>
    </row>
    <row r="89" spans="2:66" ht="18.75" x14ac:dyDescent="0.3">
      <c r="B89" s="54">
        <f t="shared" si="1"/>
        <v>0</v>
      </c>
      <c r="D89" s="52">
        <f t="shared" si="2"/>
        <v>-8.8999999999999995E-5</v>
      </c>
      <c r="E89" s="21" t="s">
        <v>120</v>
      </c>
      <c r="F89" s="13">
        <f>COUNTIF(E42:F57,"ipsilaterale Stabilisation rechts")</f>
        <v>0</v>
      </c>
      <c r="G89" s="11">
        <f>COUNTIF(H42:I57,"ipsilaterale Stabilisation rechts")</f>
        <v>0</v>
      </c>
      <c r="H89" s="50">
        <f t="shared" si="3"/>
        <v>-8.8999999999999995E-5</v>
      </c>
      <c r="I89" s="11">
        <f>COUNTIF(K42:L57,"ipsilaterale Stabilisation rechts")</f>
        <v>0</v>
      </c>
      <c r="J89" s="59">
        <f t="shared" si="4"/>
        <v>-8.8999999999999995E-5</v>
      </c>
      <c r="K89" s="11">
        <f>COUNTIF(N42:O57,"ipsilaterale Stabilisation rechts")</f>
        <v>0</v>
      </c>
      <c r="L89" s="59">
        <f t="shared" si="5"/>
        <v>-8.8999999999999995E-5</v>
      </c>
      <c r="M89" s="11">
        <f>COUNTIF(Q42:R57,"ipsilaterale Stabilisation rechts")</f>
        <v>0</v>
      </c>
      <c r="N89" s="15">
        <f t="shared" si="6"/>
        <v>-8.8999999999999995E-5</v>
      </c>
      <c r="O89" s="11">
        <f>COUNTIF(T42:U57,"ipsilaterale Stabilisation rechts")</f>
        <v>0</v>
      </c>
      <c r="P89" s="59">
        <f t="shared" si="7"/>
        <v>-8.8999999999999995E-5</v>
      </c>
      <c r="Q89" s="11">
        <f>COUNTIF(W42:X57,"ipsilaterale Stabilisation rechts")</f>
        <v>0</v>
      </c>
      <c r="R89" s="59">
        <f t="shared" si="8"/>
        <v>-8.8999999999999995E-5</v>
      </c>
      <c r="S89" s="11">
        <f>COUNTIF(Z42:AA57,"ipsilaterale Stabilisation rechts")</f>
        <v>0</v>
      </c>
      <c r="T89" s="59">
        <f t="shared" si="9"/>
        <v>-8.8999999999999995E-5</v>
      </c>
      <c r="U89" s="11">
        <f>COUNTIF(AC42:AD57,"ipsilaterale Stabilisation rechts")</f>
        <v>0</v>
      </c>
      <c r="V89" s="59">
        <f t="shared" si="10"/>
        <v>-8.8999999999999995E-5</v>
      </c>
      <c r="W89" s="11">
        <f>COUNTIF(AF42:AG57,"ipsilaterale Stabilisation rechts")</f>
        <v>0</v>
      </c>
      <c r="X89" s="15">
        <f t="shared" si="11"/>
        <v>-8.8999999999999995E-5</v>
      </c>
      <c r="Y89" s="11">
        <f>COUNTIF(AI42:AJ57,"ipsilaterale Stabilisation rechts")</f>
        <v>0</v>
      </c>
      <c r="Z89" s="59">
        <f t="shared" si="12"/>
        <v>-8.8999999999999995E-5</v>
      </c>
      <c r="AA89" s="11">
        <f>COUNTIF(AL42:AM57,"ipsilaterale Stabilisation rechts")</f>
        <v>0</v>
      </c>
      <c r="AB89" s="59">
        <f t="shared" si="13"/>
        <v>-8.8999999999999995E-5</v>
      </c>
      <c r="AC89" s="11">
        <f>COUNTIF(AO42:AP57,"ipsilaterale Stabilisation rechts")</f>
        <v>0</v>
      </c>
      <c r="AD89" s="59">
        <f t="shared" si="14"/>
        <v>-8.8999999999999995E-5</v>
      </c>
      <c r="AE89" s="11">
        <f>COUNTIF(AR42:AS57,"ipsilaterale Stabilisation rechts")</f>
        <v>0</v>
      </c>
      <c r="AF89" s="59">
        <f t="shared" si="15"/>
        <v>-8.8999999999999995E-5</v>
      </c>
      <c r="AG89" s="11">
        <f>COUNTIF(AU42:AV57,"ipsilaterale Stabilisation rechts")</f>
        <v>0</v>
      </c>
      <c r="AH89" s="59">
        <f t="shared" si="16"/>
        <v>-8.8999999999999995E-5</v>
      </c>
      <c r="AI89" s="11">
        <f>COUNTIF(AX42:AY57,"ipsilaterale Stabilisation rechts")</f>
        <v>0</v>
      </c>
      <c r="AJ89" s="59">
        <f t="shared" si="17"/>
        <v>-8.8999999999999995E-5</v>
      </c>
      <c r="AK89" s="11">
        <f>COUNTIF(BA42:BB57,"ipsilaterale Stabilisation rechts")</f>
        <v>0</v>
      </c>
      <c r="AL89" s="59">
        <f t="shared" si="18"/>
        <v>-8.8999999999999995E-5</v>
      </c>
      <c r="AM89" s="11">
        <f>COUNTIF(BD42:BE57,"ipsilaterale Stabilisation rechts")</f>
        <v>0</v>
      </c>
      <c r="AN89" s="59">
        <f t="shared" si="19"/>
        <v>-8.8999999999999995E-5</v>
      </c>
      <c r="AO89" s="11">
        <f>COUNTIF(BG42:BH57,"ipsilaterale Stabilisation rechts")</f>
        <v>0</v>
      </c>
      <c r="AP89" s="59">
        <f t="shared" si="20"/>
        <v>-8.8999999999999995E-5</v>
      </c>
      <c r="AQ89" s="11">
        <f>COUNTIF(BJ42:BK57,"ipsilaterale Stabilisation rechts")</f>
        <v>0</v>
      </c>
      <c r="AR89" s="59">
        <f t="shared" si="21"/>
        <v>-8.8999999999999995E-5</v>
      </c>
      <c r="AS89" s="11">
        <f>COUNTIF(BM42:BN57,"ipsilaterale Stabilisation rechts")</f>
        <v>0</v>
      </c>
      <c r="AT89" s="59">
        <f t="shared" si="22"/>
        <v>-8.8999999999999995E-5</v>
      </c>
      <c r="AU89" s="11">
        <f>COUNTIF(BP42:BQ57,"ipsilaterale Stabilisation rechts")</f>
        <v>0</v>
      </c>
      <c r="AV89" s="59">
        <f t="shared" si="23"/>
        <v>-8.8999999999999995E-5</v>
      </c>
      <c r="AW89" s="11">
        <f>COUNTIF(BS42:BT57,"ipsilaterale Stabilisation rechts")</f>
        <v>0</v>
      </c>
      <c r="AX89" s="59">
        <f t="shared" si="24"/>
        <v>-8.8999999999999995E-5</v>
      </c>
      <c r="AY89" s="11">
        <f>COUNTIF(BV42:BW57,"ipsilaterale Stabilisation rechts")</f>
        <v>0</v>
      </c>
      <c r="AZ89" s="59">
        <f t="shared" si="25"/>
        <v>-8.8999999999999995E-5</v>
      </c>
      <c r="BA89" s="11">
        <f>COUNTIF(BY42:BZ57,"ipsilaterale Stabilisation rechts")</f>
        <v>0</v>
      </c>
      <c r="BB89" s="59">
        <f t="shared" si="26"/>
        <v>-8.8999999999999995E-5</v>
      </c>
      <c r="BC89" s="11">
        <f>COUNTIF(CB42:CC57,"ipsilaterale Stabilisation rechts")</f>
        <v>0</v>
      </c>
      <c r="BD89" s="59">
        <f t="shared" si="27"/>
        <v>-8.8999999999999995E-5</v>
      </c>
      <c r="BE89" s="11">
        <f>COUNTIF(CE42:CF57,"ipsilaterale Stabilisation rechts")</f>
        <v>0</v>
      </c>
      <c r="BF89" s="59">
        <f t="shared" si="28"/>
        <v>-8.8999999999999995E-5</v>
      </c>
      <c r="BG89" s="11">
        <f>COUNTIF(CH42:CI57,"ipsilaterale Stabilisation rechts")</f>
        <v>0</v>
      </c>
      <c r="BH89" s="59">
        <f t="shared" si="29"/>
        <v>-8.8999999999999995E-5</v>
      </c>
      <c r="BI89" s="11">
        <f>COUNTIF(CK42:CL57,"ipsilaterale Stabilisation rechts")</f>
        <v>0</v>
      </c>
      <c r="BJ89" s="59">
        <f t="shared" si="30"/>
        <v>-8.8999999999999995E-5</v>
      </c>
      <c r="BK89" s="11">
        <f>COUNTIF(CN42:CO57,"ipsilaterale Stabilisation rechts")</f>
        <v>0</v>
      </c>
      <c r="BL89" s="59">
        <f t="shared" si="31"/>
        <v>-8.8999999999999995E-5</v>
      </c>
      <c r="BM89" s="88"/>
      <c r="BN89" s="88"/>
    </row>
    <row r="90" spans="2:66" ht="18.75" x14ac:dyDescent="0.3">
      <c r="B90" s="54">
        <f t="shared" si="1"/>
        <v>0</v>
      </c>
      <c r="D90" s="52">
        <f t="shared" si="2"/>
        <v>-9.0000000000000006E-5</v>
      </c>
      <c r="E90" s="21" t="s">
        <v>121</v>
      </c>
      <c r="F90" s="13">
        <f>COUNTIF(E42:F57,"ipsilaterale Stabilisation links")</f>
        <v>0</v>
      </c>
      <c r="G90" s="11">
        <f>COUNTIF(H42:I57,"ipsilaterale Stabilisation links")</f>
        <v>0</v>
      </c>
      <c r="H90" s="50">
        <f t="shared" si="3"/>
        <v>-9.0000000000000006E-5</v>
      </c>
      <c r="I90" s="11">
        <f>COUNTIF(K42:L57,"ipsilaterale Stabilisation links")</f>
        <v>0</v>
      </c>
      <c r="J90" s="59">
        <f t="shared" si="4"/>
        <v>-9.0000000000000006E-5</v>
      </c>
      <c r="K90" s="11">
        <f>COUNTIF(N42:O57,"ipsilaterale Stabilisation links")</f>
        <v>0</v>
      </c>
      <c r="L90" s="59">
        <f t="shared" si="5"/>
        <v>-9.0000000000000006E-5</v>
      </c>
      <c r="M90" s="11">
        <f>COUNTIF(Q42:R57,"ipsilaterale Stabilisation links")</f>
        <v>0</v>
      </c>
      <c r="N90" s="15">
        <f t="shared" si="6"/>
        <v>-9.0000000000000006E-5</v>
      </c>
      <c r="O90" s="11">
        <f>COUNTIF(T42:U57,"ipsilaterale Stabilisation links")</f>
        <v>0</v>
      </c>
      <c r="P90" s="59">
        <f t="shared" si="7"/>
        <v>-9.0000000000000006E-5</v>
      </c>
      <c r="Q90" s="11">
        <f>COUNTIF(W42:X57,"ipsilaterale Stabilisation links")</f>
        <v>0</v>
      </c>
      <c r="R90" s="59">
        <f t="shared" si="8"/>
        <v>-9.0000000000000006E-5</v>
      </c>
      <c r="S90" s="11">
        <f>COUNTIF(Z42:AA57,"ipsilaterale Stabilisation links")</f>
        <v>0</v>
      </c>
      <c r="T90" s="59">
        <f t="shared" si="9"/>
        <v>-9.0000000000000006E-5</v>
      </c>
      <c r="U90" s="11">
        <f>COUNTIF(AC42:AD57,"ipsilaterale Stabilisation links")</f>
        <v>0</v>
      </c>
      <c r="V90" s="59">
        <f t="shared" si="10"/>
        <v>-9.0000000000000006E-5</v>
      </c>
      <c r="W90" s="11">
        <f>COUNTIF(AF42:AG57,"ipsilaterale Stabilisation links")</f>
        <v>0</v>
      </c>
      <c r="X90" s="15">
        <f t="shared" si="11"/>
        <v>-9.0000000000000006E-5</v>
      </c>
      <c r="Y90" s="11">
        <f>COUNTIF(AI42:AJ57,"ipsilaterale Stabilisation links")</f>
        <v>0</v>
      </c>
      <c r="Z90" s="59">
        <f t="shared" si="12"/>
        <v>-9.0000000000000006E-5</v>
      </c>
      <c r="AA90" s="11">
        <f>COUNTIF(AL42:AM57,"ipsilaterale Stabilisation links")</f>
        <v>0</v>
      </c>
      <c r="AB90" s="59">
        <f t="shared" si="13"/>
        <v>-9.0000000000000006E-5</v>
      </c>
      <c r="AC90" s="11">
        <f>COUNTIF(AO42:AP57,"ipsilaterale Stabilisation links")</f>
        <v>0</v>
      </c>
      <c r="AD90" s="59">
        <f t="shared" si="14"/>
        <v>-9.0000000000000006E-5</v>
      </c>
      <c r="AE90" s="11">
        <f>COUNTIF(AR42:AS57,"ipsilaterale Stabilisation links")</f>
        <v>0</v>
      </c>
      <c r="AF90" s="59">
        <f t="shared" si="15"/>
        <v>-9.0000000000000006E-5</v>
      </c>
      <c r="AG90" s="11">
        <f>COUNTIF(AU42:AV57,"ipsilaterale Stabilisation links")</f>
        <v>0</v>
      </c>
      <c r="AH90" s="59">
        <f t="shared" si="16"/>
        <v>-9.0000000000000006E-5</v>
      </c>
      <c r="AI90" s="11">
        <f>COUNTIF(AX42:AY57,"ipsilaterale Stabilisation links")</f>
        <v>0</v>
      </c>
      <c r="AJ90" s="59">
        <f t="shared" si="17"/>
        <v>-9.0000000000000006E-5</v>
      </c>
      <c r="AK90" s="11">
        <f>COUNTIF(BA42:BB57,"ipsilaterale Stabilisation links")</f>
        <v>0</v>
      </c>
      <c r="AL90" s="59">
        <f t="shared" si="18"/>
        <v>-9.0000000000000006E-5</v>
      </c>
      <c r="AM90" s="11">
        <f>COUNTIF(BD42:BE57,"ipsilaterale Stabilisation links")</f>
        <v>0</v>
      </c>
      <c r="AN90" s="59">
        <f t="shared" si="19"/>
        <v>-9.0000000000000006E-5</v>
      </c>
      <c r="AO90" s="11">
        <f>COUNTIF(BG42:BH57,"ipsilaterale Stabilisation links")</f>
        <v>0</v>
      </c>
      <c r="AP90" s="59">
        <f t="shared" si="20"/>
        <v>-9.0000000000000006E-5</v>
      </c>
      <c r="AQ90" s="11">
        <f>COUNTIF(BJ42:BK57,"ipsilaterale Stabilisation links")</f>
        <v>0</v>
      </c>
      <c r="AR90" s="59">
        <f t="shared" si="21"/>
        <v>-9.0000000000000006E-5</v>
      </c>
      <c r="AS90" s="11">
        <f>COUNTIF(BM42:BN57,"ipsilaterale Stabilisation links")</f>
        <v>0</v>
      </c>
      <c r="AT90" s="59">
        <f t="shared" si="22"/>
        <v>-9.0000000000000006E-5</v>
      </c>
      <c r="AU90" s="11">
        <f>COUNTIF(BP42:BQ57,"ipsilaterale Stabilisation links")</f>
        <v>0</v>
      </c>
      <c r="AV90" s="59">
        <f t="shared" si="23"/>
        <v>-9.0000000000000006E-5</v>
      </c>
      <c r="AW90" s="11">
        <f>COUNTIF(BS42:BT57,"ipsilaterale Stabilisation links")</f>
        <v>0</v>
      </c>
      <c r="AX90" s="59">
        <f t="shared" si="24"/>
        <v>-9.0000000000000006E-5</v>
      </c>
      <c r="AY90" s="11">
        <f>COUNTIF(BV42:BW57,"ipsilaterale Stabilisation links")</f>
        <v>0</v>
      </c>
      <c r="AZ90" s="59">
        <f t="shared" si="25"/>
        <v>-9.0000000000000006E-5</v>
      </c>
      <c r="BA90" s="11">
        <f>COUNTIF(BY42:BZ57,"ipsilaterale Stabilisation links")</f>
        <v>0</v>
      </c>
      <c r="BB90" s="59">
        <f t="shared" si="26"/>
        <v>-9.0000000000000006E-5</v>
      </c>
      <c r="BC90" s="11">
        <f>COUNTIF(CB42:CC57,"ipsilaterale Stabilisation links")</f>
        <v>0</v>
      </c>
      <c r="BD90" s="59">
        <f t="shared" si="27"/>
        <v>-9.0000000000000006E-5</v>
      </c>
      <c r="BE90" s="11">
        <f>COUNTIF(CE42:CF57,"ipsilaterale Stabilisation links")</f>
        <v>0</v>
      </c>
      <c r="BF90" s="59">
        <f t="shared" si="28"/>
        <v>-9.0000000000000006E-5</v>
      </c>
      <c r="BG90" s="11">
        <f>COUNTIF(CH42:CI57,"ipsilaterale Stabilisation links")</f>
        <v>0</v>
      </c>
      <c r="BH90" s="59">
        <f t="shared" si="29"/>
        <v>-9.0000000000000006E-5</v>
      </c>
      <c r="BI90" s="11">
        <f>COUNTIF(CK42:CL57,"ipsilaterale Stabilisation links")</f>
        <v>0</v>
      </c>
      <c r="BJ90" s="59">
        <f t="shared" si="30"/>
        <v>-9.0000000000000006E-5</v>
      </c>
      <c r="BK90" s="11">
        <f>COUNTIF(CN42:CO57,"ipsilaterale Stabilisation links")</f>
        <v>0</v>
      </c>
      <c r="BL90" s="59">
        <f t="shared" si="31"/>
        <v>-9.0000000000000006E-5</v>
      </c>
      <c r="BM90" s="88"/>
      <c r="BN90" s="88"/>
    </row>
    <row r="91" spans="2:66" ht="18.75" x14ac:dyDescent="0.3">
      <c r="B91" s="54">
        <f t="shared" si="1"/>
        <v>0</v>
      </c>
      <c r="D91" s="52">
        <f t="shared" si="2"/>
        <v>-9.1000000000000003E-5</v>
      </c>
      <c r="E91" s="21" t="s">
        <v>134</v>
      </c>
      <c r="F91" s="13">
        <f>COUNTIF(E42:F57,"contralaterale Stabilisation beidseits")</f>
        <v>0</v>
      </c>
      <c r="G91" s="11">
        <f>COUNTIF(H42:I57,"contralaterale Stabilisation beidseits")</f>
        <v>0</v>
      </c>
      <c r="H91" s="50">
        <f t="shared" si="3"/>
        <v>-9.1000000000000003E-5</v>
      </c>
      <c r="I91" s="11">
        <f>COUNTIF(K42:L57,"contralaterale Stabilisation beidseits")</f>
        <v>0</v>
      </c>
      <c r="J91" s="59">
        <f t="shared" si="4"/>
        <v>-9.1000000000000003E-5</v>
      </c>
      <c r="K91" s="11">
        <f>COUNTIF(N42:O57,"contralaterale Stabilisation beidseits")</f>
        <v>0</v>
      </c>
      <c r="L91" s="59">
        <f t="shared" si="5"/>
        <v>-9.1000000000000003E-5</v>
      </c>
      <c r="M91" s="11">
        <f>COUNTIF(Q42:R57,"contralaterale Stabilisation beidseits")</f>
        <v>0</v>
      </c>
      <c r="N91" s="15">
        <f t="shared" si="6"/>
        <v>-9.1000000000000003E-5</v>
      </c>
      <c r="O91" s="11">
        <f>COUNTIF(T42:U57,"contralaterale Stabilisation beidseits")</f>
        <v>0</v>
      </c>
      <c r="P91" s="59">
        <f t="shared" si="7"/>
        <v>-9.1000000000000003E-5</v>
      </c>
      <c r="Q91" s="11">
        <f>COUNTIF(W42:X57,"contralaterale Stabilisation beidseits")</f>
        <v>0</v>
      </c>
      <c r="R91" s="59">
        <f t="shared" si="8"/>
        <v>-9.1000000000000003E-5</v>
      </c>
      <c r="S91" s="11">
        <f>COUNTIF(Z42:AA57,"contralaterale Stabilisation beidseits")</f>
        <v>0</v>
      </c>
      <c r="T91" s="59">
        <f t="shared" si="9"/>
        <v>-9.1000000000000003E-5</v>
      </c>
      <c r="U91" s="11">
        <f>COUNTIF(AC42:AD57,"contralaterale Stabilisation beidseits")</f>
        <v>0</v>
      </c>
      <c r="V91" s="59">
        <f t="shared" si="10"/>
        <v>-9.1000000000000003E-5</v>
      </c>
      <c r="W91" s="11">
        <f>COUNTIF(AF42:AG57,"contralaterale Stabilisation beidseits")</f>
        <v>0</v>
      </c>
      <c r="X91" s="15">
        <f t="shared" si="11"/>
        <v>-9.1000000000000003E-5</v>
      </c>
      <c r="Y91" s="11">
        <f>COUNTIF(AI42:AJ57,"contralaterale Stabilisation beidseits")</f>
        <v>0</v>
      </c>
      <c r="Z91" s="59">
        <f t="shared" si="12"/>
        <v>-9.1000000000000003E-5</v>
      </c>
      <c r="AA91" s="11">
        <f>COUNTIF(AL42:AM57,"contralaterale Stabilisation beidseits")</f>
        <v>0</v>
      </c>
      <c r="AB91" s="59">
        <f t="shared" si="13"/>
        <v>-9.1000000000000003E-5</v>
      </c>
      <c r="AC91" s="11">
        <f>COUNTIF(AO42:AP57,"contralaterale Stabilisation beidseits")</f>
        <v>0</v>
      </c>
      <c r="AD91" s="59">
        <f t="shared" si="14"/>
        <v>-9.1000000000000003E-5</v>
      </c>
      <c r="AE91" s="11">
        <f>COUNTIF(AR42:AS57,"contralaterale Stabilisation beidseits")</f>
        <v>0</v>
      </c>
      <c r="AF91" s="59">
        <f t="shared" si="15"/>
        <v>-9.1000000000000003E-5</v>
      </c>
      <c r="AG91" s="11">
        <f>COUNTIF(AU42:AV57,"contralaterale Stabilisation beidseits")</f>
        <v>0</v>
      </c>
      <c r="AH91" s="59">
        <f t="shared" si="16"/>
        <v>-9.1000000000000003E-5</v>
      </c>
      <c r="AI91" s="11">
        <f>COUNTIF(AX42:AY57,"contralaterale Stabilisation beidseits")</f>
        <v>0</v>
      </c>
      <c r="AJ91" s="59">
        <f t="shared" si="17"/>
        <v>-9.1000000000000003E-5</v>
      </c>
      <c r="AK91" s="11">
        <f>COUNTIF(BA42:BB57,"contralaterale Stabilisation beidseits")</f>
        <v>0</v>
      </c>
      <c r="AL91" s="59">
        <f t="shared" si="18"/>
        <v>-9.1000000000000003E-5</v>
      </c>
      <c r="AM91" s="11">
        <f>COUNTIF(BD42:BE57,"contralaterale Stabilisation beidseits")</f>
        <v>0</v>
      </c>
      <c r="AN91" s="59">
        <f t="shared" si="19"/>
        <v>-9.1000000000000003E-5</v>
      </c>
      <c r="AO91" s="11">
        <f>COUNTIF(BG42:BH57,"contralaterale Stabilisation beidseits")</f>
        <v>0</v>
      </c>
      <c r="AP91" s="59">
        <f t="shared" si="20"/>
        <v>-9.1000000000000003E-5</v>
      </c>
      <c r="AQ91" s="11">
        <f>COUNTIF(BJ42:BK57,"contralaterale Stabilisation beidseits")</f>
        <v>0</v>
      </c>
      <c r="AR91" s="59">
        <f t="shared" si="21"/>
        <v>-9.1000000000000003E-5</v>
      </c>
      <c r="AS91" s="11">
        <f>COUNTIF(BM42:BN57,"contralaterale Stabilisation beidseits")</f>
        <v>0</v>
      </c>
      <c r="AT91" s="59">
        <f t="shared" si="22"/>
        <v>-9.1000000000000003E-5</v>
      </c>
      <c r="AU91" s="11">
        <f>COUNTIF(BP42:BQ57,"contralaterale Stabilisation beidseits")</f>
        <v>0</v>
      </c>
      <c r="AV91" s="59">
        <f t="shared" si="23"/>
        <v>-9.1000000000000003E-5</v>
      </c>
      <c r="AW91" s="11">
        <f>COUNTIF(BS42:BT57,"contralaterale Stabilisation beidseits")</f>
        <v>0</v>
      </c>
      <c r="AX91" s="59">
        <f t="shared" si="24"/>
        <v>-9.1000000000000003E-5</v>
      </c>
      <c r="AY91" s="11">
        <f>COUNTIF(BV42:BW57,"contralaterale Stabilisation beidseits")</f>
        <v>0</v>
      </c>
      <c r="AZ91" s="59">
        <f t="shared" si="25"/>
        <v>-9.1000000000000003E-5</v>
      </c>
      <c r="BA91" s="11">
        <f>COUNTIF(BY42:BZ57,"contralaterale Stabilisation beidseits")</f>
        <v>0</v>
      </c>
      <c r="BB91" s="59">
        <f t="shared" si="26"/>
        <v>-9.1000000000000003E-5</v>
      </c>
      <c r="BC91" s="11">
        <f>COUNTIF(CB42:CC57,"contralaterale Stabilisation beidseits")</f>
        <v>0</v>
      </c>
      <c r="BD91" s="59">
        <f t="shared" si="27"/>
        <v>-9.1000000000000003E-5</v>
      </c>
      <c r="BE91" s="11">
        <f>COUNTIF(CE42:CF57,"contralaterale Stabilisation beidseits")</f>
        <v>0</v>
      </c>
      <c r="BF91" s="59">
        <f t="shared" si="28"/>
        <v>-9.1000000000000003E-5</v>
      </c>
      <c r="BG91" s="11">
        <f>COUNTIF(CH42:CI57,"contralaterale Stabilisation beidseits")</f>
        <v>0</v>
      </c>
      <c r="BH91" s="59">
        <f t="shared" si="29"/>
        <v>-9.1000000000000003E-5</v>
      </c>
      <c r="BI91" s="11">
        <f>COUNTIF(CK42:CL57,"contralaterale Stabilisation beidseits")</f>
        <v>0</v>
      </c>
      <c r="BJ91" s="59">
        <f t="shared" si="30"/>
        <v>-9.1000000000000003E-5</v>
      </c>
      <c r="BK91" s="11">
        <f>COUNTIF(CN42:CO57,"contralaterale Stabilisation beidseits")</f>
        <v>0</v>
      </c>
      <c r="BL91" s="59">
        <f t="shared" si="31"/>
        <v>-9.1000000000000003E-5</v>
      </c>
      <c r="BM91" s="88"/>
      <c r="BN91" s="88"/>
    </row>
    <row r="92" spans="2:66" ht="18.75" x14ac:dyDescent="0.3">
      <c r="B92" s="54">
        <f t="shared" si="1"/>
        <v>0</v>
      </c>
      <c r="D92" s="52">
        <f t="shared" si="2"/>
        <v>-9.2E-5</v>
      </c>
      <c r="E92" s="21" t="s">
        <v>122</v>
      </c>
      <c r="F92" s="13">
        <f>COUNTIF(E42:F57,"contralaterale Stabilisation rechts")</f>
        <v>0</v>
      </c>
      <c r="G92" s="11">
        <f>COUNTIF(H42:I57,"contralaterale Stabilisation rechts")</f>
        <v>0</v>
      </c>
      <c r="H92" s="50">
        <f t="shared" si="3"/>
        <v>-9.2E-5</v>
      </c>
      <c r="I92" s="11">
        <f>COUNTIF(K42:L57,"contralaterale Stabilisation rechts")</f>
        <v>0</v>
      </c>
      <c r="J92" s="59">
        <f t="shared" si="4"/>
        <v>-9.2E-5</v>
      </c>
      <c r="K92" s="11">
        <f>COUNTIF(N42:O57,"contralaterale Stabilisation rechts")</f>
        <v>0</v>
      </c>
      <c r="L92" s="59">
        <f t="shared" si="5"/>
        <v>-9.2E-5</v>
      </c>
      <c r="M92" s="11">
        <f>COUNTIF(Q42:R57,"contralaterale Stabilisation rechts")</f>
        <v>0</v>
      </c>
      <c r="N92" s="15">
        <f t="shared" si="6"/>
        <v>-9.2E-5</v>
      </c>
      <c r="O92" s="11">
        <f>COUNTIF(T42:U57,"contralaterale Stabilisation rechts")</f>
        <v>0</v>
      </c>
      <c r="P92" s="59">
        <f t="shared" si="7"/>
        <v>-9.2E-5</v>
      </c>
      <c r="Q92" s="11">
        <f>COUNTIF(W42:X57,"contralaterale Stabilisation rechts")</f>
        <v>0</v>
      </c>
      <c r="R92" s="59">
        <f t="shared" si="8"/>
        <v>-9.2E-5</v>
      </c>
      <c r="S92" s="11">
        <f>COUNTIF(Z42:AA57,"contralaterale Stabilisation rechts")</f>
        <v>0</v>
      </c>
      <c r="T92" s="59">
        <f t="shared" si="9"/>
        <v>-9.2E-5</v>
      </c>
      <c r="U92" s="11">
        <f>COUNTIF(AC42:AD57,"contralaterale Stabilisation rechts")</f>
        <v>0</v>
      </c>
      <c r="V92" s="59">
        <f t="shared" si="10"/>
        <v>-9.2E-5</v>
      </c>
      <c r="W92" s="11">
        <f>COUNTIF(AF42:AG57,"contralaterale Stabilisation rechts")</f>
        <v>0</v>
      </c>
      <c r="X92" s="15">
        <f t="shared" si="11"/>
        <v>-9.2E-5</v>
      </c>
      <c r="Y92" s="11">
        <f>COUNTIF(AI42:AJ57,"contralaterale Stabilisation rechts")</f>
        <v>0</v>
      </c>
      <c r="Z92" s="59">
        <f t="shared" si="12"/>
        <v>-9.2E-5</v>
      </c>
      <c r="AA92" s="11">
        <f>COUNTIF(AL42:AM57,"contralaterale Stabilisation rechts")</f>
        <v>0</v>
      </c>
      <c r="AB92" s="59">
        <f t="shared" si="13"/>
        <v>-9.2E-5</v>
      </c>
      <c r="AC92" s="11">
        <f>COUNTIF(AO42:AP57,"contralaterale Stabilisation rechts")</f>
        <v>0</v>
      </c>
      <c r="AD92" s="59">
        <f t="shared" si="14"/>
        <v>-9.2E-5</v>
      </c>
      <c r="AE92" s="11">
        <f>COUNTIF(AR42:AS57,"contralaterale Stabilisation rechts")</f>
        <v>0</v>
      </c>
      <c r="AF92" s="59">
        <f t="shared" si="15"/>
        <v>-9.2E-5</v>
      </c>
      <c r="AG92" s="11">
        <f>COUNTIF(AU42:AV57,"contralaterale Stabilisation rechts")</f>
        <v>0</v>
      </c>
      <c r="AH92" s="59">
        <f t="shared" si="16"/>
        <v>-9.2E-5</v>
      </c>
      <c r="AI92" s="11">
        <f>COUNTIF(AX42:AY57,"contralaterale Stabilisation rechts")</f>
        <v>0</v>
      </c>
      <c r="AJ92" s="59">
        <f t="shared" si="17"/>
        <v>-9.2E-5</v>
      </c>
      <c r="AK92" s="11">
        <f>COUNTIF(BA42:BB57,"contralaterale Stabilisation rechts")</f>
        <v>0</v>
      </c>
      <c r="AL92" s="59">
        <f t="shared" si="18"/>
        <v>-9.2E-5</v>
      </c>
      <c r="AM92" s="11">
        <f>COUNTIF(BD42:BE57,"contralaterale Stabilisation rechts")</f>
        <v>0</v>
      </c>
      <c r="AN92" s="59">
        <f t="shared" si="19"/>
        <v>-9.2E-5</v>
      </c>
      <c r="AO92" s="11">
        <f>COUNTIF(BG42:BH57,"contralaterale Stabilisation rechts")</f>
        <v>0</v>
      </c>
      <c r="AP92" s="59">
        <f t="shared" si="20"/>
        <v>-9.2E-5</v>
      </c>
      <c r="AQ92" s="11">
        <f>COUNTIF(BJ42:BK57,"contralaterale Stabilisation rechts")</f>
        <v>0</v>
      </c>
      <c r="AR92" s="59">
        <f t="shared" si="21"/>
        <v>-9.2E-5</v>
      </c>
      <c r="AS92" s="11">
        <f>COUNTIF(BM42:BN57,"contralaterale Stabilisation rechts")</f>
        <v>0</v>
      </c>
      <c r="AT92" s="59">
        <f t="shared" si="22"/>
        <v>-9.2E-5</v>
      </c>
      <c r="AU92" s="11">
        <f>COUNTIF(BP42:BQ57,"contralaterale Stabilisation rechts")</f>
        <v>0</v>
      </c>
      <c r="AV92" s="59">
        <f t="shared" si="23"/>
        <v>-9.2E-5</v>
      </c>
      <c r="AW92" s="11">
        <f>COUNTIF(BS42:BT57,"contralaterale Stabilisation rechts")</f>
        <v>0</v>
      </c>
      <c r="AX92" s="59">
        <f t="shared" si="24"/>
        <v>-9.2E-5</v>
      </c>
      <c r="AY92" s="11">
        <f>COUNTIF(BV42:BW57,"contralaterale Stabilisation rechts")</f>
        <v>0</v>
      </c>
      <c r="AZ92" s="59">
        <f t="shared" si="25"/>
        <v>-9.2E-5</v>
      </c>
      <c r="BA92" s="11">
        <f>COUNTIF(BY42:BZ57,"contralaterale Stabilisation rechts")</f>
        <v>0</v>
      </c>
      <c r="BB92" s="59">
        <f t="shared" si="26"/>
        <v>-9.2E-5</v>
      </c>
      <c r="BC92" s="11">
        <f>COUNTIF(CB42:CC57,"contralaterale Stabilisation rechts")</f>
        <v>0</v>
      </c>
      <c r="BD92" s="59">
        <f t="shared" si="27"/>
        <v>-9.2E-5</v>
      </c>
      <c r="BE92" s="11">
        <f>COUNTIF(CE42:CF57,"contralaterale Stabilisation rechts")</f>
        <v>0</v>
      </c>
      <c r="BF92" s="59">
        <f t="shared" si="28"/>
        <v>-9.2E-5</v>
      </c>
      <c r="BG92" s="11">
        <f>COUNTIF(CH42:CI57,"contralaterale Stabilisation rechts")</f>
        <v>0</v>
      </c>
      <c r="BH92" s="59">
        <f t="shared" si="29"/>
        <v>-9.2E-5</v>
      </c>
      <c r="BI92" s="11">
        <f>COUNTIF(CK42:CL57,"contralaterale Stabilisation rechts")</f>
        <v>0</v>
      </c>
      <c r="BJ92" s="59">
        <f t="shared" si="30"/>
        <v>-9.2E-5</v>
      </c>
      <c r="BK92" s="11">
        <f>COUNTIF(CN42:CO57,"contralaterale Stabilisation rechts")</f>
        <v>0</v>
      </c>
      <c r="BL92" s="59">
        <f t="shared" si="31"/>
        <v>-9.2E-5</v>
      </c>
      <c r="BM92" s="88"/>
      <c r="BN92" s="88"/>
    </row>
    <row r="93" spans="2:66" ht="18.75" x14ac:dyDescent="0.3">
      <c r="B93" s="54">
        <f t="shared" si="1"/>
        <v>0</v>
      </c>
      <c r="D93" s="52">
        <f t="shared" si="2"/>
        <v>-9.2999999999999997E-5</v>
      </c>
      <c r="E93" s="21" t="s">
        <v>123</v>
      </c>
      <c r="F93" s="13">
        <f>COUNTIF(E42:F57,"contralaterale Stabilisation links")</f>
        <v>0</v>
      </c>
      <c r="G93" s="11">
        <f>COUNTIF(H42:I57,"contralaterale Stabilisation links")</f>
        <v>0</v>
      </c>
      <c r="H93" s="50">
        <f t="shared" si="3"/>
        <v>-9.2999999999999997E-5</v>
      </c>
      <c r="I93" s="11">
        <f>COUNTIF(K42:L57,"contralaterale Stabilisation links")</f>
        <v>0</v>
      </c>
      <c r="J93" s="59">
        <f t="shared" si="4"/>
        <v>-9.2999999999999997E-5</v>
      </c>
      <c r="K93" s="11">
        <f>COUNTIF(N42:O57,"contralaterale Stabilisation links")</f>
        <v>0</v>
      </c>
      <c r="L93" s="59">
        <f t="shared" si="5"/>
        <v>-9.2999999999999997E-5</v>
      </c>
      <c r="M93" s="11">
        <f>COUNTIF(Q42:R57,"contralaterale Stabilisation links")</f>
        <v>0</v>
      </c>
      <c r="N93" s="15">
        <f t="shared" si="6"/>
        <v>-9.2999999999999997E-5</v>
      </c>
      <c r="O93" s="11">
        <f>COUNTIF(T42:U57,"contralaterale Stabilisation links")</f>
        <v>0</v>
      </c>
      <c r="P93" s="59">
        <f t="shared" si="7"/>
        <v>-9.2999999999999997E-5</v>
      </c>
      <c r="Q93" s="11">
        <f>COUNTIF(W42:X57,"contralaterale Stabilisation links")</f>
        <v>0</v>
      </c>
      <c r="R93" s="59">
        <f t="shared" si="8"/>
        <v>-9.2999999999999997E-5</v>
      </c>
      <c r="S93" s="11">
        <f>COUNTIF(Z42:AA57,"contralaterale Stabilisation links")</f>
        <v>0</v>
      </c>
      <c r="T93" s="59">
        <f t="shared" si="9"/>
        <v>-9.2999999999999997E-5</v>
      </c>
      <c r="U93" s="11">
        <f>COUNTIF(AC42:AD57,"contralaterale Stabilisation links")</f>
        <v>0</v>
      </c>
      <c r="V93" s="59">
        <f t="shared" si="10"/>
        <v>-9.2999999999999997E-5</v>
      </c>
      <c r="W93" s="11">
        <f>COUNTIF(AF42:AG57,"contralaterale Stabilisation links")</f>
        <v>0</v>
      </c>
      <c r="X93" s="15">
        <f t="shared" si="11"/>
        <v>-9.2999999999999997E-5</v>
      </c>
      <c r="Y93" s="11">
        <f>COUNTIF(AI42:AJ57,"contralaterale Stabilisation links")</f>
        <v>0</v>
      </c>
      <c r="Z93" s="59">
        <f t="shared" si="12"/>
        <v>-9.2999999999999997E-5</v>
      </c>
      <c r="AA93" s="11">
        <f>COUNTIF(AL42:AM57,"contralaterale Stabilisation links")</f>
        <v>0</v>
      </c>
      <c r="AB93" s="59">
        <f t="shared" si="13"/>
        <v>-9.2999999999999997E-5</v>
      </c>
      <c r="AC93" s="11">
        <f>COUNTIF(AO42:AP57,"contralaterale Stabilisation links")</f>
        <v>0</v>
      </c>
      <c r="AD93" s="59">
        <f t="shared" si="14"/>
        <v>-9.2999999999999997E-5</v>
      </c>
      <c r="AE93" s="11">
        <f>COUNTIF(AR42:AS57,"contralaterale Stabilisation links")</f>
        <v>0</v>
      </c>
      <c r="AF93" s="59">
        <f t="shared" si="15"/>
        <v>-9.2999999999999997E-5</v>
      </c>
      <c r="AG93" s="11">
        <f>COUNTIF(AU42:AV57,"contralaterale Stabilisation links")</f>
        <v>0</v>
      </c>
      <c r="AH93" s="59">
        <f t="shared" si="16"/>
        <v>-9.2999999999999997E-5</v>
      </c>
      <c r="AI93" s="11">
        <f>COUNTIF(AX42:AY57,"contralaterale Stabilisation links")</f>
        <v>0</v>
      </c>
      <c r="AJ93" s="59">
        <f t="shared" si="17"/>
        <v>-9.2999999999999997E-5</v>
      </c>
      <c r="AK93" s="11">
        <f>COUNTIF(BA42:BB57,"contralaterale Stabilisation links")</f>
        <v>0</v>
      </c>
      <c r="AL93" s="59">
        <f t="shared" si="18"/>
        <v>-9.2999999999999997E-5</v>
      </c>
      <c r="AM93" s="11">
        <f>COUNTIF(BD42:BE57,"contralaterale Stabilisation links")</f>
        <v>0</v>
      </c>
      <c r="AN93" s="59">
        <f t="shared" si="19"/>
        <v>-9.2999999999999997E-5</v>
      </c>
      <c r="AO93" s="11">
        <f>COUNTIF(BG42:BH57,"contralaterale Stabilisation links")</f>
        <v>0</v>
      </c>
      <c r="AP93" s="59">
        <f t="shared" si="20"/>
        <v>-9.2999999999999997E-5</v>
      </c>
      <c r="AQ93" s="11">
        <f>COUNTIF(BJ42:BK57,"contralaterale Stabilisation links")</f>
        <v>0</v>
      </c>
      <c r="AR93" s="59">
        <f t="shared" si="21"/>
        <v>-9.2999999999999997E-5</v>
      </c>
      <c r="AS93" s="11">
        <f>COUNTIF(BM42:BN57,"contralaterale Stabilisation links")</f>
        <v>0</v>
      </c>
      <c r="AT93" s="59">
        <f t="shared" si="22"/>
        <v>-9.2999999999999997E-5</v>
      </c>
      <c r="AU93" s="11">
        <f>COUNTIF(BP42:BQ57,"contralaterale Stabilisation links")</f>
        <v>0</v>
      </c>
      <c r="AV93" s="59">
        <f t="shared" si="23"/>
        <v>-9.2999999999999997E-5</v>
      </c>
      <c r="AW93" s="11">
        <f>COUNTIF(BS42:BT57,"contralaterale Stabilisation links")</f>
        <v>0</v>
      </c>
      <c r="AX93" s="59">
        <f t="shared" si="24"/>
        <v>-9.2999999999999997E-5</v>
      </c>
      <c r="AY93" s="11">
        <f>COUNTIF(BV42:BW57,"contralaterale Stabilisation links")</f>
        <v>0</v>
      </c>
      <c r="AZ93" s="59">
        <f t="shared" si="25"/>
        <v>-9.2999999999999997E-5</v>
      </c>
      <c r="BA93" s="11">
        <f>COUNTIF(BY42:BZ57,"contralaterale Stabilisation links")</f>
        <v>0</v>
      </c>
      <c r="BB93" s="59">
        <f t="shared" si="26"/>
        <v>-9.2999999999999997E-5</v>
      </c>
      <c r="BC93" s="11">
        <f>COUNTIF(CB42:CC57,"contralaterale Stabilisation links")</f>
        <v>0</v>
      </c>
      <c r="BD93" s="59">
        <f t="shared" si="27"/>
        <v>-9.2999999999999997E-5</v>
      </c>
      <c r="BE93" s="11">
        <f>COUNTIF(CE42:CF57,"contralaterale Stabilisation links")</f>
        <v>0</v>
      </c>
      <c r="BF93" s="59">
        <f t="shared" si="28"/>
        <v>-9.2999999999999997E-5</v>
      </c>
      <c r="BG93" s="11">
        <f>COUNTIF(CH42:CI57,"contralaterale Stabilisation links")</f>
        <v>0</v>
      </c>
      <c r="BH93" s="59">
        <f t="shared" si="29"/>
        <v>-9.2999999999999997E-5</v>
      </c>
      <c r="BI93" s="11">
        <f>COUNTIF(CK42:CL57,"contralaterale Stabilisation links")</f>
        <v>0</v>
      </c>
      <c r="BJ93" s="59">
        <f t="shared" si="30"/>
        <v>-9.2999999999999997E-5</v>
      </c>
      <c r="BK93" s="11">
        <f>COUNTIF(CN42:CO57,"contralaterale Stabilisation links")</f>
        <v>0</v>
      </c>
      <c r="BL93" s="59">
        <f t="shared" si="31"/>
        <v>-9.2999999999999997E-5</v>
      </c>
      <c r="BM93" s="88"/>
      <c r="BN93" s="88"/>
    </row>
    <row r="94" spans="2:66" ht="18.75" x14ac:dyDescent="0.3">
      <c r="B94" s="54">
        <f t="shared" si="1"/>
        <v>0</v>
      </c>
      <c r="D94" s="52">
        <f t="shared" si="2"/>
        <v>-9.3999999999999994E-5</v>
      </c>
      <c r="E94" s="21" t="s">
        <v>124</v>
      </c>
      <c r="F94" s="13">
        <f>COUNTIF(E42:F57,"sagittale Stabilisation")</f>
        <v>0</v>
      </c>
      <c r="G94" s="11">
        <f>COUNTIF(H42:I57,"sagittale Stabilisation")</f>
        <v>0</v>
      </c>
      <c r="H94" s="50">
        <f t="shared" si="3"/>
        <v>-9.3999999999999994E-5</v>
      </c>
      <c r="I94" s="11">
        <f>COUNTIF(K42:L57,"sagittale Stabilisation")</f>
        <v>0</v>
      </c>
      <c r="J94" s="59">
        <f t="shared" si="4"/>
        <v>-9.3999999999999994E-5</v>
      </c>
      <c r="K94" s="11">
        <f>COUNTIF(N42:O57,"sagittale Stabilisation")</f>
        <v>0</v>
      </c>
      <c r="L94" s="59">
        <f t="shared" si="5"/>
        <v>-9.3999999999999994E-5</v>
      </c>
      <c r="M94" s="11">
        <f>COUNTIF(Q42:R57,"sagittale Stabilisation")</f>
        <v>0</v>
      </c>
      <c r="N94" s="15">
        <f t="shared" si="6"/>
        <v>-9.3999999999999994E-5</v>
      </c>
      <c r="O94" s="11">
        <f>COUNTIF(T42:U57,"sagittale Stabilisation")</f>
        <v>0</v>
      </c>
      <c r="P94" s="59">
        <f t="shared" si="7"/>
        <v>-9.3999999999999994E-5</v>
      </c>
      <c r="Q94" s="11">
        <f>COUNTIF(W42:X57,"sagittale Stabilisation")</f>
        <v>0</v>
      </c>
      <c r="R94" s="59">
        <f t="shared" si="8"/>
        <v>-9.3999999999999994E-5</v>
      </c>
      <c r="S94" s="11">
        <f>COUNTIF(Z42:AA57,"sagittale Stabilisation")</f>
        <v>0</v>
      </c>
      <c r="T94" s="59">
        <f t="shared" si="9"/>
        <v>-9.3999999999999994E-5</v>
      </c>
      <c r="U94" s="11">
        <f>COUNTIF(AC42:AD57,"sagittale Stabilisation")</f>
        <v>0</v>
      </c>
      <c r="V94" s="59">
        <f t="shared" si="10"/>
        <v>-9.3999999999999994E-5</v>
      </c>
      <c r="W94" s="11">
        <f>COUNTIF(AF42:AG57,"sagittale Stabilisation")</f>
        <v>0</v>
      </c>
      <c r="X94" s="15">
        <f t="shared" si="11"/>
        <v>-9.3999999999999994E-5</v>
      </c>
      <c r="Y94" s="11">
        <f>COUNTIF(AI42:AJ57,"sagittale Stabilisation")</f>
        <v>0</v>
      </c>
      <c r="Z94" s="59">
        <f t="shared" si="12"/>
        <v>-9.3999999999999994E-5</v>
      </c>
      <c r="AA94" s="11">
        <f>COUNTIF(AL42:AM57,"sagittale Stabilisation")</f>
        <v>0</v>
      </c>
      <c r="AB94" s="59">
        <f t="shared" si="13"/>
        <v>-9.3999999999999994E-5</v>
      </c>
      <c r="AC94" s="11">
        <f>COUNTIF(AO42:AP57,"sagittale Stabilisation")</f>
        <v>0</v>
      </c>
      <c r="AD94" s="59">
        <f t="shared" si="14"/>
        <v>-9.3999999999999994E-5</v>
      </c>
      <c r="AE94" s="11">
        <f>COUNTIF(AR42:AS57,"sagittale Stabilisation")</f>
        <v>0</v>
      </c>
      <c r="AF94" s="59">
        <f t="shared" si="15"/>
        <v>-9.3999999999999994E-5</v>
      </c>
      <c r="AG94" s="11">
        <f>COUNTIF(AU42:AV57,"sagittale Stabilisation")</f>
        <v>0</v>
      </c>
      <c r="AH94" s="59">
        <f t="shared" si="16"/>
        <v>-9.3999999999999994E-5</v>
      </c>
      <c r="AI94" s="11">
        <f>COUNTIF(AX42:AY57,"sagittale Stabilisation")</f>
        <v>0</v>
      </c>
      <c r="AJ94" s="59">
        <f t="shared" si="17"/>
        <v>-9.3999999999999994E-5</v>
      </c>
      <c r="AK94" s="11">
        <f>COUNTIF(BA42:BB57,"sagittale Stabilisation")</f>
        <v>0</v>
      </c>
      <c r="AL94" s="59">
        <f t="shared" si="18"/>
        <v>-9.3999999999999994E-5</v>
      </c>
      <c r="AM94" s="11">
        <f>COUNTIF(BD42:BE57,"sagittale Stabilisation")</f>
        <v>0</v>
      </c>
      <c r="AN94" s="59">
        <f t="shared" si="19"/>
        <v>-9.3999999999999994E-5</v>
      </c>
      <c r="AO94" s="11">
        <f>COUNTIF(BG42:BH57,"sagittale Stabilisation")</f>
        <v>0</v>
      </c>
      <c r="AP94" s="59">
        <f t="shared" si="20"/>
        <v>-9.3999999999999994E-5</v>
      </c>
      <c r="AQ94" s="11">
        <f>COUNTIF(BJ42:BK57,"sagittale Stabilisation")</f>
        <v>0</v>
      </c>
      <c r="AR94" s="59">
        <f t="shared" si="21"/>
        <v>-9.3999999999999994E-5</v>
      </c>
      <c r="AS94" s="11">
        <f>COUNTIF(BM42:BN57,"sagittale Stabilisation")</f>
        <v>0</v>
      </c>
      <c r="AT94" s="59">
        <f t="shared" si="22"/>
        <v>-9.3999999999999994E-5</v>
      </c>
      <c r="AU94" s="11">
        <f>COUNTIF(BP42:BQ57,"sagittale Stabilisation")</f>
        <v>0</v>
      </c>
      <c r="AV94" s="59">
        <f t="shared" si="23"/>
        <v>-9.3999999999999994E-5</v>
      </c>
      <c r="AW94" s="11">
        <f>COUNTIF(BS42:BT57,"sagittale Stabilisation")</f>
        <v>0</v>
      </c>
      <c r="AX94" s="59">
        <f t="shared" si="24"/>
        <v>-9.3999999999999994E-5</v>
      </c>
      <c r="AY94" s="11">
        <f>COUNTIF(BV42:BW57,"sagittale Stabilisation")</f>
        <v>0</v>
      </c>
      <c r="AZ94" s="59">
        <f t="shared" si="25"/>
        <v>-9.3999999999999994E-5</v>
      </c>
      <c r="BA94" s="11">
        <f>COUNTIF(BY42:BZ57,"sagittale Stabilisation")</f>
        <v>0</v>
      </c>
      <c r="BB94" s="59">
        <f t="shared" si="26"/>
        <v>-9.3999999999999994E-5</v>
      </c>
      <c r="BC94" s="11">
        <f>COUNTIF(CB42:CC57,"sagittale Stabilisation")</f>
        <v>0</v>
      </c>
      <c r="BD94" s="59">
        <f t="shared" si="27"/>
        <v>-9.3999999999999994E-5</v>
      </c>
      <c r="BE94" s="11">
        <f>COUNTIF(CE42:CF57,"sagittale Stabilisation")</f>
        <v>0</v>
      </c>
      <c r="BF94" s="59">
        <f t="shared" si="28"/>
        <v>-9.3999999999999994E-5</v>
      </c>
      <c r="BG94" s="11">
        <f>COUNTIF(CH42:CI57,"sagittale Stabilisation")</f>
        <v>0</v>
      </c>
      <c r="BH94" s="59">
        <f t="shared" si="29"/>
        <v>-9.3999999999999994E-5</v>
      </c>
      <c r="BI94" s="11">
        <f>COUNTIF(CK42:CL57,"sagittale Stabilisation")</f>
        <v>0</v>
      </c>
      <c r="BJ94" s="59">
        <f t="shared" si="30"/>
        <v>-9.3999999999999994E-5</v>
      </c>
      <c r="BK94" s="11">
        <f>COUNTIF(CN42:CO57,"sagittale Stabilisation")</f>
        <v>0</v>
      </c>
      <c r="BL94" s="59">
        <f t="shared" si="31"/>
        <v>-9.3999999999999994E-5</v>
      </c>
      <c r="BM94" s="88"/>
      <c r="BN94" s="88"/>
    </row>
    <row r="95" spans="2:66" ht="18.75" x14ac:dyDescent="0.3">
      <c r="B95" s="54">
        <f t="shared" si="1"/>
        <v>0</v>
      </c>
      <c r="D95" s="52">
        <f t="shared" si="2"/>
        <v>-9.5000000000000005E-5</v>
      </c>
      <c r="E95" s="21" t="s">
        <v>136</v>
      </c>
      <c r="F95" s="13">
        <f>COUNTIF(E42:F57,"Beinachsenkontrolle beidseits")</f>
        <v>0</v>
      </c>
      <c r="G95" s="11">
        <f>COUNTIF(H42:I57,"Beinachsenkontrolle beidseits")</f>
        <v>0</v>
      </c>
      <c r="H95" s="50">
        <f t="shared" si="3"/>
        <v>-9.5000000000000005E-5</v>
      </c>
      <c r="I95" s="11">
        <f>COUNTIF(K42:L57,"Beinachsenkontrolle beidseits")</f>
        <v>0</v>
      </c>
      <c r="J95" s="59">
        <f t="shared" si="4"/>
        <v>-9.5000000000000005E-5</v>
      </c>
      <c r="K95" s="11">
        <f>COUNTIF(N42:O57,"Beinachsenkontrolle beidseits")</f>
        <v>0</v>
      </c>
      <c r="L95" s="59">
        <f t="shared" si="5"/>
        <v>-9.5000000000000005E-5</v>
      </c>
      <c r="M95" s="11">
        <f>COUNTIF(Q42:R57,"Beinachsenkontrolle beidseits")</f>
        <v>0</v>
      </c>
      <c r="N95" s="15">
        <f t="shared" si="6"/>
        <v>-9.5000000000000005E-5</v>
      </c>
      <c r="O95" s="11">
        <f>COUNTIF(T42:U57,"Beinachsenkontrolle beidseits")</f>
        <v>0</v>
      </c>
      <c r="P95" s="59">
        <f t="shared" si="7"/>
        <v>-9.5000000000000005E-5</v>
      </c>
      <c r="Q95" s="11">
        <f>COUNTIF(W42:X57,"Beinachsenkontrolle beidseits")</f>
        <v>0</v>
      </c>
      <c r="R95" s="59">
        <f t="shared" si="8"/>
        <v>-9.5000000000000005E-5</v>
      </c>
      <c r="S95" s="11">
        <f>COUNTIF(Z42:AA57,"Beinachsenkontrolle beidseits")</f>
        <v>0</v>
      </c>
      <c r="T95" s="59">
        <f t="shared" si="9"/>
        <v>-9.5000000000000005E-5</v>
      </c>
      <c r="U95" s="11">
        <f>COUNTIF(AC42:AD57,"Beinachsenkontrolle beidseits")</f>
        <v>0</v>
      </c>
      <c r="V95" s="59">
        <f t="shared" si="10"/>
        <v>-9.5000000000000005E-5</v>
      </c>
      <c r="W95" s="11">
        <f>COUNTIF(AF42:AG57,"Beinachsenkontrolle beidseits")</f>
        <v>0</v>
      </c>
      <c r="X95" s="15">
        <f t="shared" si="11"/>
        <v>-9.5000000000000005E-5</v>
      </c>
      <c r="Y95" s="11">
        <f>COUNTIF(AI42:AJ57,"Beinachsenkontrolle beidseits")</f>
        <v>0</v>
      </c>
      <c r="Z95" s="59">
        <f t="shared" si="12"/>
        <v>-9.5000000000000005E-5</v>
      </c>
      <c r="AA95" s="11">
        <f>COUNTIF(AL42:AM57,"Beinachsenkontrolle beidseits")</f>
        <v>0</v>
      </c>
      <c r="AB95" s="59">
        <f t="shared" si="13"/>
        <v>-9.5000000000000005E-5</v>
      </c>
      <c r="AC95" s="11">
        <f>COUNTIF(AO42:AP57,"Beinachsenkontrolle beidseits")</f>
        <v>0</v>
      </c>
      <c r="AD95" s="59">
        <f t="shared" si="14"/>
        <v>-9.5000000000000005E-5</v>
      </c>
      <c r="AE95" s="11">
        <f>COUNTIF(AR42:AS57,"Beinachsenkontrolle beidseits")</f>
        <v>0</v>
      </c>
      <c r="AF95" s="59">
        <f t="shared" si="15"/>
        <v>-9.5000000000000005E-5</v>
      </c>
      <c r="AG95" s="11">
        <f>COUNTIF(AU42:AV57,"Beinachsenkontrolle beidseits")</f>
        <v>0</v>
      </c>
      <c r="AH95" s="59">
        <f t="shared" si="16"/>
        <v>-9.5000000000000005E-5</v>
      </c>
      <c r="AI95" s="11">
        <f>COUNTIF(AX42:AY57,"Beinachsenkontrolle beidseits")</f>
        <v>0</v>
      </c>
      <c r="AJ95" s="59">
        <f t="shared" si="17"/>
        <v>-9.5000000000000005E-5</v>
      </c>
      <c r="AK95" s="11">
        <f>COUNTIF(BA42:BB57,"Beinachsenkontrolle beidseits")</f>
        <v>0</v>
      </c>
      <c r="AL95" s="59">
        <f t="shared" si="18"/>
        <v>-9.5000000000000005E-5</v>
      </c>
      <c r="AM95" s="11">
        <f>COUNTIF(BD42:BE57,"Beinachsenkontrolle beidseits")</f>
        <v>0</v>
      </c>
      <c r="AN95" s="59">
        <f t="shared" si="19"/>
        <v>-9.5000000000000005E-5</v>
      </c>
      <c r="AO95" s="11">
        <f>COUNTIF(BG42:BH57,"Beinachsenkontrolle beidseits")</f>
        <v>0</v>
      </c>
      <c r="AP95" s="59">
        <f t="shared" si="20"/>
        <v>-9.5000000000000005E-5</v>
      </c>
      <c r="AQ95" s="11">
        <f>COUNTIF(BJ42:BK57,"Beinachsenkontrolle beidseits")</f>
        <v>0</v>
      </c>
      <c r="AR95" s="59">
        <f t="shared" si="21"/>
        <v>-9.5000000000000005E-5</v>
      </c>
      <c r="AS95" s="11">
        <f>COUNTIF(BM42:BN57,"Beinachsenkontrolle beidseits")</f>
        <v>0</v>
      </c>
      <c r="AT95" s="59">
        <f t="shared" si="22"/>
        <v>-9.5000000000000005E-5</v>
      </c>
      <c r="AU95" s="11">
        <f>COUNTIF(BP42:BQ57,"Beinachsenkontrolle beidseits")</f>
        <v>0</v>
      </c>
      <c r="AV95" s="59">
        <f t="shared" si="23"/>
        <v>-9.5000000000000005E-5</v>
      </c>
      <c r="AW95" s="11">
        <f>COUNTIF(BS42:BT57,"Beinachsenkontrolle beidseits")</f>
        <v>0</v>
      </c>
      <c r="AX95" s="59">
        <f t="shared" si="24"/>
        <v>-9.5000000000000005E-5</v>
      </c>
      <c r="AY95" s="11">
        <f>COUNTIF(BV42:BW57,"Beinachsenkontrolle beidseits")</f>
        <v>0</v>
      </c>
      <c r="AZ95" s="59">
        <f t="shared" si="25"/>
        <v>-9.5000000000000005E-5</v>
      </c>
      <c r="BA95" s="11">
        <f>COUNTIF(BY42:BZ57,"Beinachsenkontrolle beidseits")</f>
        <v>0</v>
      </c>
      <c r="BB95" s="59">
        <f t="shared" si="26"/>
        <v>-9.5000000000000005E-5</v>
      </c>
      <c r="BC95" s="11">
        <f>COUNTIF(CB42:CC57,"Beinachsenkontrolle beidseits")</f>
        <v>0</v>
      </c>
      <c r="BD95" s="59">
        <f t="shared" si="27"/>
        <v>-9.5000000000000005E-5</v>
      </c>
      <c r="BE95" s="11">
        <f>COUNTIF(CE42:CF57,"Beinachsenkontrolle beidseits")</f>
        <v>0</v>
      </c>
      <c r="BF95" s="59">
        <f t="shared" si="28"/>
        <v>-9.5000000000000005E-5</v>
      </c>
      <c r="BG95" s="11">
        <f>COUNTIF(CH42:CI57,"Beinachsenkontrolle beidseits")</f>
        <v>0</v>
      </c>
      <c r="BH95" s="59">
        <f t="shared" si="29"/>
        <v>-9.5000000000000005E-5</v>
      </c>
      <c r="BI95" s="11">
        <f>COUNTIF(CK42:CL57,"Beinachsenkontrolle beidseits")</f>
        <v>0</v>
      </c>
      <c r="BJ95" s="59">
        <f t="shared" si="30"/>
        <v>-9.5000000000000005E-5</v>
      </c>
      <c r="BK95" s="11">
        <f>COUNTIF(CN42:CO57,"Beinachsenkontrolle beidseits")</f>
        <v>0</v>
      </c>
      <c r="BL95" s="59">
        <f t="shared" si="31"/>
        <v>-9.5000000000000005E-5</v>
      </c>
      <c r="BM95" s="88"/>
      <c r="BN95" s="88"/>
    </row>
    <row r="96" spans="2:66" ht="18.75" x14ac:dyDescent="0.3">
      <c r="B96" s="54">
        <f t="shared" si="1"/>
        <v>0</v>
      </c>
      <c r="D96" s="52">
        <f t="shared" si="2"/>
        <v>-9.6000000000000002E-5</v>
      </c>
      <c r="E96" s="21" t="s">
        <v>130</v>
      </c>
      <c r="F96" s="13">
        <f>COUNTIF(E42:F57,"Beinachsenkontrolle rechts")</f>
        <v>0</v>
      </c>
      <c r="G96" s="11">
        <f>COUNTIF(H42:I57,"Beinachsenkontrolle rechts")</f>
        <v>0</v>
      </c>
      <c r="H96" s="50">
        <f t="shared" si="3"/>
        <v>-9.6000000000000002E-5</v>
      </c>
      <c r="I96" s="11">
        <f>COUNTIF(K42:L57,"Beinachsenkontrolle rechts")</f>
        <v>0</v>
      </c>
      <c r="J96" s="59">
        <f t="shared" si="4"/>
        <v>-9.6000000000000002E-5</v>
      </c>
      <c r="K96" s="11">
        <f>COUNTIF(N42:O57,"Beinachsenkontrolle rechts")</f>
        <v>0</v>
      </c>
      <c r="L96" s="59">
        <f t="shared" si="5"/>
        <v>-9.6000000000000002E-5</v>
      </c>
      <c r="M96" s="11">
        <f>COUNTIF(Q42:R57,"Beinachsenkontrolle rechts")</f>
        <v>0</v>
      </c>
      <c r="N96" s="15">
        <f t="shared" si="6"/>
        <v>-9.6000000000000002E-5</v>
      </c>
      <c r="O96" s="11">
        <f>COUNTIF(T42:U57,"Beinachsenkontrolle rechts")</f>
        <v>0</v>
      </c>
      <c r="P96" s="59">
        <f t="shared" si="7"/>
        <v>-9.6000000000000002E-5</v>
      </c>
      <c r="Q96" s="11">
        <f>COUNTIF(W42:X57,"Beinachsenkontrolle rechts")</f>
        <v>0</v>
      </c>
      <c r="R96" s="59">
        <f t="shared" si="8"/>
        <v>-9.6000000000000002E-5</v>
      </c>
      <c r="S96" s="11">
        <f>COUNTIF(Z42:AA57,"Beinachsenkontrolle rechts")</f>
        <v>0</v>
      </c>
      <c r="T96" s="59">
        <f t="shared" si="9"/>
        <v>-9.6000000000000002E-5</v>
      </c>
      <c r="U96" s="11">
        <f>COUNTIF(AC42:AD57,"Beinachsenkontrolle rechts")</f>
        <v>0</v>
      </c>
      <c r="V96" s="59">
        <f t="shared" si="10"/>
        <v>-9.6000000000000002E-5</v>
      </c>
      <c r="W96" s="11">
        <f>COUNTIF(AF42:AG57,"Beinachsenkontrolle rechts")</f>
        <v>0</v>
      </c>
      <c r="X96" s="15">
        <f t="shared" si="11"/>
        <v>-9.6000000000000002E-5</v>
      </c>
      <c r="Y96" s="11">
        <f>COUNTIF(AI42:AJ57,"Beinachsenkontrolle rechts")</f>
        <v>0</v>
      </c>
      <c r="Z96" s="59">
        <f t="shared" si="12"/>
        <v>-9.6000000000000002E-5</v>
      </c>
      <c r="AA96" s="11">
        <f>COUNTIF(AL42:AM57,"Beinachsenkontrolle rechts")</f>
        <v>0</v>
      </c>
      <c r="AB96" s="59">
        <f t="shared" si="13"/>
        <v>-9.6000000000000002E-5</v>
      </c>
      <c r="AC96" s="11">
        <f>COUNTIF(AO42:AP57,"Beinachsenkontrolle rechts")</f>
        <v>0</v>
      </c>
      <c r="AD96" s="59">
        <f t="shared" si="14"/>
        <v>-9.6000000000000002E-5</v>
      </c>
      <c r="AE96" s="11">
        <f>COUNTIF(AR42:AS57,"Beinachsenkontrolle rechts")</f>
        <v>0</v>
      </c>
      <c r="AF96" s="59">
        <f t="shared" si="15"/>
        <v>-9.6000000000000002E-5</v>
      </c>
      <c r="AG96" s="11">
        <f>COUNTIF(AU42:AV57,"Beinachsenkontrolle rechts")</f>
        <v>0</v>
      </c>
      <c r="AH96" s="59">
        <f t="shared" si="16"/>
        <v>-9.6000000000000002E-5</v>
      </c>
      <c r="AI96" s="11">
        <f>COUNTIF(AX42:AY57,"Beinachsenkontrolle rechts")</f>
        <v>0</v>
      </c>
      <c r="AJ96" s="59">
        <f t="shared" si="17"/>
        <v>-9.6000000000000002E-5</v>
      </c>
      <c r="AK96" s="11">
        <f>COUNTIF(BA42:BB57,"Beinachsenkontrolle rechts")</f>
        <v>0</v>
      </c>
      <c r="AL96" s="59">
        <f t="shared" si="18"/>
        <v>-9.6000000000000002E-5</v>
      </c>
      <c r="AM96" s="11">
        <f>COUNTIF(BD42:BE57,"Beinachsenkontrolle rechts")</f>
        <v>0</v>
      </c>
      <c r="AN96" s="59">
        <f t="shared" si="19"/>
        <v>-9.6000000000000002E-5</v>
      </c>
      <c r="AO96" s="11">
        <f>COUNTIF(BG42:BH57,"Beinachsenkontrolle rechts")</f>
        <v>0</v>
      </c>
      <c r="AP96" s="59">
        <f t="shared" si="20"/>
        <v>-9.6000000000000002E-5</v>
      </c>
      <c r="AQ96" s="11">
        <f>COUNTIF(BJ42:BK57,"Beinachsenkontrolle rechts")</f>
        <v>0</v>
      </c>
      <c r="AR96" s="59">
        <f t="shared" si="21"/>
        <v>-9.6000000000000002E-5</v>
      </c>
      <c r="AS96" s="11">
        <f>COUNTIF(BM42:BN57,"Beinachsenkontrolle rechts")</f>
        <v>0</v>
      </c>
      <c r="AT96" s="59">
        <f t="shared" si="22"/>
        <v>-9.6000000000000002E-5</v>
      </c>
      <c r="AU96" s="11">
        <f>COUNTIF(BP42:BQ57,"Beinachsenkontrolle rechts")</f>
        <v>0</v>
      </c>
      <c r="AV96" s="59">
        <f t="shared" si="23"/>
        <v>-9.6000000000000002E-5</v>
      </c>
      <c r="AW96" s="11">
        <f>COUNTIF(BS42:BT57,"Beinachsenkontrolle rechts")</f>
        <v>0</v>
      </c>
      <c r="AX96" s="59">
        <f t="shared" si="24"/>
        <v>-9.6000000000000002E-5</v>
      </c>
      <c r="AY96" s="11">
        <f>COUNTIF(BV42:BW57,"Beinachsenkontrolle rechts")</f>
        <v>0</v>
      </c>
      <c r="AZ96" s="59">
        <f t="shared" si="25"/>
        <v>-9.6000000000000002E-5</v>
      </c>
      <c r="BA96" s="11">
        <f>COUNTIF(BY42:BZ57,"Beinachsenkontrolle rechts")</f>
        <v>0</v>
      </c>
      <c r="BB96" s="59">
        <f t="shared" si="26"/>
        <v>-9.6000000000000002E-5</v>
      </c>
      <c r="BC96" s="11">
        <f>COUNTIF(CB42:CC57,"Beinachsenkontrolle rechts")</f>
        <v>0</v>
      </c>
      <c r="BD96" s="59">
        <f t="shared" si="27"/>
        <v>-9.6000000000000002E-5</v>
      </c>
      <c r="BE96" s="11">
        <f>COUNTIF(CE42:CF57,"Beinachsenkontrolle rechts")</f>
        <v>0</v>
      </c>
      <c r="BF96" s="59">
        <f t="shared" si="28"/>
        <v>-9.6000000000000002E-5</v>
      </c>
      <c r="BG96" s="11">
        <f>COUNTIF(CH42:CI57,"Beinachsenkontrolle rechts")</f>
        <v>0</v>
      </c>
      <c r="BH96" s="59">
        <f t="shared" si="29"/>
        <v>-9.6000000000000002E-5</v>
      </c>
      <c r="BI96" s="11">
        <f>COUNTIF(CK42:CL57,"Beinachsenkontrolle rechts")</f>
        <v>0</v>
      </c>
      <c r="BJ96" s="59">
        <f t="shared" si="30"/>
        <v>-9.6000000000000002E-5</v>
      </c>
      <c r="BK96" s="11">
        <f>COUNTIF(CN42:CO57,"Beinachsenkontrolle rechts")</f>
        <v>0</v>
      </c>
      <c r="BL96" s="59">
        <f t="shared" si="31"/>
        <v>-9.6000000000000002E-5</v>
      </c>
      <c r="BM96" s="88"/>
      <c r="BN96" s="88"/>
    </row>
    <row r="97" spans="1:66" ht="18.75" x14ac:dyDescent="0.3">
      <c r="B97" s="54">
        <f t="shared" si="1"/>
        <v>0</v>
      </c>
      <c r="D97" s="52">
        <f t="shared" si="2"/>
        <v>-9.7E-5</v>
      </c>
      <c r="E97" s="21" t="s">
        <v>131</v>
      </c>
      <c r="F97" s="13">
        <f>COUNTIF(E42:F57,"Beinachsenkontrolle links")</f>
        <v>0</v>
      </c>
      <c r="G97" s="11">
        <f>COUNTIF(H42:I57,"Beinachsenkontrolle links")</f>
        <v>0</v>
      </c>
      <c r="H97" s="50">
        <f t="shared" si="3"/>
        <v>-9.7E-5</v>
      </c>
      <c r="I97" s="11">
        <f>COUNTIF(K42:L57,"Beinachsenkontrolle links")</f>
        <v>0</v>
      </c>
      <c r="J97" s="59">
        <f t="shared" si="4"/>
        <v>-9.7E-5</v>
      </c>
      <c r="K97" s="11">
        <f>COUNTIF(N42:O57,"Beinachsenkontrolle links")</f>
        <v>0</v>
      </c>
      <c r="L97" s="59">
        <f t="shared" si="5"/>
        <v>-9.7E-5</v>
      </c>
      <c r="M97" s="11">
        <f>COUNTIF(Q42:R57,"Beinachsenkontrolle links")</f>
        <v>0</v>
      </c>
      <c r="N97" s="15">
        <f t="shared" si="6"/>
        <v>-9.7E-5</v>
      </c>
      <c r="O97" s="11">
        <f>COUNTIF(T42:U57,"Beinachsenkontrolle links")</f>
        <v>0</v>
      </c>
      <c r="P97" s="59">
        <f t="shared" si="7"/>
        <v>-9.7E-5</v>
      </c>
      <c r="Q97" s="11">
        <f>COUNTIF(W42:X57,"Beinachsenkontrolle links")</f>
        <v>0</v>
      </c>
      <c r="R97" s="59">
        <f t="shared" si="8"/>
        <v>-9.7E-5</v>
      </c>
      <c r="S97" s="11">
        <f>COUNTIF(Z42:AA57,"Beinachsenkontrolle links")</f>
        <v>0</v>
      </c>
      <c r="T97" s="59">
        <f t="shared" si="9"/>
        <v>-9.7E-5</v>
      </c>
      <c r="U97" s="11">
        <f>COUNTIF(AC42:AD57,"Beinachsenkontrolle links")</f>
        <v>0</v>
      </c>
      <c r="V97" s="59">
        <f t="shared" si="10"/>
        <v>-9.7E-5</v>
      </c>
      <c r="W97" s="11">
        <f>COUNTIF(AF42:AG57,"Beinachsenkontrolle links")</f>
        <v>0</v>
      </c>
      <c r="X97" s="15">
        <f t="shared" si="11"/>
        <v>-9.7E-5</v>
      </c>
      <c r="Y97" s="11">
        <f>COUNTIF(AI42:AJ57,"Beinachsenkontrolle links")</f>
        <v>0</v>
      </c>
      <c r="Z97" s="59">
        <f t="shared" si="12"/>
        <v>-9.7E-5</v>
      </c>
      <c r="AA97" s="11">
        <f>COUNTIF(AL42:AM57,"Beinachsenkontrolle links")</f>
        <v>0</v>
      </c>
      <c r="AB97" s="59">
        <f t="shared" si="13"/>
        <v>-9.7E-5</v>
      </c>
      <c r="AC97" s="11">
        <f>COUNTIF(AO42:AP57,"Beinachsenkontrolle links")</f>
        <v>0</v>
      </c>
      <c r="AD97" s="59">
        <f t="shared" si="14"/>
        <v>-9.7E-5</v>
      </c>
      <c r="AE97" s="11">
        <f>COUNTIF(AR42:AS57,"Beinachsenkontrolle links")</f>
        <v>0</v>
      </c>
      <c r="AF97" s="59">
        <f t="shared" si="15"/>
        <v>-9.7E-5</v>
      </c>
      <c r="AG97" s="11">
        <f>COUNTIF(AU42:AV57,"Beinachsenkontrolle links")</f>
        <v>0</v>
      </c>
      <c r="AH97" s="59">
        <f t="shared" si="16"/>
        <v>-9.7E-5</v>
      </c>
      <c r="AI97" s="11">
        <f>COUNTIF(AX42:AY57,"Beinachsenkontrolle links")</f>
        <v>0</v>
      </c>
      <c r="AJ97" s="59">
        <f t="shared" si="17"/>
        <v>-9.7E-5</v>
      </c>
      <c r="AK97" s="11">
        <f>COUNTIF(BA42:BB57,"Beinachsenkontrolle links")</f>
        <v>0</v>
      </c>
      <c r="AL97" s="59">
        <f t="shared" si="18"/>
        <v>-9.7E-5</v>
      </c>
      <c r="AM97" s="11">
        <f>COUNTIF(BD42:BE57,"Beinachsenkontrolle links")</f>
        <v>0</v>
      </c>
      <c r="AN97" s="59">
        <f t="shared" si="19"/>
        <v>-9.7E-5</v>
      </c>
      <c r="AO97" s="11">
        <f>COUNTIF(BG42:BH57,"Beinachsenkontrolle links")</f>
        <v>0</v>
      </c>
      <c r="AP97" s="59">
        <f t="shared" si="20"/>
        <v>-9.7E-5</v>
      </c>
      <c r="AQ97" s="11">
        <f>COUNTIF(BJ42:BK57,"Beinachsenkontrolle links")</f>
        <v>0</v>
      </c>
      <c r="AR97" s="59">
        <f t="shared" si="21"/>
        <v>-9.7E-5</v>
      </c>
      <c r="AS97" s="11">
        <f>COUNTIF(BM42:BN57,"Beinachsenkontrolle links")</f>
        <v>0</v>
      </c>
      <c r="AT97" s="59">
        <f t="shared" si="22"/>
        <v>-9.7E-5</v>
      </c>
      <c r="AU97" s="11">
        <f>COUNTIF(BP42:BQ57,"Beinachsenkontrolle links")</f>
        <v>0</v>
      </c>
      <c r="AV97" s="59">
        <f t="shared" si="23"/>
        <v>-9.7E-5</v>
      </c>
      <c r="AW97" s="11">
        <f>COUNTIF(BS42:BT57,"Beinachsenkontrolle links")</f>
        <v>0</v>
      </c>
      <c r="AX97" s="59">
        <f t="shared" si="24"/>
        <v>-9.7E-5</v>
      </c>
      <c r="AY97" s="11">
        <f>COUNTIF(BV42:BW57,"Beinachsenkontrolle links")</f>
        <v>0</v>
      </c>
      <c r="AZ97" s="59">
        <f t="shared" si="25"/>
        <v>-9.7E-5</v>
      </c>
      <c r="BA97" s="11">
        <f>COUNTIF(BY42:BZ57,"Beinachsenkontrolle links")</f>
        <v>0</v>
      </c>
      <c r="BB97" s="59">
        <f t="shared" si="26"/>
        <v>-9.7E-5</v>
      </c>
      <c r="BC97" s="11">
        <f>COUNTIF(CB42:CC57,"Beinachsenkontrolle links")</f>
        <v>0</v>
      </c>
      <c r="BD97" s="59">
        <f t="shared" si="27"/>
        <v>-9.7E-5</v>
      </c>
      <c r="BE97" s="11">
        <f>COUNTIF(CE42:CF57,"Beinachsenkontrolle links")</f>
        <v>0</v>
      </c>
      <c r="BF97" s="59">
        <f t="shared" si="28"/>
        <v>-9.7E-5</v>
      </c>
      <c r="BG97" s="11">
        <f>COUNTIF(CH42:CI57,"Beinachsenkontrolle links")</f>
        <v>0</v>
      </c>
      <c r="BH97" s="59">
        <f t="shared" si="29"/>
        <v>-9.7E-5</v>
      </c>
      <c r="BI97" s="11">
        <f>COUNTIF(CK42:CL57,"Beinachsenkontrolle links")</f>
        <v>0</v>
      </c>
      <c r="BJ97" s="59">
        <f t="shared" si="30"/>
        <v>-9.7E-5</v>
      </c>
      <c r="BK97" s="11">
        <f>COUNTIF(CN42:CO57,"Beinachsenkontrolle links")</f>
        <v>0</v>
      </c>
      <c r="BL97" s="59">
        <f t="shared" si="31"/>
        <v>-9.7E-5</v>
      </c>
      <c r="BM97" s="88"/>
      <c r="BN97" s="88"/>
    </row>
    <row r="98" spans="1:66" ht="18.75" x14ac:dyDescent="0.3">
      <c r="B98" s="54">
        <f t="shared" si="1"/>
        <v>0</v>
      </c>
      <c r="D98" s="52">
        <f t="shared" si="2"/>
        <v>-9.7999999999999997E-5</v>
      </c>
      <c r="E98" s="21" t="s">
        <v>137</v>
      </c>
      <c r="F98" s="13">
        <f>COUNTIF(E42:F57,"dyn. Beinachsenkontrolle beidseits")</f>
        <v>0</v>
      </c>
      <c r="G98" s="11">
        <f>COUNTIF(H42:I57,"dyn. Beinachsenkontrolle beidseits")</f>
        <v>0</v>
      </c>
      <c r="H98" s="50">
        <f t="shared" si="3"/>
        <v>-9.7999999999999997E-5</v>
      </c>
      <c r="I98" s="11">
        <f>COUNTIF(K42:L57,"dyn. Beinachsenkontrolle beidseits")</f>
        <v>0</v>
      </c>
      <c r="J98" s="59">
        <f t="shared" si="4"/>
        <v>-9.7999999999999997E-5</v>
      </c>
      <c r="K98" s="11">
        <f>COUNTIF(N42:O57,"dyn. Beinachsenkontrolle beidseits")</f>
        <v>0</v>
      </c>
      <c r="L98" s="59">
        <f t="shared" si="5"/>
        <v>-9.7999999999999997E-5</v>
      </c>
      <c r="M98" s="11">
        <f>COUNTIF(Q42:R57,"dyn. Beinachsenkontrolle beidseits")</f>
        <v>0</v>
      </c>
      <c r="N98" s="15">
        <f t="shared" si="6"/>
        <v>-9.7999999999999997E-5</v>
      </c>
      <c r="O98" s="11">
        <f>COUNTIF(T42:U57,"dyn. Beinachsenkontrolle beidseits")</f>
        <v>0</v>
      </c>
      <c r="P98" s="59">
        <f t="shared" si="7"/>
        <v>-9.7999999999999997E-5</v>
      </c>
      <c r="Q98" s="11">
        <f>COUNTIF(W42:X57,"dyn. Beinachsenkontrolle beidseits")</f>
        <v>0</v>
      </c>
      <c r="R98" s="59">
        <f t="shared" si="8"/>
        <v>-9.7999999999999997E-5</v>
      </c>
      <c r="S98" s="11">
        <f>COUNTIF(Z42:AA57,"dyn. Beinachsenkontrolle beidseits")</f>
        <v>0</v>
      </c>
      <c r="T98" s="59">
        <f t="shared" si="9"/>
        <v>-9.7999999999999997E-5</v>
      </c>
      <c r="U98" s="11">
        <f>COUNTIF(AC42:AD57,"dyn. Beinachsenkontrolle beidseits")</f>
        <v>0</v>
      </c>
      <c r="V98" s="59">
        <f t="shared" si="10"/>
        <v>-9.7999999999999997E-5</v>
      </c>
      <c r="W98" s="11">
        <f>COUNTIF(AF42:AG57,"dyn. Beinachsenkontrolle beidseits")</f>
        <v>0</v>
      </c>
      <c r="X98" s="15">
        <f t="shared" si="11"/>
        <v>-9.7999999999999997E-5</v>
      </c>
      <c r="Y98" s="11">
        <f>COUNTIF(AI42:AJ57,"dyn. Beinachsenkontrolle beidseits")</f>
        <v>0</v>
      </c>
      <c r="Z98" s="59">
        <f t="shared" si="12"/>
        <v>-9.7999999999999997E-5</v>
      </c>
      <c r="AA98" s="11">
        <f>COUNTIF(AL42:AM57,"dyn. Beinachsenkontrolle beidseits")</f>
        <v>0</v>
      </c>
      <c r="AB98" s="59">
        <f t="shared" si="13"/>
        <v>-9.7999999999999997E-5</v>
      </c>
      <c r="AC98" s="11">
        <f>COUNTIF(AO42:AP57,"dyn. Beinachsenkontrolle beidseits")</f>
        <v>0</v>
      </c>
      <c r="AD98" s="59">
        <f t="shared" si="14"/>
        <v>-9.7999999999999997E-5</v>
      </c>
      <c r="AE98" s="11">
        <f>COUNTIF(AR42:AS57,"dyn. Beinachsenkontrolle beidseits")</f>
        <v>0</v>
      </c>
      <c r="AF98" s="59">
        <f t="shared" si="15"/>
        <v>-9.7999999999999997E-5</v>
      </c>
      <c r="AG98" s="11">
        <f>COUNTIF(AU42:AV57,"dyn. Beinachsenkontrolle beidseits")</f>
        <v>0</v>
      </c>
      <c r="AH98" s="59">
        <f t="shared" si="16"/>
        <v>-9.7999999999999997E-5</v>
      </c>
      <c r="AI98" s="11">
        <f>COUNTIF(AX42:AY57,"dyn. Beinachsenkontrolle beidseits")</f>
        <v>0</v>
      </c>
      <c r="AJ98" s="59">
        <f t="shared" si="17"/>
        <v>-9.7999999999999997E-5</v>
      </c>
      <c r="AK98" s="11">
        <f>COUNTIF(BA42:BB57,"dyn. Beinachsenkontrolle beidseits")</f>
        <v>0</v>
      </c>
      <c r="AL98" s="59">
        <f t="shared" si="18"/>
        <v>-9.7999999999999997E-5</v>
      </c>
      <c r="AM98" s="11">
        <f>COUNTIF(BD42:BE57,"dyn. Beinachsenkontrolle beidseits")</f>
        <v>0</v>
      </c>
      <c r="AN98" s="59">
        <f t="shared" si="19"/>
        <v>-9.7999999999999997E-5</v>
      </c>
      <c r="AO98" s="11">
        <f>COUNTIF(BG42:BH57,"dyn. Beinachsenkontrolle beidseits")</f>
        <v>0</v>
      </c>
      <c r="AP98" s="59">
        <f t="shared" si="20"/>
        <v>-9.7999999999999997E-5</v>
      </c>
      <c r="AQ98" s="11">
        <f>COUNTIF(BJ42:BK57,"dyn. Beinachsenkontrolle beidseits")</f>
        <v>0</v>
      </c>
      <c r="AR98" s="59">
        <f t="shared" si="21"/>
        <v>-9.7999999999999997E-5</v>
      </c>
      <c r="AS98" s="11">
        <f>COUNTIF(BM42:BN57,"dyn. Beinachsenkontrolle beidseits")</f>
        <v>0</v>
      </c>
      <c r="AT98" s="59">
        <f t="shared" si="22"/>
        <v>-9.7999999999999997E-5</v>
      </c>
      <c r="AU98" s="11">
        <f>COUNTIF(BP42:BQ57,"dyn. Beinachsenkontrolle beidseits")</f>
        <v>0</v>
      </c>
      <c r="AV98" s="59">
        <f t="shared" si="23"/>
        <v>-9.7999999999999997E-5</v>
      </c>
      <c r="AW98" s="11">
        <f>COUNTIF(BS42:BT57,"dyn. Beinachsenkontrolle beidseits")</f>
        <v>0</v>
      </c>
      <c r="AX98" s="59">
        <f t="shared" si="24"/>
        <v>-9.7999999999999997E-5</v>
      </c>
      <c r="AY98" s="11">
        <f>COUNTIF(BV42:BW57,"dyn. Beinachsenkontrolle beidseits")</f>
        <v>0</v>
      </c>
      <c r="AZ98" s="59">
        <f t="shared" si="25"/>
        <v>-9.7999999999999997E-5</v>
      </c>
      <c r="BA98" s="11">
        <f>COUNTIF(BY42:BZ57,"dyn. Beinachsenkontrolle beidseits")</f>
        <v>0</v>
      </c>
      <c r="BB98" s="59">
        <f t="shared" si="26"/>
        <v>-9.7999999999999997E-5</v>
      </c>
      <c r="BC98" s="11">
        <f>COUNTIF(CB42:CC57,"dyn. Beinachsenkontrolle beidseits")</f>
        <v>0</v>
      </c>
      <c r="BD98" s="59">
        <f t="shared" si="27"/>
        <v>-9.7999999999999997E-5</v>
      </c>
      <c r="BE98" s="11">
        <f>COUNTIF(CE42:CF57,"dyn. Beinachsenkontrolle beidseits")</f>
        <v>0</v>
      </c>
      <c r="BF98" s="59">
        <f t="shared" si="28"/>
        <v>-9.7999999999999997E-5</v>
      </c>
      <c r="BG98" s="11">
        <f>COUNTIF(CH42:CI57,"dyn. Beinachsenkontrolle beidseits")</f>
        <v>0</v>
      </c>
      <c r="BH98" s="59">
        <f t="shared" si="29"/>
        <v>-9.7999999999999997E-5</v>
      </c>
      <c r="BI98" s="11">
        <f>COUNTIF(CK42:CL57,"dyn. Beinachsenkontrolle beidseits")</f>
        <v>0</v>
      </c>
      <c r="BJ98" s="59">
        <f t="shared" si="30"/>
        <v>-9.7999999999999997E-5</v>
      </c>
      <c r="BK98" s="11">
        <f>COUNTIF(CN42:CO57,"dyn. Beinachsenkontrolle beidseits")</f>
        <v>0</v>
      </c>
      <c r="BL98" s="59">
        <f t="shared" si="31"/>
        <v>-9.7999999999999997E-5</v>
      </c>
      <c r="BM98" s="88"/>
      <c r="BN98" s="88"/>
    </row>
    <row r="99" spans="1:66" ht="18.75" x14ac:dyDescent="0.3">
      <c r="B99" s="54">
        <f t="shared" si="1"/>
        <v>0</v>
      </c>
      <c r="D99" s="52">
        <f t="shared" si="2"/>
        <v>-9.8999999999999994E-5</v>
      </c>
      <c r="E99" s="21" t="s">
        <v>128</v>
      </c>
      <c r="F99" s="13">
        <f>COUNTIF(E42:F57,"dyn. Beinachsenkontrolle rechts")</f>
        <v>0</v>
      </c>
      <c r="G99" s="11">
        <f>COUNTIF(H42:I57,"dyn. Beinachsenkontrolle rechts")</f>
        <v>0</v>
      </c>
      <c r="H99" s="50">
        <f t="shared" si="3"/>
        <v>-9.8999999999999994E-5</v>
      </c>
      <c r="I99" s="11">
        <f>COUNTIF(K42:L57,"dyn. Beinachsenkontrolle rechts")</f>
        <v>0</v>
      </c>
      <c r="J99" s="59">
        <f t="shared" si="4"/>
        <v>-9.8999999999999994E-5</v>
      </c>
      <c r="K99" s="11">
        <f>COUNTIF(N42:O57,"dyn. Beinachsenkontrolle rechts")</f>
        <v>0</v>
      </c>
      <c r="L99" s="59">
        <f t="shared" si="5"/>
        <v>-9.8999999999999994E-5</v>
      </c>
      <c r="M99" s="11">
        <f>COUNTIF(Q42:R57,"dyn. Beinachsenkontrolle rechts")</f>
        <v>0</v>
      </c>
      <c r="N99" s="15">
        <f t="shared" si="6"/>
        <v>-9.8999999999999994E-5</v>
      </c>
      <c r="O99" s="11">
        <f>COUNTIF(T42:U57,"dyn. Beinachsenkontrolle rechts")</f>
        <v>0</v>
      </c>
      <c r="P99" s="59">
        <f t="shared" si="7"/>
        <v>-9.8999999999999994E-5</v>
      </c>
      <c r="Q99" s="11">
        <f>COUNTIF(W42:X57,"dyn. Beinachsenkontrolle rechts")</f>
        <v>0</v>
      </c>
      <c r="R99" s="59">
        <f t="shared" si="8"/>
        <v>-9.8999999999999994E-5</v>
      </c>
      <c r="S99" s="11">
        <f>COUNTIF(Z42:AA57,"dyn. Beinachsenkontrolle rechts")</f>
        <v>0</v>
      </c>
      <c r="T99" s="59">
        <f t="shared" si="9"/>
        <v>-9.8999999999999994E-5</v>
      </c>
      <c r="U99" s="11">
        <f>COUNTIF(AC42:AD57,"dyn. Beinachsenkontrolle rechts")</f>
        <v>0</v>
      </c>
      <c r="V99" s="59">
        <f t="shared" si="10"/>
        <v>-9.8999999999999994E-5</v>
      </c>
      <c r="W99" s="11">
        <f>COUNTIF(AF42:AG57,"dyn. Beinachsenkontrolle rechts")</f>
        <v>0</v>
      </c>
      <c r="X99" s="15">
        <f t="shared" si="11"/>
        <v>-9.8999999999999994E-5</v>
      </c>
      <c r="Y99" s="11">
        <f>COUNTIF(AI42:AJ57,"dyn. Beinachsenkontrolle rechts")</f>
        <v>0</v>
      </c>
      <c r="Z99" s="59">
        <f t="shared" si="12"/>
        <v>-9.8999999999999994E-5</v>
      </c>
      <c r="AA99" s="11">
        <f>COUNTIF(AL42:AM57,"dyn. Beinachsenkontrolle rechts")</f>
        <v>0</v>
      </c>
      <c r="AB99" s="59">
        <f t="shared" si="13"/>
        <v>-9.8999999999999994E-5</v>
      </c>
      <c r="AC99" s="11">
        <f>COUNTIF(AO42:AP57,"dyn. Beinachsenkontrolle rechts")</f>
        <v>0</v>
      </c>
      <c r="AD99" s="59">
        <f t="shared" si="14"/>
        <v>-9.8999999999999994E-5</v>
      </c>
      <c r="AE99" s="11">
        <f>COUNTIF(AR42:AS57,"dyn. Beinachsenkontrolle rechts")</f>
        <v>0</v>
      </c>
      <c r="AF99" s="59">
        <f t="shared" si="15"/>
        <v>-9.8999999999999994E-5</v>
      </c>
      <c r="AG99" s="11">
        <f>COUNTIF(AU42:AV57,"dyn. Beinachsenkontrolle rechts")</f>
        <v>0</v>
      </c>
      <c r="AH99" s="59">
        <f t="shared" si="16"/>
        <v>-9.8999999999999994E-5</v>
      </c>
      <c r="AI99" s="11">
        <f>COUNTIF(AX42:AY57,"dyn. Beinachsenkontrolle rechts")</f>
        <v>0</v>
      </c>
      <c r="AJ99" s="59">
        <f t="shared" si="17"/>
        <v>-9.8999999999999994E-5</v>
      </c>
      <c r="AK99" s="11">
        <f>COUNTIF(BA42:BB57,"dyn. Beinachsenkontrolle rechts")</f>
        <v>0</v>
      </c>
      <c r="AL99" s="59">
        <f t="shared" si="18"/>
        <v>-9.8999999999999994E-5</v>
      </c>
      <c r="AM99" s="11">
        <f>COUNTIF(BD42:BE57,"dyn. Beinachsenkontrolle rechts")</f>
        <v>0</v>
      </c>
      <c r="AN99" s="59">
        <f t="shared" si="19"/>
        <v>-9.8999999999999994E-5</v>
      </c>
      <c r="AO99" s="11">
        <f>COUNTIF(BG42:BH57,"dyn. Beinachsenkontrolle rechts")</f>
        <v>0</v>
      </c>
      <c r="AP99" s="59">
        <f t="shared" si="20"/>
        <v>-9.8999999999999994E-5</v>
      </c>
      <c r="AQ99" s="11">
        <f>COUNTIF(BJ42:BK57,"dyn. Beinachsenkontrolle rechts")</f>
        <v>0</v>
      </c>
      <c r="AR99" s="59">
        <f t="shared" si="21"/>
        <v>-9.8999999999999994E-5</v>
      </c>
      <c r="AS99" s="11">
        <f>COUNTIF(BM42:BN57,"dyn. Beinachsenkontrolle rechts")</f>
        <v>0</v>
      </c>
      <c r="AT99" s="59">
        <f t="shared" si="22"/>
        <v>-9.8999999999999994E-5</v>
      </c>
      <c r="AU99" s="11">
        <f>COUNTIF(BP42:BQ57,"dyn. Beinachsenkontrolle rechts")</f>
        <v>0</v>
      </c>
      <c r="AV99" s="59">
        <f t="shared" si="23"/>
        <v>-9.8999999999999994E-5</v>
      </c>
      <c r="AW99" s="11">
        <f>COUNTIF(BS42:BT57,"dyn. Beinachsenkontrolle rechts")</f>
        <v>0</v>
      </c>
      <c r="AX99" s="59">
        <f t="shared" si="24"/>
        <v>-9.8999999999999994E-5</v>
      </c>
      <c r="AY99" s="11">
        <f>COUNTIF(BV42:BW57,"dyn. Beinachsenkontrolle rechts")</f>
        <v>0</v>
      </c>
      <c r="AZ99" s="59">
        <f t="shared" si="25"/>
        <v>-9.8999999999999994E-5</v>
      </c>
      <c r="BA99" s="11">
        <f>COUNTIF(BY42:BZ57,"dyn. Beinachsenkontrolle rechts")</f>
        <v>0</v>
      </c>
      <c r="BB99" s="59">
        <f t="shared" si="26"/>
        <v>-9.8999999999999994E-5</v>
      </c>
      <c r="BC99" s="11">
        <f>COUNTIF(CB42:CC57,"dyn. Beinachsenkontrolle rechts")</f>
        <v>0</v>
      </c>
      <c r="BD99" s="59">
        <f t="shared" si="27"/>
        <v>-9.8999999999999994E-5</v>
      </c>
      <c r="BE99" s="11">
        <f>COUNTIF(CE42:CF57,"dyn. Beinachsenkontrolle rechts")</f>
        <v>0</v>
      </c>
      <c r="BF99" s="59">
        <f t="shared" si="28"/>
        <v>-9.8999999999999994E-5</v>
      </c>
      <c r="BG99" s="11">
        <f>COUNTIF(CH42:CI57,"dyn. Beinachsenkontrolle rechts")</f>
        <v>0</v>
      </c>
      <c r="BH99" s="59">
        <f t="shared" si="29"/>
        <v>-9.8999999999999994E-5</v>
      </c>
      <c r="BI99" s="11">
        <f>COUNTIF(CK42:CL57,"dyn. Beinachsenkontrolle rechts")</f>
        <v>0</v>
      </c>
      <c r="BJ99" s="59">
        <f t="shared" si="30"/>
        <v>-9.8999999999999994E-5</v>
      </c>
      <c r="BK99" s="11">
        <f>COUNTIF(CN42:CO57,"dyn. Beinachsenkontrolle rechts")</f>
        <v>0</v>
      </c>
      <c r="BL99" s="59">
        <f t="shared" si="31"/>
        <v>-9.8999999999999994E-5</v>
      </c>
      <c r="BM99" s="88"/>
      <c r="BN99" s="88"/>
    </row>
    <row r="100" spans="1:66" ht="18.75" x14ac:dyDescent="0.3">
      <c r="B100" s="54">
        <f t="shared" si="1"/>
        <v>0</v>
      </c>
      <c r="D100" s="52">
        <f t="shared" si="2"/>
        <v>-1E-4</v>
      </c>
      <c r="E100" s="21" t="s">
        <v>129</v>
      </c>
      <c r="F100" s="13">
        <f>COUNTIF(E42:F57,"dyn. Beinachsenkontrolle links")</f>
        <v>0</v>
      </c>
      <c r="G100" s="11">
        <f>COUNTIF(H42:I57,"dyn. Beinachsenkontrolle links")</f>
        <v>0</v>
      </c>
      <c r="H100" s="50">
        <f t="shared" si="3"/>
        <v>-1E-4</v>
      </c>
      <c r="I100" s="11">
        <f>COUNTIF(K42:L57,"dyn. Beinachsenkontrolle links")</f>
        <v>0</v>
      </c>
      <c r="J100" s="59">
        <f t="shared" si="4"/>
        <v>-1E-4</v>
      </c>
      <c r="K100" s="11">
        <f>COUNTIF(N42:O57,"dyn. Beinachsenkontrolle links")</f>
        <v>0</v>
      </c>
      <c r="L100" s="59">
        <f t="shared" si="5"/>
        <v>-1E-4</v>
      </c>
      <c r="M100" s="11">
        <f>COUNTIF(Q42:R57,"dyn. Beinachsenkontrolle links")</f>
        <v>0</v>
      </c>
      <c r="N100" s="15">
        <f t="shared" si="6"/>
        <v>-1E-4</v>
      </c>
      <c r="O100" s="11">
        <f>COUNTIF(T42:U57,"dyn. Beinachsenkontrolle links")</f>
        <v>0</v>
      </c>
      <c r="P100" s="59">
        <f t="shared" si="7"/>
        <v>-1E-4</v>
      </c>
      <c r="Q100" s="11">
        <f>COUNTIF(W42:X57,"dyn. Beinachsenkontrolle links")</f>
        <v>0</v>
      </c>
      <c r="R100" s="59">
        <f t="shared" si="8"/>
        <v>-1E-4</v>
      </c>
      <c r="S100" s="11">
        <f>COUNTIF(Z42:AA57,"dyn. Beinachsenkontrolle links")</f>
        <v>0</v>
      </c>
      <c r="T100" s="59">
        <f t="shared" si="9"/>
        <v>-1E-4</v>
      </c>
      <c r="U100" s="11">
        <f>COUNTIF(AC42:AD57,"dyn. Beinachsenkontrolle links")</f>
        <v>0</v>
      </c>
      <c r="V100" s="59">
        <f t="shared" si="10"/>
        <v>-1E-4</v>
      </c>
      <c r="W100" s="11">
        <f>COUNTIF(AF42:AG57,"dyn. Beinachsenkontrolle links")</f>
        <v>0</v>
      </c>
      <c r="X100" s="15">
        <f t="shared" si="11"/>
        <v>-1E-4</v>
      </c>
      <c r="Y100" s="11">
        <f>COUNTIF(AI42:AJ57,"dyn. Beinachsenkontrolle links")</f>
        <v>0</v>
      </c>
      <c r="Z100" s="59">
        <f t="shared" si="12"/>
        <v>-1E-4</v>
      </c>
      <c r="AA100" s="11">
        <f>COUNTIF(AL42:AM57,"dyn. Beinachsenkontrolle links")</f>
        <v>0</v>
      </c>
      <c r="AB100" s="59">
        <f t="shared" si="13"/>
        <v>-1E-4</v>
      </c>
      <c r="AC100" s="11">
        <f>COUNTIF(AO42:AP57,"dyn. Beinachsenkontrolle links")</f>
        <v>0</v>
      </c>
      <c r="AD100" s="59">
        <f t="shared" si="14"/>
        <v>-1E-4</v>
      </c>
      <c r="AE100" s="11">
        <f>COUNTIF(AR42:AS57,"dyn. Beinachsenkontrolle links")</f>
        <v>0</v>
      </c>
      <c r="AF100" s="59">
        <f t="shared" si="15"/>
        <v>-1E-4</v>
      </c>
      <c r="AG100" s="11">
        <f>COUNTIF(AU42:AV57,"dyn. Beinachsenkontrolle links")</f>
        <v>0</v>
      </c>
      <c r="AH100" s="59">
        <f t="shared" si="16"/>
        <v>-1E-4</v>
      </c>
      <c r="AI100" s="11">
        <f>COUNTIF(AX42:AY57,"dyn. Beinachsenkontrolle links")</f>
        <v>0</v>
      </c>
      <c r="AJ100" s="59">
        <f t="shared" si="17"/>
        <v>-1E-4</v>
      </c>
      <c r="AK100" s="11">
        <f>COUNTIF(BA42:BB57,"dyn. Beinachsenkontrolle links")</f>
        <v>0</v>
      </c>
      <c r="AL100" s="59">
        <f t="shared" si="18"/>
        <v>-1E-4</v>
      </c>
      <c r="AM100" s="11">
        <f>COUNTIF(BD42:BE57,"dyn. Beinachsenkontrolle links")</f>
        <v>0</v>
      </c>
      <c r="AN100" s="59">
        <f t="shared" si="19"/>
        <v>-1E-4</v>
      </c>
      <c r="AO100" s="11">
        <f>COUNTIF(BG42:BH57,"dyn. Beinachsenkontrolle links")</f>
        <v>0</v>
      </c>
      <c r="AP100" s="59">
        <f t="shared" si="20"/>
        <v>-1E-4</v>
      </c>
      <c r="AQ100" s="11">
        <f>COUNTIF(BJ42:BK57,"dyn. Beinachsenkontrolle links")</f>
        <v>0</v>
      </c>
      <c r="AR100" s="59">
        <f t="shared" si="21"/>
        <v>-1E-4</v>
      </c>
      <c r="AS100" s="11">
        <f>COUNTIF(BM42:BN57,"dyn. Beinachsenkontrolle links")</f>
        <v>0</v>
      </c>
      <c r="AT100" s="59">
        <f t="shared" si="22"/>
        <v>-1E-4</v>
      </c>
      <c r="AU100" s="11">
        <f>COUNTIF(BP42:BQ57,"dyn. Beinachsenkontrolle links")</f>
        <v>0</v>
      </c>
      <c r="AV100" s="59">
        <f t="shared" si="23"/>
        <v>-1E-4</v>
      </c>
      <c r="AW100" s="11">
        <f>COUNTIF(BS42:BT57,"dyn. Beinachsenkontrolle links")</f>
        <v>0</v>
      </c>
      <c r="AX100" s="59">
        <f t="shared" si="24"/>
        <v>-1E-4</v>
      </c>
      <c r="AY100" s="11">
        <f>COUNTIF(BV42:BW57,"dyn. Beinachsenkontrolle links")</f>
        <v>0</v>
      </c>
      <c r="AZ100" s="59">
        <f t="shared" si="25"/>
        <v>-1E-4</v>
      </c>
      <c r="BA100" s="11">
        <f>COUNTIF(BY42:BZ57,"dyn. Beinachsenkontrolle links")</f>
        <v>0</v>
      </c>
      <c r="BB100" s="59">
        <f t="shared" si="26"/>
        <v>-1E-4</v>
      </c>
      <c r="BC100" s="11">
        <f>COUNTIF(CB42:CC57,"dyn. Beinachsenkontrolle links")</f>
        <v>0</v>
      </c>
      <c r="BD100" s="59">
        <f t="shared" si="27"/>
        <v>-1E-4</v>
      </c>
      <c r="BE100" s="11">
        <f>COUNTIF(CE42:CF57,"dyn. Beinachsenkontrolle links")</f>
        <v>0</v>
      </c>
      <c r="BF100" s="59">
        <f t="shared" si="28"/>
        <v>-1E-4</v>
      </c>
      <c r="BG100" s="11">
        <f>COUNTIF(CH42:CI57,"dyn. Beinachsenkontrolle links")</f>
        <v>0</v>
      </c>
      <c r="BH100" s="59">
        <f t="shared" si="29"/>
        <v>-1E-4</v>
      </c>
      <c r="BI100" s="11">
        <f>COUNTIF(CK42:CL57,"dyn. Beinachsenkontrolle links")</f>
        <v>0</v>
      </c>
      <c r="BJ100" s="59">
        <f t="shared" si="30"/>
        <v>-1E-4</v>
      </c>
      <c r="BK100" s="11">
        <f>COUNTIF(CN42:CO57,"dyn. Beinachsenkontrolle links")</f>
        <v>0</v>
      </c>
      <c r="BL100" s="59">
        <f t="shared" si="31"/>
        <v>-1E-4</v>
      </c>
      <c r="BM100" s="88"/>
      <c r="BN100" s="88"/>
    </row>
    <row r="101" spans="1:66" ht="18.75" x14ac:dyDescent="0.3">
      <c r="B101" s="54">
        <f t="shared" si="1"/>
        <v>0</v>
      </c>
      <c r="D101" s="52">
        <f t="shared" si="2"/>
        <v>-1.01E-4</v>
      </c>
      <c r="E101" s="21" t="s">
        <v>125</v>
      </c>
      <c r="F101" s="13">
        <f>COUNTIF(E42:F57,"Schulterkontrolle beidseits")</f>
        <v>0</v>
      </c>
      <c r="G101" s="11">
        <f>COUNTIF(H42:I57,"Schulterkontrolle beidseits")</f>
        <v>0</v>
      </c>
      <c r="H101" s="50">
        <f t="shared" si="3"/>
        <v>-1.01E-4</v>
      </c>
      <c r="I101" s="11">
        <f>COUNTIF(K42:L57,"Schulterkontrolle beidseits")</f>
        <v>0</v>
      </c>
      <c r="J101" s="59">
        <f t="shared" si="4"/>
        <v>-1.01E-4</v>
      </c>
      <c r="K101" s="11">
        <f>COUNTIF(N42:O57,"Schulterkontrolle beidseits")</f>
        <v>0</v>
      </c>
      <c r="L101" s="59">
        <f t="shared" si="5"/>
        <v>-1.01E-4</v>
      </c>
      <c r="M101" s="11">
        <f>COUNTIF(Q42:R57,"Schulterkontrolle beidseits")</f>
        <v>0</v>
      </c>
      <c r="N101" s="15">
        <f t="shared" si="6"/>
        <v>-1.01E-4</v>
      </c>
      <c r="O101" s="11">
        <f>COUNTIF(T42:U57,"Schulterkontrolle beidseits")</f>
        <v>0</v>
      </c>
      <c r="P101" s="59">
        <f t="shared" si="7"/>
        <v>-1.01E-4</v>
      </c>
      <c r="Q101" s="11">
        <f>COUNTIF(W42:X57,"Schulterkontrolle beidseits")</f>
        <v>0</v>
      </c>
      <c r="R101" s="59">
        <f t="shared" si="8"/>
        <v>-1.01E-4</v>
      </c>
      <c r="S101" s="11">
        <f>COUNTIF(Z42:AA57,"Schulterkontrolle beidseits")</f>
        <v>0</v>
      </c>
      <c r="T101" s="59">
        <f t="shared" si="9"/>
        <v>-1.01E-4</v>
      </c>
      <c r="U101" s="11">
        <f>COUNTIF(AC42:AD57,"Schulterkontrolle beidseits")</f>
        <v>0</v>
      </c>
      <c r="V101" s="59">
        <f t="shared" si="10"/>
        <v>-1.01E-4</v>
      </c>
      <c r="W101" s="11">
        <f>COUNTIF(AF42:AG57,"Schulterkontrolle beidseits")</f>
        <v>0</v>
      </c>
      <c r="X101" s="15">
        <f t="shared" si="11"/>
        <v>-1.01E-4</v>
      </c>
      <c r="Y101" s="11">
        <f>COUNTIF(AI42:AJ57,"Schulterkontrolle beidseits")</f>
        <v>0</v>
      </c>
      <c r="Z101" s="59">
        <f t="shared" si="12"/>
        <v>-1.01E-4</v>
      </c>
      <c r="AA101" s="11">
        <f>COUNTIF(AL42:AM57,"Schulterkontrolle beidseits")</f>
        <v>0</v>
      </c>
      <c r="AB101" s="59">
        <f t="shared" si="13"/>
        <v>-1.01E-4</v>
      </c>
      <c r="AC101" s="11">
        <f>COUNTIF(AO42:AP57,"Schulterkontrolle beidseits")</f>
        <v>0</v>
      </c>
      <c r="AD101" s="59">
        <f t="shared" si="14"/>
        <v>-1.01E-4</v>
      </c>
      <c r="AE101" s="11">
        <f>COUNTIF(AR42:AS57,"Schulterkontrolle beidseits")</f>
        <v>0</v>
      </c>
      <c r="AF101" s="59">
        <f t="shared" si="15"/>
        <v>-1.01E-4</v>
      </c>
      <c r="AG101" s="11">
        <f>COUNTIF(AU42:AV57,"Schulterkontrolle beidseits")</f>
        <v>0</v>
      </c>
      <c r="AH101" s="59">
        <f t="shared" si="16"/>
        <v>-1.01E-4</v>
      </c>
      <c r="AI101" s="11">
        <f>COUNTIF(AX42:AY57,"Schulterkontrolle beidseits")</f>
        <v>0</v>
      </c>
      <c r="AJ101" s="59">
        <f t="shared" si="17"/>
        <v>-1.01E-4</v>
      </c>
      <c r="AK101" s="11">
        <f>COUNTIF(BA42:BB57,"Schulterkontrolle beidseits")</f>
        <v>0</v>
      </c>
      <c r="AL101" s="59">
        <f t="shared" si="18"/>
        <v>-1.01E-4</v>
      </c>
      <c r="AM101" s="11">
        <f>COUNTIF(BD42:BE57,"Schulterkontrolle beidseits")</f>
        <v>0</v>
      </c>
      <c r="AN101" s="59">
        <f t="shared" si="19"/>
        <v>-1.01E-4</v>
      </c>
      <c r="AO101" s="11">
        <f>COUNTIF(BG42:BH57,"Schulterkontrolle beidseits")</f>
        <v>0</v>
      </c>
      <c r="AP101" s="59">
        <f t="shared" si="20"/>
        <v>-1.01E-4</v>
      </c>
      <c r="AQ101" s="11">
        <f>COUNTIF(BJ42:BK57,"Schulterkontrolle beidseits")</f>
        <v>0</v>
      </c>
      <c r="AR101" s="59">
        <f t="shared" si="21"/>
        <v>-1.01E-4</v>
      </c>
      <c r="AS101" s="11">
        <f>COUNTIF(BM42:BN57,"Schulterkontrolle beidseits")</f>
        <v>0</v>
      </c>
      <c r="AT101" s="59">
        <f t="shared" si="22"/>
        <v>-1.01E-4</v>
      </c>
      <c r="AU101" s="11">
        <f>COUNTIF(BP42:BQ57,"Schulterkontrolle beidseits")</f>
        <v>0</v>
      </c>
      <c r="AV101" s="59">
        <f t="shared" si="23"/>
        <v>-1.01E-4</v>
      </c>
      <c r="AW101" s="11">
        <f>COUNTIF(BS42:BT57,"Schulterkontrolle beidseits")</f>
        <v>0</v>
      </c>
      <c r="AX101" s="59">
        <f t="shared" si="24"/>
        <v>-1.01E-4</v>
      </c>
      <c r="AY101" s="11">
        <f>COUNTIF(BV42:BW57,"Schulterkontrolle beidseits")</f>
        <v>0</v>
      </c>
      <c r="AZ101" s="59">
        <f t="shared" si="25"/>
        <v>-1.01E-4</v>
      </c>
      <c r="BA101" s="11">
        <f>COUNTIF(BY42:BZ57,"Schulterkontrolle beidseits")</f>
        <v>0</v>
      </c>
      <c r="BB101" s="59">
        <f t="shared" si="26"/>
        <v>-1.01E-4</v>
      </c>
      <c r="BC101" s="11">
        <f>COUNTIF(CB42:CC57,"Schulterkontrolle beidseits")</f>
        <v>0</v>
      </c>
      <c r="BD101" s="59">
        <f t="shared" si="27"/>
        <v>-1.01E-4</v>
      </c>
      <c r="BE101" s="11">
        <f>COUNTIF(CE42:CF57,"Schulterkontrolle beidseits")</f>
        <v>0</v>
      </c>
      <c r="BF101" s="59">
        <f t="shared" si="28"/>
        <v>-1.01E-4</v>
      </c>
      <c r="BG101" s="11">
        <f>COUNTIF(CH42:CI57,"Schulterkontrolle beidseits")</f>
        <v>0</v>
      </c>
      <c r="BH101" s="59">
        <f t="shared" si="29"/>
        <v>-1.01E-4</v>
      </c>
      <c r="BI101" s="11">
        <f>COUNTIF(CK42:CL57,"Schulterkontrolle beidseits")</f>
        <v>0</v>
      </c>
      <c r="BJ101" s="59">
        <f t="shared" si="30"/>
        <v>-1.01E-4</v>
      </c>
      <c r="BK101" s="11">
        <f>COUNTIF(CN42:CO57,"Schulterkontrolle beidseits")</f>
        <v>0</v>
      </c>
      <c r="BL101" s="59">
        <f t="shared" si="31"/>
        <v>-1.01E-4</v>
      </c>
      <c r="BM101" s="88"/>
      <c r="BN101" s="88"/>
    </row>
    <row r="102" spans="1:66" ht="18.75" x14ac:dyDescent="0.3">
      <c r="B102" s="54">
        <f t="shared" si="1"/>
        <v>0</v>
      </c>
      <c r="D102" s="52">
        <f t="shared" si="2"/>
        <v>-1.02E-4</v>
      </c>
      <c r="E102" s="21" t="s">
        <v>126</v>
      </c>
      <c r="F102" s="13">
        <f>COUNTIF(E42:F57,"Schulterkontrolle rechts")</f>
        <v>0</v>
      </c>
      <c r="G102" s="11">
        <f>COUNTIF(H42:I57,"Schulterkontrolle rechts")</f>
        <v>0</v>
      </c>
      <c r="H102" s="50">
        <f t="shared" si="3"/>
        <v>-1.02E-4</v>
      </c>
      <c r="I102" s="11">
        <f>COUNTIF(K42:L57,"Schulterkontrolle rechts")</f>
        <v>0</v>
      </c>
      <c r="J102" s="59">
        <f t="shared" si="4"/>
        <v>-1.02E-4</v>
      </c>
      <c r="K102" s="11">
        <f>COUNTIF(N42:O57,"Schulterkontrolle rechts")</f>
        <v>0</v>
      </c>
      <c r="L102" s="59">
        <f t="shared" si="5"/>
        <v>-1.02E-4</v>
      </c>
      <c r="M102" s="11">
        <f>COUNTIF(Q42:R57,"Schulterkontrolle rechts")</f>
        <v>0</v>
      </c>
      <c r="N102" s="15">
        <f t="shared" si="6"/>
        <v>-1.02E-4</v>
      </c>
      <c r="O102" s="11">
        <f>COUNTIF(T42:U57,"Schulterkontrolle rechts")</f>
        <v>0</v>
      </c>
      <c r="P102" s="59">
        <f t="shared" si="7"/>
        <v>-1.02E-4</v>
      </c>
      <c r="Q102" s="11">
        <f>COUNTIF(W42:X57,"Schulterkontrolle rechts")</f>
        <v>0</v>
      </c>
      <c r="R102" s="59">
        <f t="shared" si="8"/>
        <v>-1.02E-4</v>
      </c>
      <c r="S102" s="11">
        <f>COUNTIF(Z42:AA57,"Schulterkontrolle rechts")</f>
        <v>0</v>
      </c>
      <c r="T102" s="59">
        <f t="shared" si="9"/>
        <v>-1.02E-4</v>
      </c>
      <c r="U102" s="11">
        <f>COUNTIF(AC42:AD57,"Schulterkontrolle rechts")</f>
        <v>0</v>
      </c>
      <c r="V102" s="59">
        <f t="shared" si="10"/>
        <v>-1.02E-4</v>
      </c>
      <c r="W102" s="11">
        <f>COUNTIF(AF42:AG57,"Schulterkontrolle rechts")</f>
        <v>0</v>
      </c>
      <c r="X102" s="15">
        <f t="shared" si="11"/>
        <v>-1.02E-4</v>
      </c>
      <c r="Y102" s="11">
        <f>COUNTIF(AI42:AJ57,"Schulterkontrolle rechts")</f>
        <v>0</v>
      </c>
      <c r="Z102" s="59">
        <f t="shared" si="12"/>
        <v>-1.02E-4</v>
      </c>
      <c r="AA102" s="11">
        <f>COUNTIF(AL42:AM57,"Schulterkontrolle rechts")</f>
        <v>0</v>
      </c>
      <c r="AB102" s="59">
        <f t="shared" si="13"/>
        <v>-1.02E-4</v>
      </c>
      <c r="AC102" s="11">
        <f>COUNTIF(AO42:AP57,"Schulterkontrolle rechts")</f>
        <v>0</v>
      </c>
      <c r="AD102" s="59">
        <f t="shared" si="14"/>
        <v>-1.02E-4</v>
      </c>
      <c r="AE102" s="11">
        <f>COUNTIF(AR42:AS57,"Schulterkontrolle rechts")</f>
        <v>0</v>
      </c>
      <c r="AF102" s="59">
        <f t="shared" si="15"/>
        <v>-1.02E-4</v>
      </c>
      <c r="AG102" s="11">
        <f>COUNTIF(AU42:AV57,"Schulterkontrolle rechts")</f>
        <v>0</v>
      </c>
      <c r="AH102" s="59">
        <f t="shared" si="16"/>
        <v>-1.02E-4</v>
      </c>
      <c r="AI102" s="11">
        <f>COUNTIF(AX42:AY57,"Schulterkontrolle rechts")</f>
        <v>0</v>
      </c>
      <c r="AJ102" s="59">
        <f t="shared" si="17"/>
        <v>-1.02E-4</v>
      </c>
      <c r="AK102" s="11">
        <f>COUNTIF(BA42:BB57,"Schulterkontrolle rechts")</f>
        <v>0</v>
      </c>
      <c r="AL102" s="59">
        <f t="shared" si="18"/>
        <v>-1.02E-4</v>
      </c>
      <c r="AM102" s="11">
        <f>COUNTIF(BD42:BE57,"Schulterkontrolle rechts")</f>
        <v>0</v>
      </c>
      <c r="AN102" s="59">
        <f t="shared" si="19"/>
        <v>-1.02E-4</v>
      </c>
      <c r="AO102" s="11">
        <f>COUNTIF(BG42:BH57,"Schulterkontrolle rechts")</f>
        <v>0</v>
      </c>
      <c r="AP102" s="59">
        <f t="shared" si="20"/>
        <v>-1.02E-4</v>
      </c>
      <c r="AQ102" s="11">
        <f>COUNTIF(BJ42:BK57,"Schulterkontrolle rechts")</f>
        <v>0</v>
      </c>
      <c r="AR102" s="59">
        <f t="shared" si="21"/>
        <v>-1.02E-4</v>
      </c>
      <c r="AS102" s="11">
        <f>COUNTIF(BM42:BN57,"Schulterkontrolle rechts")</f>
        <v>0</v>
      </c>
      <c r="AT102" s="59">
        <f t="shared" si="22"/>
        <v>-1.02E-4</v>
      </c>
      <c r="AU102" s="11">
        <f>COUNTIF(BP42:BQ57,"Schulterkontrolle rechts")</f>
        <v>0</v>
      </c>
      <c r="AV102" s="59">
        <f t="shared" si="23"/>
        <v>-1.02E-4</v>
      </c>
      <c r="AW102" s="11">
        <f>COUNTIF(BS42:BT57,"Schulterkontrolle rechts")</f>
        <v>0</v>
      </c>
      <c r="AX102" s="59">
        <f t="shared" si="24"/>
        <v>-1.02E-4</v>
      </c>
      <c r="AY102" s="11">
        <f>COUNTIF(BV42:BW57,"Schulterkontrolle rechts")</f>
        <v>0</v>
      </c>
      <c r="AZ102" s="59">
        <f t="shared" si="25"/>
        <v>-1.02E-4</v>
      </c>
      <c r="BA102" s="11">
        <f>COUNTIF(BY42:BZ57,"Schulterkontrolle rechts")</f>
        <v>0</v>
      </c>
      <c r="BB102" s="59">
        <f t="shared" si="26"/>
        <v>-1.02E-4</v>
      </c>
      <c r="BC102" s="11">
        <f>COUNTIF(CB42:CC57,"Schulterkontrolle rechts")</f>
        <v>0</v>
      </c>
      <c r="BD102" s="59">
        <f t="shared" si="27"/>
        <v>-1.02E-4</v>
      </c>
      <c r="BE102" s="11">
        <f>COUNTIF(CE42:CF57,"Schulterkontrolle rechts")</f>
        <v>0</v>
      </c>
      <c r="BF102" s="59">
        <f t="shared" si="28"/>
        <v>-1.02E-4</v>
      </c>
      <c r="BG102" s="11">
        <f>COUNTIF(CH42:CI57,"Schulterkontrolle rechts")</f>
        <v>0</v>
      </c>
      <c r="BH102" s="59">
        <f t="shared" si="29"/>
        <v>-1.02E-4</v>
      </c>
      <c r="BI102" s="11">
        <f>COUNTIF(CK42:CL57,"Schulterkontrolle rechts")</f>
        <v>0</v>
      </c>
      <c r="BJ102" s="59">
        <f t="shared" si="30"/>
        <v>-1.02E-4</v>
      </c>
      <c r="BK102" s="11">
        <f>COUNTIF(CN42:CO57,"Schulterkontrolle rechts")</f>
        <v>0</v>
      </c>
      <c r="BL102" s="59">
        <f t="shared" si="31"/>
        <v>-1.02E-4</v>
      </c>
      <c r="BM102" s="88"/>
      <c r="BN102" s="88"/>
    </row>
    <row r="103" spans="1:66" ht="18.75" x14ac:dyDescent="0.3">
      <c r="B103" s="54">
        <f t="shared" si="1"/>
        <v>0</v>
      </c>
      <c r="D103" s="52">
        <f t="shared" si="2"/>
        <v>-1.03E-4</v>
      </c>
      <c r="E103" s="21" t="s">
        <v>127</v>
      </c>
      <c r="F103" s="13">
        <f>COUNTIF(E42:F57,"Schulterkontrolle links")</f>
        <v>0</v>
      </c>
      <c r="G103" s="11">
        <f>COUNTIF(H42:I57,"Schulterkontrolle links")</f>
        <v>0</v>
      </c>
      <c r="H103" s="50">
        <f t="shared" si="3"/>
        <v>-1.03E-4</v>
      </c>
      <c r="I103" s="11">
        <f>COUNTIF(K42:L57,"Schulterkontrolle links")</f>
        <v>0</v>
      </c>
      <c r="J103" s="59">
        <f t="shared" si="4"/>
        <v>-1.03E-4</v>
      </c>
      <c r="K103" s="11">
        <f>COUNTIF(N42:O57,"Schulterkontrolle links")</f>
        <v>0</v>
      </c>
      <c r="L103" s="59">
        <f t="shared" si="5"/>
        <v>-1.03E-4</v>
      </c>
      <c r="M103" s="11">
        <f>COUNTIF(Q42:R57,"Schulterkontrolle links")</f>
        <v>0</v>
      </c>
      <c r="N103" s="15">
        <f t="shared" si="6"/>
        <v>-1.03E-4</v>
      </c>
      <c r="O103" s="11">
        <f>COUNTIF(T42:U57,"Schulterkontrolle links")</f>
        <v>0</v>
      </c>
      <c r="P103" s="59">
        <f t="shared" si="7"/>
        <v>-1.03E-4</v>
      </c>
      <c r="Q103" s="11">
        <f>COUNTIF(W42:X57,"Schulterkontrolle links")</f>
        <v>0</v>
      </c>
      <c r="R103" s="59">
        <f t="shared" si="8"/>
        <v>-1.03E-4</v>
      </c>
      <c r="S103" s="11">
        <f>COUNTIF(Z42:AA57,"Schulterkontrolle links")</f>
        <v>0</v>
      </c>
      <c r="T103" s="59">
        <f t="shared" si="9"/>
        <v>-1.03E-4</v>
      </c>
      <c r="U103" s="11">
        <f>COUNTIF(AC42:AD57,"Schulterkontrolle links")</f>
        <v>0</v>
      </c>
      <c r="V103" s="59">
        <f t="shared" si="10"/>
        <v>-1.03E-4</v>
      </c>
      <c r="W103" s="11">
        <f>COUNTIF(AF42:AG57,"Schulterkontrolle links")</f>
        <v>0</v>
      </c>
      <c r="X103" s="15">
        <f t="shared" si="11"/>
        <v>-1.03E-4</v>
      </c>
      <c r="Y103" s="11">
        <f>COUNTIF(AI42:AJ57,"Schulterkontrolle links")</f>
        <v>0</v>
      </c>
      <c r="Z103" s="59">
        <f t="shared" si="12"/>
        <v>-1.03E-4</v>
      </c>
      <c r="AA103" s="11">
        <f>COUNTIF(AL42:AM57,"Schulterkontrolle links")</f>
        <v>0</v>
      </c>
      <c r="AB103" s="59">
        <f t="shared" si="13"/>
        <v>-1.03E-4</v>
      </c>
      <c r="AC103" s="11">
        <f>COUNTIF(AO42:AP57,"Schulterkontrolle links")</f>
        <v>0</v>
      </c>
      <c r="AD103" s="59">
        <f t="shared" si="14"/>
        <v>-1.03E-4</v>
      </c>
      <c r="AE103" s="11">
        <f>COUNTIF(AR42:AS57,"Schulterkontrolle links")</f>
        <v>0</v>
      </c>
      <c r="AF103" s="59">
        <f t="shared" si="15"/>
        <v>-1.03E-4</v>
      </c>
      <c r="AG103" s="11">
        <f>COUNTIF(AU42:AV57,"Schulterkontrolle links")</f>
        <v>0</v>
      </c>
      <c r="AH103" s="59">
        <f t="shared" si="16"/>
        <v>-1.03E-4</v>
      </c>
      <c r="AI103" s="11">
        <f>COUNTIF(AX42:AY57,"Schulterkontrolle links")</f>
        <v>0</v>
      </c>
      <c r="AJ103" s="59">
        <f t="shared" si="17"/>
        <v>-1.03E-4</v>
      </c>
      <c r="AK103" s="11">
        <f>COUNTIF(BA42:BB57,"Schulterkontrolle links")</f>
        <v>0</v>
      </c>
      <c r="AL103" s="59">
        <f t="shared" si="18"/>
        <v>-1.03E-4</v>
      </c>
      <c r="AM103" s="11">
        <f>COUNTIF(BD42:BE57,"Schulterkontrolle links")</f>
        <v>0</v>
      </c>
      <c r="AN103" s="59">
        <f t="shared" si="19"/>
        <v>-1.03E-4</v>
      </c>
      <c r="AO103" s="11">
        <f>COUNTIF(BG42:BH57,"Schulterkontrolle links")</f>
        <v>0</v>
      </c>
      <c r="AP103" s="59">
        <f t="shared" si="20"/>
        <v>-1.03E-4</v>
      </c>
      <c r="AQ103" s="11">
        <f>COUNTIF(BJ42:BK57,"Schulterkontrolle links")</f>
        <v>0</v>
      </c>
      <c r="AR103" s="59">
        <f t="shared" si="21"/>
        <v>-1.03E-4</v>
      </c>
      <c r="AS103" s="11">
        <f>COUNTIF(BM42:BN57,"Schulterkontrolle links")</f>
        <v>0</v>
      </c>
      <c r="AT103" s="59">
        <f t="shared" si="22"/>
        <v>-1.03E-4</v>
      </c>
      <c r="AU103" s="11">
        <f>COUNTIF(BP42:BQ57,"Schulterkontrolle links")</f>
        <v>0</v>
      </c>
      <c r="AV103" s="59">
        <f t="shared" si="23"/>
        <v>-1.03E-4</v>
      </c>
      <c r="AW103" s="11">
        <f>COUNTIF(BS42:BT57,"Schulterkontrolle links")</f>
        <v>0</v>
      </c>
      <c r="AX103" s="59">
        <f t="shared" si="24"/>
        <v>-1.03E-4</v>
      </c>
      <c r="AY103" s="11">
        <f>COUNTIF(BV42:BW57,"Schulterkontrolle links")</f>
        <v>0</v>
      </c>
      <c r="AZ103" s="59">
        <f t="shared" si="25"/>
        <v>-1.03E-4</v>
      </c>
      <c r="BA103" s="11">
        <f>COUNTIF(BY42:BZ57,"Schulterkontrolle links")</f>
        <v>0</v>
      </c>
      <c r="BB103" s="59">
        <f t="shared" si="26"/>
        <v>-1.03E-4</v>
      </c>
      <c r="BC103" s="11">
        <f>COUNTIF(CB42:CC57,"Schulterkontrolle links")</f>
        <v>0</v>
      </c>
      <c r="BD103" s="59">
        <f t="shared" si="27"/>
        <v>-1.03E-4</v>
      </c>
      <c r="BE103" s="11">
        <f>COUNTIF(CE42:CF57,"Schulterkontrolle links")</f>
        <v>0</v>
      </c>
      <c r="BF103" s="59">
        <f t="shared" si="28"/>
        <v>-1.03E-4</v>
      </c>
      <c r="BG103" s="11">
        <f>COUNTIF(CH42:CI57,"Schulterkontrolle links")</f>
        <v>0</v>
      </c>
      <c r="BH103" s="59">
        <f t="shared" si="29"/>
        <v>-1.03E-4</v>
      </c>
      <c r="BI103" s="11">
        <f>COUNTIF(CK42:CL57,"Schulterkontrolle links")</f>
        <v>0</v>
      </c>
      <c r="BJ103" s="59">
        <f t="shared" si="30"/>
        <v>-1.03E-4</v>
      </c>
      <c r="BK103" s="11">
        <f>COUNTIF(CN42:CO57,"Schulterkontrolle links")</f>
        <v>0</v>
      </c>
      <c r="BL103" s="59">
        <f t="shared" si="31"/>
        <v>-1.03E-4</v>
      </c>
      <c r="BM103" s="88"/>
      <c r="BN103" s="88"/>
    </row>
    <row r="104" spans="1:66" ht="18.75" x14ac:dyDescent="0.3">
      <c r="B104" s="54">
        <f t="shared" si="1"/>
        <v>0</v>
      </c>
      <c r="D104" s="52">
        <f t="shared" si="2"/>
        <v>-1.0399999999999999E-4</v>
      </c>
      <c r="E104" s="21" t="s">
        <v>60</v>
      </c>
      <c r="F104" s="13">
        <f>COUNTIF(E42:F57,"dyn. Schulterkontrolle")</f>
        <v>0</v>
      </c>
      <c r="G104" s="11">
        <f>COUNTIF(H42:I57,"dyn. Schulterkontrolle")</f>
        <v>0</v>
      </c>
      <c r="H104" s="50">
        <f t="shared" si="3"/>
        <v>-1.0399999999999999E-4</v>
      </c>
      <c r="I104" s="11">
        <f>COUNTIF(K42:L57,"dyn. Schulterkontrolle")</f>
        <v>0</v>
      </c>
      <c r="J104" s="59">
        <f t="shared" si="4"/>
        <v>-1.0399999999999999E-4</v>
      </c>
      <c r="K104" s="11">
        <f>COUNTIF(N42:O57,"dyn. Schulterkontrolle")</f>
        <v>0</v>
      </c>
      <c r="L104" s="59">
        <f t="shared" si="5"/>
        <v>-1.0399999999999999E-4</v>
      </c>
      <c r="M104" s="11">
        <f>COUNTIF(Q42:R57,"dyn. Schulterkontrolle")</f>
        <v>0</v>
      </c>
      <c r="N104" s="15">
        <f t="shared" si="6"/>
        <v>-1.0399999999999999E-4</v>
      </c>
      <c r="O104" s="11">
        <f>COUNTIF(T42:U57,"dyn. Schulterkontrolle")</f>
        <v>0</v>
      </c>
      <c r="P104" s="59">
        <f t="shared" si="7"/>
        <v>-1.0399999999999999E-4</v>
      </c>
      <c r="Q104" s="11">
        <f>COUNTIF(W42:X57,"dyn. Schulterkontrolle")</f>
        <v>0</v>
      </c>
      <c r="R104" s="59">
        <f t="shared" si="8"/>
        <v>-1.0399999999999999E-4</v>
      </c>
      <c r="S104" s="11">
        <f>COUNTIF(Z42:AA57,"dyn. Schulterkontrolle")</f>
        <v>0</v>
      </c>
      <c r="T104" s="59">
        <f t="shared" si="9"/>
        <v>-1.0399999999999999E-4</v>
      </c>
      <c r="U104" s="11">
        <f>COUNTIF(AC42:AD57,"dyn. Schulterkontrolle")</f>
        <v>0</v>
      </c>
      <c r="V104" s="59">
        <f t="shared" si="10"/>
        <v>-1.0399999999999999E-4</v>
      </c>
      <c r="W104" s="11">
        <f>COUNTIF(AF42:AG57,"dyn. Schulterkontrolle")</f>
        <v>0</v>
      </c>
      <c r="X104" s="15">
        <f t="shared" si="11"/>
        <v>-1.0399999999999999E-4</v>
      </c>
      <c r="Y104" s="11">
        <f>COUNTIF(AI42:AJ57,"dyn. Schulterkontrolle")</f>
        <v>0</v>
      </c>
      <c r="Z104" s="59">
        <f t="shared" si="12"/>
        <v>-1.0399999999999999E-4</v>
      </c>
      <c r="AA104" s="11">
        <f>COUNTIF(AL42:AM57,"dyn. Schulterkontrolle")</f>
        <v>0</v>
      </c>
      <c r="AB104" s="59">
        <f t="shared" si="13"/>
        <v>-1.0399999999999999E-4</v>
      </c>
      <c r="AC104" s="11">
        <f>COUNTIF(AO42:AP57,"dyn. Schulterkontrolle")</f>
        <v>0</v>
      </c>
      <c r="AD104" s="59">
        <f t="shared" si="14"/>
        <v>-1.0399999999999999E-4</v>
      </c>
      <c r="AE104" s="11">
        <f>COUNTIF(AR42:AS57,"dyn. Schulterkontrolle")</f>
        <v>0</v>
      </c>
      <c r="AF104" s="59">
        <f t="shared" si="15"/>
        <v>-1.0399999999999999E-4</v>
      </c>
      <c r="AG104" s="11">
        <f>COUNTIF(AU42:AV57,"dyn. Schulterkontrolle")</f>
        <v>0</v>
      </c>
      <c r="AH104" s="59">
        <f t="shared" si="16"/>
        <v>-1.0399999999999999E-4</v>
      </c>
      <c r="AI104" s="11">
        <f>COUNTIF(AX42:AY57,"dyn. Schulterkontrolle")</f>
        <v>0</v>
      </c>
      <c r="AJ104" s="59">
        <f t="shared" si="17"/>
        <v>-1.0399999999999999E-4</v>
      </c>
      <c r="AK104" s="11">
        <f>COUNTIF(BA42:BB57,"dyn. Schulterkontrolle")</f>
        <v>0</v>
      </c>
      <c r="AL104" s="59">
        <f t="shared" si="18"/>
        <v>-1.0399999999999999E-4</v>
      </c>
      <c r="AM104" s="11">
        <f>COUNTIF(BD42:BE57,"dyn. Schulterkontrolle")</f>
        <v>0</v>
      </c>
      <c r="AN104" s="59">
        <f t="shared" si="19"/>
        <v>-1.0399999999999999E-4</v>
      </c>
      <c r="AO104" s="11">
        <f>COUNTIF(BG42:BH57,"dyn. Schulterkontrolle")</f>
        <v>0</v>
      </c>
      <c r="AP104" s="59">
        <f t="shared" si="20"/>
        <v>-1.0399999999999999E-4</v>
      </c>
      <c r="AQ104" s="11">
        <f>COUNTIF(BJ42:BK57,"dyn. Schulterkontrolle")</f>
        <v>0</v>
      </c>
      <c r="AR104" s="59">
        <f t="shared" si="21"/>
        <v>-1.0399999999999999E-4</v>
      </c>
      <c r="AS104" s="11">
        <f>COUNTIF(BM42:BN57,"dyn. Schulterkontrolle")</f>
        <v>0</v>
      </c>
      <c r="AT104" s="59">
        <f t="shared" si="22"/>
        <v>-1.0399999999999999E-4</v>
      </c>
      <c r="AU104" s="11">
        <f>COUNTIF(BP42:BQ57,"dyn. Schulterkontrolle")</f>
        <v>0</v>
      </c>
      <c r="AV104" s="59">
        <f t="shared" si="23"/>
        <v>-1.0399999999999999E-4</v>
      </c>
      <c r="AW104" s="11">
        <f>COUNTIF(BS42:BT57,"dyn. Schulterkontrolle")</f>
        <v>0</v>
      </c>
      <c r="AX104" s="59">
        <f t="shared" si="24"/>
        <v>-1.0399999999999999E-4</v>
      </c>
      <c r="AY104" s="11">
        <f>COUNTIF(BV42:BW57,"dyn. Schulterkontrolle")</f>
        <v>0</v>
      </c>
      <c r="AZ104" s="59">
        <f t="shared" si="25"/>
        <v>-1.0399999999999999E-4</v>
      </c>
      <c r="BA104" s="11">
        <f>COUNTIF(BY42:BZ57,"dyn. Schulterkontrolle")</f>
        <v>0</v>
      </c>
      <c r="BB104" s="59">
        <f t="shared" si="26"/>
        <v>-1.0399999999999999E-4</v>
      </c>
      <c r="BC104" s="11">
        <f>COUNTIF(CB42:CC57,"dyn. Schulterkontrolle")</f>
        <v>0</v>
      </c>
      <c r="BD104" s="59">
        <f t="shared" si="27"/>
        <v>-1.0399999999999999E-4</v>
      </c>
      <c r="BE104" s="11">
        <f>COUNTIF(CE42:CF57,"dyn. Schulterkontrolle")</f>
        <v>0</v>
      </c>
      <c r="BF104" s="59">
        <f t="shared" si="28"/>
        <v>-1.0399999999999999E-4</v>
      </c>
      <c r="BG104" s="11">
        <f>COUNTIF(CH42:CI57,"dyn. Schulterkontrolle")</f>
        <v>0</v>
      </c>
      <c r="BH104" s="59">
        <f t="shared" si="29"/>
        <v>-1.0399999999999999E-4</v>
      </c>
      <c r="BI104" s="11">
        <f>COUNTIF(CK42:CL57,"dyn. Schulterkontrolle")</f>
        <v>0</v>
      </c>
      <c r="BJ104" s="59">
        <f t="shared" si="30"/>
        <v>-1.0399999999999999E-4</v>
      </c>
      <c r="BK104" s="11">
        <f>COUNTIF(CN42:CO57,"dyn. Schulterkontrolle")</f>
        <v>0</v>
      </c>
      <c r="BL104" s="59">
        <f t="shared" si="31"/>
        <v>-1.0399999999999999E-4</v>
      </c>
      <c r="BM104" s="88"/>
      <c r="BN104" s="88"/>
    </row>
    <row r="105" spans="1:66" ht="19.5" thickBot="1" x14ac:dyDescent="0.35">
      <c r="B105" s="54">
        <f>F105+G105+I105+K105+M105+O105+Q105+S105+U105+W105+Y105+AA105+AC105+AE105+AG105+AI105+AK105+AM105+AO105+AQ105+AS105+AU105+AW105+AY105+BA105+BC105+BE105+BG105+BI105+BK105</f>
        <v>960</v>
      </c>
      <c r="D105" s="53">
        <f t="shared" si="2"/>
        <v>31.999894999999999</v>
      </c>
      <c r="E105" s="40" t="s">
        <v>56</v>
      </c>
      <c r="F105" s="17">
        <f>COUNTIF(E41:F57,"o.B.")</f>
        <v>32</v>
      </c>
      <c r="G105" s="16">
        <f>COUNTIF(H41:I57,"o.B.")</f>
        <v>32</v>
      </c>
      <c r="H105" s="51">
        <f t="shared" si="3"/>
        <v>31.999894999999999</v>
      </c>
      <c r="I105" s="16">
        <f>COUNTIF(K41:L57,"o.B.")</f>
        <v>32</v>
      </c>
      <c r="J105" s="59">
        <f t="shared" si="4"/>
        <v>31.999894999999999</v>
      </c>
      <c r="K105" s="16">
        <f>COUNTIF(N41:O57,"o.B.")</f>
        <v>32</v>
      </c>
      <c r="L105" s="59">
        <f t="shared" si="5"/>
        <v>31.999894999999999</v>
      </c>
      <c r="M105" s="16">
        <f>COUNTIF(Q41:R57,"o.B.")</f>
        <v>32</v>
      </c>
      <c r="N105" s="15">
        <f t="shared" si="6"/>
        <v>31.999894999999999</v>
      </c>
      <c r="O105" s="16">
        <f>COUNTIF(T41:U57,"o.B.")</f>
        <v>32</v>
      </c>
      <c r="P105" s="59">
        <f t="shared" si="7"/>
        <v>31.999894999999999</v>
      </c>
      <c r="Q105" s="16">
        <f>COUNTIF(W42:X57,"o.B.")</f>
        <v>32</v>
      </c>
      <c r="R105" s="59">
        <f t="shared" si="8"/>
        <v>31.999894999999999</v>
      </c>
      <c r="S105" s="16">
        <f>COUNTIF(Z42:AA57,"o.B.")</f>
        <v>32</v>
      </c>
      <c r="T105" s="59">
        <f t="shared" si="9"/>
        <v>31.999894999999999</v>
      </c>
      <c r="U105" s="16">
        <f>COUNTIF(AC42:AD57,"o.B.")</f>
        <v>32</v>
      </c>
      <c r="V105" s="59">
        <f t="shared" si="10"/>
        <v>31.999894999999999</v>
      </c>
      <c r="W105" s="16">
        <f>COUNTIF(AF42:AG57,"o.B.")</f>
        <v>32</v>
      </c>
      <c r="X105" s="15">
        <f t="shared" si="11"/>
        <v>31.999894999999999</v>
      </c>
      <c r="Y105" s="16">
        <f>COUNTIF(AI42:AJ57,"o.B.")</f>
        <v>32</v>
      </c>
      <c r="Z105" s="59">
        <f t="shared" si="12"/>
        <v>31.999894999999999</v>
      </c>
      <c r="AA105" s="16">
        <f>COUNTIF(AL42:AM57,"o.B.")</f>
        <v>32</v>
      </c>
      <c r="AB105" s="59">
        <f t="shared" si="13"/>
        <v>31.999894999999999</v>
      </c>
      <c r="AC105" s="16">
        <f>COUNTIF(AO42:AP57,"o.B.")</f>
        <v>32</v>
      </c>
      <c r="AD105" s="59">
        <f t="shared" si="14"/>
        <v>31.999894999999999</v>
      </c>
      <c r="AE105" s="16">
        <f>COUNTIF(AR42:AS57,"o.B.")</f>
        <v>32</v>
      </c>
      <c r="AF105" s="59">
        <f t="shared" si="15"/>
        <v>31.999894999999999</v>
      </c>
      <c r="AG105" s="16">
        <f>COUNTIF(AU42:AV57,"o.B.")</f>
        <v>32</v>
      </c>
      <c r="AH105" s="59">
        <f t="shared" si="16"/>
        <v>31.999894999999999</v>
      </c>
      <c r="AI105" s="16">
        <f>COUNTIF(AX42:AY57,"o.B.")</f>
        <v>32</v>
      </c>
      <c r="AJ105" s="59">
        <f t="shared" si="17"/>
        <v>31.999894999999999</v>
      </c>
      <c r="AK105" s="16">
        <f>COUNTIF(BA42:BB57,"o.B.")</f>
        <v>32</v>
      </c>
      <c r="AL105" s="59">
        <f t="shared" si="18"/>
        <v>31.999894999999999</v>
      </c>
      <c r="AM105" s="16">
        <f>COUNTIF(BD42:BE57,"o.B.")</f>
        <v>32</v>
      </c>
      <c r="AN105" s="59">
        <f t="shared" si="19"/>
        <v>31.999894999999999</v>
      </c>
      <c r="AO105" s="16">
        <f>COUNTIF(BG42:BH57,"o.B.")</f>
        <v>32</v>
      </c>
      <c r="AP105" s="59">
        <f t="shared" si="20"/>
        <v>31.999894999999999</v>
      </c>
      <c r="AQ105" s="16">
        <f>COUNTIF(BJ42:BK57,"o.B.")</f>
        <v>32</v>
      </c>
      <c r="AR105" s="59">
        <f t="shared" si="21"/>
        <v>31.999894999999999</v>
      </c>
      <c r="AS105" s="16">
        <f>COUNTIF(BM42:BN57,"o.B.")</f>
        <v>32</v>
      </c>
      <c r="AT105" s="59">
        <f t="shared" si="22"/>
        <v>31.999894999999999</v>
      </c>
      <c r="AU105" s="16">
        <f>COUNTIF(BP42:BQ57,"o.B.")</f>
        <v>32</v>
      </c>
      <c r="AV105" s="59">
        <f t="shared" si="23"/>
        <v>31.999894999999999</v>
      </c>
      <c r="AW105" s="16">
        <f>COUNTIF(BS42:BT57,"o.B.")</f>
        <v>32</v>
      </c>
      <c r="AX105" s="59">
        <f t="shared" si="24"/>
        <v>31.999894999999999</v>
      </c>
      <c r="AY105" s="16">
        <f>COUNTIF(BV42:BW57,"o.B.")</f>
        <v>32</v>
      </c>
      <c r="AZ105" s="59">
        <f t="shared" si="25"/>
        <v>31.999894999999999</v>
      </c>
      <c r="BA105" s="16">
        <f>COUNTIF(BY42:BZ57,"o.B.")</f>
        <v>32</v>
      </c>
      <c r="BB105" s="59">
        <f t="shared" si="26"/>
        <v>31.999894999999999</v>
      </c>
      <c r="BC105" s="16">
        <f>COUNTIF(CB42:CC57,"o.B.")</f>
        <v>32</v>
      </c>
      <c r="BD105" s="59">
        <f t="shared" si="27"/>
        <v>31.999894999999999</v>
      </c>
      <c r="BE105" s="16">
        <f>COUNTIF(CE42:CF57,"o.B.")</f>
        <v>32</v>
      </c>
      <c r="BF105" s="59">
        <f t="shared" si="28"/>
        <v>31.999894999999999</v>
      </c>
      <c r="BG105" s="16">
        <f>COUNTIF(CH42:CI57,"o.B.")</f>
        <v>32</v>
      </c>
      <c r="BH105" s="59">
        <f t="shared" si="29"/>
        <v>31.999894999999999</v>
      </c>
      <c r="BI105" s="16">
        <f>COUNTIF(CK42:CL57,"o.B.")</f>
        <v>32</v>
      </c>
      <c r="BJ105" s="59">
        <f t="shared" si="30"/>
        <v>31.999894999999999</v>
      </c>
      <c r="BK105" s="16">
        <f>COUNTIF(CN42:CO57,"o.B.")</f>
        <v>32</v>
      </c>
      <c r="BL105" s="59">
        <f t="shared" si="31"/>
        <v>31.999894999999999</v>
      </c>
      <c r="BM105" s="88"/>
      <c r="BN105" s="88"/>
    </row>
    <row r="106" spans="1:66" x14ac:dyDescent="0.25">
      <c r="D106" s="10" t="s">
        <v>67</v>
      </c>
      <c r="E106" s="39" t="str">
        <f>IF(F106&gt;0,INDEX(E64:E104,MATCH(F106,D64:D104,0)),"KEIN RISIKO")</f>
        <v>KEIN RISIKO</v>
      </c>
      <c r="F106" s="41">
        <f>LARGE(D64:D104,1)</f>
        <v>-6.3999999999999997E-5</v>
      </c>
      <c r="G106" s="44">
        <f>LARGE(H64:H104,1)</f>
        <v>-6.3999999999999997E-5</v>
      </c>
      <c r="H106" s="45" t="str">
        <f>IF(G106&gt;0,INDEX(E63:E104,MATCH(G106,H63:H104,0)),"KEIN RISIKO")</f>
        <v>KEIN RISIKO</v>
      </c>
      <c r="I106" s="44">
        <f>LARGE(J64:J104,1)</f>
        <v>-6.3999999999999997E-5</v>
      </c>
      <c r="J106" s="45" t="str">
        <f>IF(I106&gt;0,INDEX(E63:E104,MATCH(I106,J63:J104,0)),"KEIN RISIKO")</f>
        <v>KEIN RISIKO</v>
      </c>
      <c r="K106" s="44">
        <f>LARGE(L64:L104,1)</f>
        <v>-6.3999999999999997E-5</v>
      </c>
      <c r="L106" s="45" t="str">
        <f>IF(K106&gt;0,INDEX(E63:E104,MATCH(K106,L63:L104,0)),"KEIN RISIKO")</f>
        <v>KEIN RISIKO</v>
      </c>
      <c r="M106" s="44">
        <f>LARGE(N64:N104,1)</f>
        <v>-6.3999999999999997E-5</v>
      </c>
      <c r="N106" s="39" t="str">
        <f>IF(M106&gt;0,INDEX($E$63:$E$104,MATCH(M106,N63:N104,0)),"KEIN RISIKO")</f>
        <v>KEIN RISIKO</v>
      </c>
      <c r="O106" s="44">
        <f>LARGE(P64:P104,1)</f>
        <v>-6.3999999999999997E-5</v>
      </c>
      <c r="P106" s="39" t="str">
        <f>IF(O106&gt;0,INDEX($E$63:$E$104,MATCH(O106,P63:P104,0)),"KEIN RISIKO")</f>
        <v>KEIN RISIKO</v>
      </c>
      <c r="Q106" s="44">
        <f>LARGE(R64:R104,1)</f>
        <v>-6.3999999999999997E-5</v>
      </c>
      <c r="R106" s="39" t="str">
        <f>IF(Q106&gt;0,INDEX($E$63:$E$104,MATCH(Q106,R63:R104,0)),"KEIN RISIKO")</f>
        <v>KEIN RISIKO</v>
      </c>
      <c r="S106" s="44">
        <f>LARGE(T64:T104,1)</f>
        <v>-6.3999999999999997E-5</v>
      </c>
      <c r="T106" s="39" t="str">
        <f>IF(S106&gt;0,INDEX($E$63:$E$104,MATCH(S106,T63:T104,0)),"KEIN RISIKO")</f>
        <v>KEIN RISIKO</v>
      </c>
      <c r="U106" s="44">
        <f>LARGE(V64:V104,1)</f>
        <v>-6.3999999999999997E-5</v>
      </c>
      <c r="V106" s="39" t="str">
        <f>IF(U106&gt;0,INDEX($E$63:$E$104,MATCH(U106,V63:V104,0)),"KEIN RISIKO")</f>
        <v>KEIN RISIKO</v>
      </c>
      <c r="W106" s="44">
        <f>LARGE(X64:X104,1)</f>
        <v>-6.3999999999999997E-5</v>
      </c>
      <c r="X106" s="39" t="str">
        <f>IF(W106&gt;0,INDEX($E$63:$E$104,MATCH(W106,X63:X104,0)),"KEIN RISIKO")</f>
        <v>KEIN RISIKO</v>
      </c>
      <c r="Y106" s="44">
        <f>LARGE(Z64:Z104,1)</f>
        <v>-6.3999999999999997E-5</v>
      </c>
      <c r="Z106" s="39" t="str">
        <f>IF(Y106&gt;0,INDEX($E$63:$E$104,MATCH(Y106,Z63:Z104,0)),"KEIN RISIKO")</f>
        <v>KEIN RISIKO</v>
      </c>
      <c r="AA106" s="44">
        <f>LARGE(AB64:AB104,1)</f>
        <v>-6.3999999999999997E-5</v>
      </c>
      <c r="AB106" s="39" t="str">
        <f>IF(AA106&gt;0,INDEX($E$63:$E$104,MATCH(AA106,AB63:AB104,0)),"KEIN RISIKO")</f>
        <v>KEIN RISIKO</v>
      </c>
      <c r="AC106" s="44">
        <f>LARGE(AD64:AD104,1)</f>
        <v>-6.3999999999999997E-5</v>
      </c>
      <c r="AD106" s="39" t="str">
        <f>IF(AC106&gt;0,INDEX($E$63:$E$104,MATCH(AC106,AD63:AD104,0)),"KEIN RISIKO")</f>
        <v>KEIN RISIKO</v>
      </c>
      <c r="AE106" s="44">
        <f>LARGE(AF64:AF104,1)</f>
        <v>-6.3999999999999997E-5</v>
      </c>
      <c r="AF106" s="39" t="str">
        <f>IF(AE106&gt;0,INDEX($E$63:$E$104,MATCH(AE106,AF63:AF104,0)),"KEIN RISIKO")</f>
        <v>KEIN RISIKO</v>
      </c>
      <c r="AG106" s="44">
        <f>LARGE(AH64:AH104,1)</f>
        <v>-6.3999999999999997E-5</v>
      </c>
      <c r="AH106" s="39" t="str">
        <f>IF(AG106&gt;0,INDEX($E$63:$E$104,MATCH(AG106,AH63:AH104,0)),"KEIN RISIKO")</f>
        <v>KEIN RISIKO</v>
      </c>
      <c r="AI106" s="44">
        <f>LARGE(AJ64:AJ104,1)</f>
        <v>-6.3999999999999997E-5</v>
      </c>
      <c r="AJ106" s="39" t="str">
        <f>IF(AI106&gt;0,INDEX($E$63:$E$104,MATCH(AI106,AJ63:AJ104,0)),"KEIN RISIKO")</f>
        <v>KEIN RISIKO</v>
      </c>
      <c r="AK106" s="44">
        <f>LARGE(AL64:AL104,1)</f>
        <v>-6.3999999999999997E-5</v>
      </c>
      <c r="AL106" s="39" t="str">
        <f>IF(AK106&gt;0,INDEX($E$63:$E$104,MATCH(AK106,AL63:AL104,0)),"KEIN RISIKO")</f>
        <v>KEIN RISIKO</v>
      </c>
      <c r="AM106" s="44">
        <f>LARGE(AN64:AN104,1)</f>
        <v>-6.3999999999999997E-5</v>
      </c>
      <c r="AN106" s="39" t="str">
        <f>IF(AM106&gt;0,INDEX($E$63:$E$104,MATCH(AM106,AN63:AN104,0)),"KEIN RISIKO")</f>
        <v>KEIN RISIKO</v>
      </c>
      <c r="AO106" s="44">
        <f>LARGE(AP64:AP104,1)</f>
        <v>-6.3999999999999997E-5</v>
      </c>
      <c r="AP106" s="39" t="str">
        <f>IF(AO106&gt;0,INDEX($E$63:$E$104,MATCH(AO106,AP63:AP104,0)),"KEIN RISIKO")</f>
        <v>KEIN RISIKO</v>
      </c>
      <c r="AQ106" s="44">
        <f>LARGE(AR64:AR104,1)</f>
        <v>-6.3999999999999997E-5</v>
      </c>
      <c r="AR106" s="39" t="str">
        <f>IF(AQ106&gt;0,INDEX($E$63:$E$104,MATCH(AQ106,AR63:AR104,0)),"KEIN RISIKO")</f>
        <v>KEIN RISIKO</v>
      </c>
      <c r="AS106" s="44">
        <f>LARGE(AT64:AT104,1)</f>
        <v>-6.3999999999999997E-5</v>
      </c>
      <c r="AT106" s="39" t="str">
        <f>IF(AS106&gt;0,INDEX($E$63:$E$104,MATCH(AS106,AT63:AT104,0)),"KEIN RISIKO")</f>
        <v>KEIN RISIKO</v>
      </c>
      <c r="AU106" s="44">
        <f>LARGE(AV64:AV104,1)</f>
        <v>-6.3999999999999997E-5</v>
      </c>
      <c r="AV106" s="39" t="str">
        <f>IF(AU106&gt;0,INDEX($E$63:$E$104,MATCH(AU106,AV63:AV104,0)),"KEIN RISIKO")</f>
        <v>KEIN RISIKO</v>
      </c>
      <c r="AW106" s="44">
        <f>LARGE(AX64:AX104,1)</f>
        <v>-6.3999999999999997E-5</v>
      </c>
      <c r="AX106" s="39" t="str">
        <f>IF(AW106&gt;0,INDEX($E$63:$E$104,MATCH(AW106,AX63:AX104,0)),"KEIN RISIKO")</f>
        <v>KEIN RISIKO</v>
      </c>
      <c r="AY106" s="44">
        <f>LARGE(AZ64:AZ104,1)</f>
        <v>-6.3999999999999997E-5</v>
      </c>
      <c r="AZ106" s="39" t="str">
        <f>IF(AY106&gt;0,INDEX($E$63:$E$104,MATCH(AY106,AZ63:AZ104,0)),"KEIN RISIKO")</f>
        <v>KEIN RISIKO</v>
      </c>
      <c r="BA106" s="44">
        <f>LARGE(BB64:BB104,1)</f>
        <v>-6.3999999999999997E-5</v>
      </c>
      <c r="BB106" s="39" t="str">
        <f>IF(BA106&gt;0,INDEX($E$63:$E$104,MATCH(BA106,BB63:BB104,0)),"KEIN RISIKO")</f>
        <v>KEIN RISIKO</v>
      </c>
      <c r="BC106" s="44">
        <f>LARGE(BD64:BD104,1)</f>
        <v>-6.3999999999999997E-5</v>
      </c>
      <c r="BD106" s="39" t="str">
        <f>IF(BC106&gt;0,INDEX($E$63:$E$104,MATCH(BC106,BD63:BD104,0)),"KEIN RISIKO")</f>
        <v>KEIN RISIKO</v>
      </c>
      <c r="BE106" s="44">
        <f>LARGE(BF64:BF104,1)</f>
        <v>-6.3999999999999997E-5</v>
      </c>
      <c r="BF106" s="39" t="str">
        <f>IF(BE106&gt;0,INDEX($E$63:$E$104,MATCH(BE106,BF63:BF104,0)),"KEIN RISIKO")</f>
        <v>KEIN RISIKO</v>
      </c>
      <c r="BG106" s="44">
        <f>LARGE(BH64:BH104,1)</f>
        <v>-6.3999999999999997E-5</v>
      </c>
      <c r="BH106" s="39" t="str">
        <f>IF(BG106&gt;0,INDEX($E$63:$E$104,MATCH(BG106,BH63:BH104,0)),"KEIN RISIKO")</f>
        <v>KEIN RISIKO</v>
      </c>
      <c r="BI106" s="44">
        <f>LARGE(BJ64:BJ104,1)</f>
        <v>-6.3999999999999997E-5</v>
      </c>
      <c r="BJ106" s="39" t="str">
        <f>IF(BI106&gt;0,INDEX($E$63:$E$104,MATCH(BI106,BJ63:BJ104,0)),"KEIN RISIKO")</f>
        <v>KEIN RISIKO</v>
      </c>
      <c r="BK106" s="44">
        <f>LARGE(BL64:BL104,1)</f>
        <v>-6.3999999999999997E-5</v>
      </c>
      <c r="BL106" s="45" t="str">
        <f>IF(BK106&gt;0,INDEX($E$63:$E$104,MATCH(BK106,BL63:BL104,0)),"KEIN RISIKO")</f>
        <v>KEIN RISIKO</v>
      </c>
    </row>
    <row r="107" spans="1:66" x14ac:dyDescent="0.25">
      <c r="D107" s="11" t="s">
        <v>68</v>
      </c>
      <c r="E107" s="21" t="str">
        <f>IF(F107&gt;0,INDEX(E64:E104,MATCH(F107,D64:D104,0)),"KEIN RISIKO")</f>
        <v>KEIN RISIKO</v>
      </c>
      <c r="F107" s="42">
        <f>LARGE(D64:D104,2)</f>
        <v>-6.4999999999999994E-5</v>
      </c>
      <c r="G107" s="46">
        <f>LARGE(H64:H104,2)</f>
        <v>-6.4999999999999994E-5</v>
      </c>
      <c r="H107" s="47" t="str">
        <f>IF(G107&gt;0,INDEX(E64:E105,MATCH(G107,H64:H104,0)),"KEIN RISIKO")</f>
        <v>KEIN RISIKO</v>
      </c>
      <c r="I107" s="46">
        <f>LARGE(J64:J104,2)</f>
        <v>-6.4999999999999994E-5</v>
      </c>
      <c r="J107" s="47" t="str">
        <f>IF(I107&gt;0,INDEX(E64:E105,MATCH(I107,J64:J104,0)),"KEIN RISIKO")</f>
        <v>KEIN RISIKO</v>
      </c>
      <c r="K107" s="46">
        <f>LARGE(L64:L104,2)</f>
        <v>-6.4999999999999994E-5</v>
      </c>
      <c r="L107" s="47" t="str">
        <f>IF(K107&gt;0,INDEX(E64:E105,MATCH(K107,L64:L104,0)),"KEIN RISIKO")</f>
        <v>KEIN RISIKO</v>
      </c>
      <c r="M107" s="46">
        <f>LARGE(N64:N104,2)</f>
        <v>-6.4999999999999994E-5</v>
      </c>
      <c r="N107" s="21" t="str">
        <f>IF(M107&gt;0,INDEX($E$64:$E$105,MATCH(M107,N64:N104,0)),"KEIN RISIKO")</f>
        <v>KEIN RISIKO</v>
      </c>
      <c r="O107" s="46">
        <f>LARGE(P64:P104,2)</f>
        <v>-6.4999999999999994E-5</v>
      </c>
      <c r="P107" s="21" t="str">
        <f>IF(O107&gt;0,INDEX($E$64:$E$105,MATCH(O107,P64:P104,0)),"KEIN RISIKO")</f>
        <v>KEIN RISIKO</v>
      </c>
      <c r="Q107" s="46">
        <f>LARGE(R64:R104,2)</f>
        <v>-6.4999999999999994E-5</v>
      </c>
      <c r="R107" s="21" t="str">
        <f>IF(Q107&gt;0,INDEX($E$64:$E$105,MATCH(Q107,R64:R104,0)),"KEIN RISIKO")</f>
        <v>KEIN RISIKO</v>
      </c>
      <c r="S107" s="46">
        <f>LARGE(T64:T104,2)</f>
        <v>-6.4999999999999994E-5</v>
      </c>
      <c r="T107" s="21" t="str">
        <f>IF(S107&gt;0,INDEX($E$64:$E$105,MATCH(S107,T64:T104,0)),"KEIN RISIKO")</f>
        <v>KEIN RISIKO</v>
      </c>
      <c r="U107" s="46">
        <f>LARGE(V64:V104,2)</f>
        <v>-6.4999999999999994E-5</v>
      </c>
      <c r="V107" s="21" t="str">
        <f>IF(U107&gt;0,INDEX($E$64:$E$105,MATCH(U107,V64:V104,0)),"KEIN RISIKO")</f>
        <v>KEIN RISIKO</v>
      </c>
      <c r="W107" s="46">
        <f>LARGE(X64:X104,2)</f>
        <v>-6.4999999999999994E-5</v>
      </c>
      <c r="X107" s="21" t="str">
        <f>IF(W107&gt;0,INDEX($E$64:$E$105,MATCH(W107,X64:X104,0)),"KEIN RISIKO")</f>
        <v>KEIN RISIKO</v>
      </c>
      <c r="Y107" s="46">
        <f>LARGE(Z64:Z104,2)</f>
        <v>-6.4999999999999994E-5</v>
      </c>
      <c r="Z107" s="21" t="str">
        <f>IF(Y107&gt;0,INDEX($E$64:$E$105,MATCH(Y107,Z64:Z104,0)),"KEIN RISIKO")</f>
        <v>KEIN RISIKO</v>
      </c>
      <c r="AA107" s="46">
        <f>LARGE(AB64:AB104,2)</f>
        <v>-6.4999999999999994E-5</v>
      </c>
      <c r="AB107" s="21" t="str">
        <f>IF(AA107&gt;0,INDEX($E$64:$E$105,MATCH(AA107,AB64:AB104,0)),"KEIN RISIKO")</f>
        <v>KEIN RISIKO</v>
      </c>
      <c r="AC107" s="46">
        <f>LARGE(AD64:AD104,2)</f>
        <v>-6.4999999999999994E-5</v>
      </c>
      <c r="AD107" s="21" t="str">
        <f>IF(AC107&gt;0,INDEX($E$64:$E$105,MATCH(AC107,AD64:AD104,0)),"KEIN RISIKO")</f>
        <v>KEIN RISIKO</v>
      </c>
      <c r="AE107" s="46">
        <f>LARGE(AF64:AF104,2)</f>
        <v>-6.4999999999999994E-5</v>
      </c>
      <c r="AF107" s="21" t="str">
        <f>IF(AE107&gt;0,INDEX($E$64:$E$105,MATCH(AE107,AF64:AF104,0)),"KEIN RISIKO")</f>
        <v>KEIN RISIKO</v>
      </c>
      <c r="AG107" s="46">
        <f>LARGE(AH64:AH104,2)</f>
        <v>-6.4999999999999994E-5</v>
      </c>
      <c r="AH107" s="21" t="str">
        <f>IF(AG107&gt;0,INDEX($E$64:$E$105,MATCH(AG107,AH64:AH104,0)),"KEIN RISIKO")</f>
        <v>KEIN RISIKO</v>
      </c>
      <c r="AI107" s="46">
        <f>LARGE(AJ64:AJ104,2)</f>
        <v>-6.4999999999999994E-5</v>
      </c>
      <c r="AJ107" s="21" t="str">
        <f>IF(AI107&gt;0,INDEX($E$64:$E$105,MATCH(AI107,AJ64:AJ104,0)),"KEIN RISIKO")</f>
        <v>KEIN RISIKO</v>
      </c>
      <c r="AK107" s="46">
        <f>LARGE(AL64:AL104,2)</f>
        <v>-6.4999999999999994E-5</v>
      </c>
      <c r="AL107" s="21" t="str">
        <f>IF(AK107&gt;0,INDEX($E$64:$E$105,MATCH(AK107,AL64:AL104,0)),"KEIN RISIKO")</f>
        <v>KEIN RISIKO</v>
      </c>
      <c r="AM107" s="46">
        <f>LARGE(AN64:AN104,2)</f>
        <v>-6.4999999999999994E-5</v>
      </c>
      <c r="AN107" s="21" t="str">
        <f>IF(AM107&gt;0,INDEX($E$64:$E$105,MATCH(AM107,AN64:AN104,0)),"KEIN RISIKO")</f>
        <v>KEIN RISIKO</v>
      </c>
      <c r="AO107" s="46">
        <f>LARGE(AP64:AP104,2)</f>
        <v>-6.4999999999999994E-5</v>
      </c>
      <c r="AP107" s="21" t="str">
        <f>IF(AO107&gt;0,INDEX($E$64:$E$105,MATCH(AO107,AP64:AP104,0)),"KEIN RISIKO")</f>
        <v>KEIN RISIKO</v>
      </c>
      <c r="AQ107" s="46">
        <f>LARGE(AR64:AR104,2)</f>
        <v>-6.4999999999999994E-5</v>
      </c>
      <c r="AR107" s="21" t="str">
        <f>IF(AQ107&gt;0,INDEX($E$64:$E$105,MATCH(AQ107,AR64:AR104,0)),"KEIN RISIKO")</f>
        <v>KEIN RISIKO</v>
      </c>
      <c r="AS107" s="46">
        <f>LARGE(AT64:AT104,2)</f>
        <v>-6.4999999999999994E-5</v>
      </c>
      <c r="AT107" s="21" t="str">
        <f>IF(AS107&gt;0,INDEX($E$64:$E$105,MATCH(AS107,AT64:AT104,0)),"KEIN RISIKO")</f>
        <v>KEIN RISIKO</v>
      </c>
      <c r="AU107" s="46">
        <f>LARGE(AV64:AV104,2)</f>
        <v>-6.4999999999999994E-5</v>
      </c>
      <c r="AV107" s="21" t="str">
        <f>IF(AU107&gt;0,INDEX($E$64:$E$105,MATCH(AU107,AV64:AV104,0)),"KEIN RISIKO")</f>
        <v>KEIN RISIKO</v>
      </c>
      <c r="AW107" s="46">
        <f>LARGE(AX64:AX104,2)</f>
        <v>-6.4999999999999994E-5</v>
      </c>
      <c r="AX107" s="21" t="str">
        <f>IF(AW107&gt;0,INDEX($E$64:$E$105,MATCH(AW107,AX64:AX104,0)),"KEIN RISIKO")</f>
        <v>KEIN RISIKO</v>
      </c>
      <c r="AY107" s="46">
        <f>LARGE(AZ64:AZ104,2)</f>
        <v>-6.4999999999999994E-5</v>
      </c>
      <c r="AZ107" s="21" t="str">
        <f>IF(AY107&gt;0,INDEX($E$64:$E$105,MATCH(AY107,AZ64:AZ104,0)),"KEIN RISIKO")</f>
        <v>KEIN RISIKO</v>
      </c>
      <c r="BA107" s="46">
        <f>LARGE(BB64:BB104,2)</f>
        <v>-6.4999999999999994E-5</v>
      </c>
      <c r="BB107" s="21" t="str">
        <f>IF(BA107&gt;0,INDEX($E$64:$E$105,MATCH(BA107,BB64:BB104,0)),"KEIN RISIKO")</f>
        <v>KEIN RISIKO</v>
      </c>
      <c r="BC107" s="46">
        <f>LARGE(BD64:BD104,2)</f>
        <v>-6.4999999999999994E-5</v>
      </c>
      <c r="BD107" s="21" t="str">
        <f>IF(BC107&gt;0,INDEX($E$64:$E$105,MATCH(BC107,BD64:BD104,0)),"KEIN RISIKO")</f>
        <v>KEIN RISIKO</v>
      </c>
      <c r="BE107" s="46">
        <f>LARGE(BF64:BF104,2)</f>
        <v>-6.4999999999999994E-5</v>
      </c>
      <c r="BF107" s="21" t="str">
        <f>IF(BE107&gt;0,INDEX($E$64:$E$105,MATCH(BE107,BF64:BF104,0)),"KEIN RISIKO")</f>
        <v>KEIN RISIKO</v>
      </c>
      <c r="BG107" s="46">
        <f>LARGE(BH64:BH104,2)</f>
        <v>-6.4999999999999994E-5</v>
      </c>
      <c r="BH107" s="21" t="str">
        <f>IF(BG107&gt;0,INDEX($E$64:$E$105,MATCH(BG107,BH64:BH104,0)),"KEIN RISIKO")</f>
        <v>KEIN RISIKO</v>
      </c>
      <c r="BI107" s="46">
        <f>LARGE(BJ64:BJ104,2)</f>
        <v>-6.4999999999999994E-5</v>
      </c>
      <c r="BJ107" s="21" t="str">
        <f>IF(BI107&gt;0,INDEX($E$64:$E$105,MATCH(BI107,BJ64:BJ104,0)),"KEIN RISIKO")</f>
        <v>KEIN RISIKO</v>
      </c>
      <c r="BK107" s="46">
        <f>LARGE(BL64:BL104,2)</f>
        <v>-6.4999999999999994E-5</v>
      </c>
      <c r="BL107" s="47" t="str">
        <f>IF(BK107&gt;0,INDEX($E$64:$E$105,MATCH(BK107,BL64:BL104,0)),"KEIN RISIKO")</f>
        <v>KEIN RISIKO</v>
      </c>
    </row>
    <row r="108" spans="1:66" ht="16.5" thickBot="1" x14ac:dyDescent="0.3">
      <c r="D108" s="16" t="s">
        <v>69</v>
      </c>
      <c r="E108" s="40" t="str">
        <f>IF(F108&gt;0,INDEX(E64:E104,MATCH(F108,D64:D104,0)),"KEIN RISIKO")</f>
        <v>KEIN RISIKO</v>
      </c>
      <c r="F108" s="43">
        <f>LARGE(D64:D104,3)</f>
        <v>-6.6000000000000005E-5</v>
      </c>
      <c r="G108" s="48">
        <f>LARGE(H64:H104,3)</f>
        <v>-6.6000000000000005E-5</v>
      </c>
      <c r="H108" s="49" t="str">
        <f>IF(G108&gt;0,INDEX(E64:E105,MATCH(G108,H64:H104,0)),"KEIN RISIKO")</f>
        <v>KEIN RISIKO</v>
      </c>
      <c r="I108" s="48">
        <f>LARGE(J64:J104,3)</f>
        <v>-6.6000000000000005E-5</v>
      </c>
      <c r="J108" s="49" t="str">
        <f>IF(I108&gt;0,INDEX(E64:E105,MATCH(I108,J64:J104,0)),"KEIN RISIKO")</f>
        <v>KEIN RISIKO</v>
      </c>
      <c r="K108" s="48">
        <f>LARGE(L64:L104,3)</f>
        <v>-6.6000000000000005E-5</v>
      </c>
      <c r="L108" s="49" t="str">
        <f>IF(K108&gt;0,INDEX(E64:E105,MATCH(K108,L64:L104,0)),"KEIN RISIKO")</f>
        <v>KEIN RISIKO</v>
      </c>
      <c r="M108" s="48">
        <f>LARGE(N64:N104,3)</f>
        <v>-6.6000000000000005E-5</v>
      </c>
      <c r="N108" s="40" t="str">
        <f>IF(M108&gt;0,INDEX($E$64:$E$105,MATCH(M108,N64:N104,0)),"KEIN RISIKO")</f>
        <v>KEIN RISIKO</v>
      </c>
      <c r="O108" s="48">
        <f>LARGE(P64:P104,3)</f>
        <v>-6.6000000000000005E-5</v>
      </c>
      <c r="P108" s="40" t="str">
        <f>IF(O108&gt;0,INDEX($E$64:$E$105,MATCH(O108,P64:P104,0)),"KEIN RISIKO")</f>
        <v>KEIN RISIKO</v>
      </c>
      <c r="Q108" s="48">
        <f>LARGE(R64:R104,3)</f>
        <v>-6.6000000000000005E-5</v>
      </c>
      <c r="R108" s="40" t="str">
        <f>IF(Q108&gt;0,INDEX($E$64:$E$105,MATCH(Q108,R64:R104,0)),"KEIN RISIKO")</f>
        <v>KEIN RISIKO</v>
      </c>
      <c r="S108" s="48">
        <f>LARGE(T64:T104,3)</f>
        <v>-6.6000000000000005E-5</v>
      </c>
      <c r="T108" s="40" t="str">
        <f>IF(S108&gt;0,INDEX($E$64:$E$105,MATCH(S108,T64:T104,0)),"KEIN RISIKO")</f>
        <v>KEIN RISIKO</v>
      </c>
      <c r="U108" s="48">
        <f>LARGE(V64:V104,3)</f>
        <v>-6.6000000000000005E-5</v>
      </c>
      <c r="V108" s="40" t="str">
        <f>IF(U108&gt;0,INDEX($E$64:$E$105,MATCH(U108,V64:V104,0)),"KEIN RISIKO")</f>
        <v>KEIN RISIKO</v>
      </c>
      <c r="W108" s="48">
        <f>LARGE(X64:X104,3)</f>
        <v>-6.6000000000000005E-5</v>
      </c>
      <c r="X108" s="40" t="str">
        <f>IF(W108&gt;0,INDEX($E$64:$E$105,MATCH(W108,X64:X104,0)),"KEIN RISIKO")</f>
        <v>KEIN RISIKO</v>
      </c>
      <c r="Y108" s="48">
        <f>LARGE(Z64:Z104,3)</f>
        <v>-6.6000000000000005E-5</v>
      </c>
      <c r="Z108" s="40" t="str">
        <f>IF(Y108&gt;0,INDEX($E$64:$E$105,MATCH(Y108,Z64:Z104,0)),"KEIN RISIKO")</f>
        <v>KEIN RISIKO</v>
      </c>
      <c r="AA108" s="48">
        <f>LARGE(AB64:AB104,3)</f>
        <v>-6.6000000000000005E-5</v>
      </c>
      <c r="AB108" s="40" t="str">
        <f>IF(AA108&gt;0,INDEX($E$64:$E$105,MATCH(AA108,AB64:AB104,0)),"KEIN RISIKO")</f>
        <v>KEIN RISIKO</v>
      </c>
      <c r="AC108" s="48">
        <f>LARGE(AD64:AD104,3)</f>
        <v>-6.6000000000000005E-5</v>
      </c>
      <c r="AD108" s="40" t="str">
        <f>IF(AC108&gt;0,INDEX($E$64:$E$105,MATCH(AC108,AD64:AD104,0)),"KEIN RISIKO")</f>
        <v>KEIN RISIKO</v>
      </c>
      <c r="AE108" s="48">
        <f>LARGE(AF64:AF104,3)</f>
        <v>-6.6000000000000005E-5</v>
      </c>
      <c r="AF108" s="40" t="str">
        <f>IF(AE108&gt;0,INDEX($E$64:$E$105,MATCH(AE108,AF64:AF104,0)),"KEIN RISIKO")</f>
        <v>KEIN RISIKO</v>
      </c>
      <c r="AG108" s="48">
        <f>LARGE(AH64:AH104,3)</f>
        <v>-6.6000000000000005E-5</v>
      </c>
      <c r="AH108" s="40" t="str">
        <f>IF(AG108&gt;0,INDEX($E$64:$E$105,MATCH(AG108,AH64:AH104,0)),"KEIN RISIKO")</f>
        <v>KEIN RISIKO</v>
      </c>
      <c r="AI108" s="48">
        <f>LARGE(AJ64:AJ104,3)</f>
        <v>-6.6000000000000005E-5</v>
      </c>
      <c r="AJ108" s="40" t="str">
        <f>IF(AI108&gt;0,INDEX($E$64:$E$105,MATCH(AI108,AJ64:AJ104,0)),"KEIN RISIKO")</f>
        <v>KEIN RISIKO</v>
      </c>
      <c r="AK108" s="48">
        <f>LARGE(AL64:AL104,3)</f>
        <v>-6.6000000000000005E-5</v>
      </c>
      <c r="AL108" s="40" t="str">
        <f>IF(AK108&gt;0,INDEX($E$64:$E$105,MATCH(AK108,AL64:AL104,0)),"KEIN RISIKO")</f>
        <v>KEIN RISIKO</v>
      </c>
      <c r="AM108" s="48">
        <f>LARGE(AN64:AN104,3)</f>
        <v>-6.6000000000000005E-5</v>
      </c>
      <c r="AN108" s="40" t="str">
        <f>IF(AM108&gt;0,INDEX($E$64:$E$105,MATCH(AM108,AN64:AN104,0)),"KEIN RISIKO")</f>
        <v>KEIN RISIKO</v>
      </c>
      <c r="AO108" s="48">
        <f>LARGE(AP64:AP104,3)</f>
        <v>-6.6000000000000005E-5</v>
      </c>
      <c r="AP108" s="40" t="str">
        <f>IF(AO108&gt;0,INDEX($E$64:$E$105,MATCH(AO108,AP64:AP104,0)),"KEIN RISIKO")</f>
        <v>KEIN RISIKO</v>
      </c>
      <c r="AQ108" s="48">
        <f>LARGE(AR64:AR104,3)</f>
        <v>-6.6000000000000005E-5</v>
      </c>
      <c r="AR108" s="40" t="str">
        <f>IF(AQ108&gt;0,INDEX($E$64:$E$105,MATCH(AQ108,AR64:AR104,0)),"KEIN RISIKO")</f>
        <v>KEIN RISIKO</v>
      </c>
      <c r="AS108" s="48">
        <f>LARGE(AT64:AT104,3)</f>
        <v>-6.6000000000000005E-5</v>
      </c>
      <c r="AT108" s="40" t="str">
        <f>IF(AS108&gt;0,INDEX($E$64:$E$105,MATCH(AS108,AT64:AT104,0)),"KEIN RISIKO")</f>
        <v>KEIN RISIKO</v>
      </c>
      <c r="AU108" s="48">
        <f>LARGE(AV64:AV104,3)</f>
        <v>-6.6000000000000005E-5</v>
      </c>
      <c r="AV108" s="40" t="str">
        <f>IF(AU108&gt;0,INDEX($E$64:$E$105,MATCH(AU108,AV64:AV104,0)),"KEIN RISIKO")</f>
        <v>KEIN RISIKO</v>
      </c>
      <c r="AW108" s="48">
        <f>LARGE(AX64:AX104,3)</f>
        <v>-6.6000000000000005E-5</v>
      </c>
      <c r="AX108" s="40" t="str">
        <f>IF(AW108&gt;0,INDEX($E$64:$E$105,MATCH(AW108,AX64:AX104,0)),"KEIN RISIKO")</f>
        <v>KEIN RISIKO</v>
      </c>
      <c r="AY108" s="48">
        <f>LARGE(AZ64:AZ104,3)</f>
        <v>-6.6000000000000005E-5</v>
      </c>
      <c r="AZ108" s="40" t="str">
        <f>IF(AY108&gt;0,INDEX($E$64:$E$105,MATCH(AY108,AZ64:AZ104,0)),"KEIN RISIKO")</f>
        <v>KEIN RISIKO</v>
      </c>
      <c r="BA108" s="48">
        <f>LARGE(BB64:BB104,3)</f>
        <v>-6.6000000000000005E-5</v>
      </c>
      <c r="BB108" s="40" t="str">
        <f>IF(BA108&gt;0,INDEX($E$64:$E$105,MATCH(BA108,BB64:BB104,0)),"KEIN RISIKO")</f>
        <v>KEIN RISIKO</v>
      </c>
      <c r="BC108" s="48">
        <f>LARGE(BD64:BD104,3)</f>
        <v>-6.6000000000000005E-5</v>
      </c>
      <c r="BD108" s="40" t="str">
        <f>IF(BC108&gt;0,INDEX($E$64:$E$105,MATCH(BC108,BD64:BD104,0)),"KEIN RISIKO")</f>
        <v>KEIN RISIKO</v>
      </c>
      <c r="BE108" s="48">
        <f>LARGE(BF64:BF104,3)</f>
        <v>-6.6000000000000005E-5</v>
      </c>
      <c r="BF108" s="40" t="str">
        <f>IF(BE108&gt;0,INDEX($E$64:$E$105,MATCH(BE108,BF64:BF104,0)),"KEIN RISIKO")</f>
        <v>KEIN RISIKO</v>
      </c>
      <c r="BG108" s="48">
        <f>LARGE(BH64:BH104,3)</f>
        <v>-6.6000000000000005E-5</v>
      </c>
      <c r="BH108" s="40" t="str">
        <f>IF(BG108&gt;0,INDEX($E$64:$E$105,MATCH(BG108,BH64:BH104,0)),"KEIN RISIKO")</f>
        <v>KEIN RISIKO</v>
      </c>
      <c r="BI108" s="48">
        <f>LARGE(BJ64:BJ104,3)</f>
        <v>-6.6000000000000005E-5</v>
      </c>
      <c r="BJ108" s="40" t="str">
        <f>IF(BI108&gt;0,INDEX($E$64:$E$105,MATCH(BI108,BJ64:BJ104,0)),"KEIN RISIKO")</f>
        <v>KEIN RISIKO</v>
      </c>
      <c r="BK108" s="48">
        <f>LARGE(BL64:BL104,3)</f>
        <v>-6.6000000000000005E-5</v>
      </c>
      <c r="BL108" s="49" t="str">
        <f>IF(BK108&gt;0,INDEX($E$64:$E$105,MATCH(BK108,BL64:BL104,0)),"KEIN RISIKO")</f>
        <v>KEIN RISIKO</v>
      </c>
    </row>
    <row r="110" spans="1:66" x14ac:dyDescent="0.25">
      <c r="I110" s="38"/>
    </row>
    <row r="111" spans="1:66" x14ac:dyDescent="0.25">
      <c r="A111">
        <v>1</v>
      </c>
      <c r="B111" t="str">
        <f>B4</f>
        <v>Athlet 1</v>
      </c>
      <c r="C111">
        <f>INPUT_1!$C$32</f>
        <v>0</v>
      </c>
      <c r="D111">
        <f t="shared" ref="D111:D118" si="32">C4</f>
        <v>0</v>
      </c>
      <c r="E111" s="57" t="str">
        <f>E$106</f>
        <v>KEIN RISIKO</v>
      </c>
      <c r="F111" s="57" t="str">
        <f>E$107</f>
        <v>KEIN RISIKO</v>
      </c>
      <c r="G111" s="57" t="str">
        <f>E$108</f>
        <v>KEIN RISIKO</v>
      </c>
      <c r="H111" s="58">
        <f>A4</f>
        <v>42217</v>
      </c>
      <c r="I111" t="str">
        <f>IF(OR(F64&gt;0,F66&gt;0,F65&gt;0,F67,F68&gt;0,F69&gt;0,F70&gt;0,F71,F72&gt;0,F73&gt;0,F74&gt;0,F75,F76&gt;0,F77&gt;0,F78&gt;0,F79&gt;0,F80&gt;0),"ROM",IF(OR(F81&gt;0,F82&gt;0,F83&gt;0,F84&gt;0,F85&gt;0,F86&gt;0,F87&gt;0,F88&gt;0,F89&gt;0,F90&gt;0,F91&gt;0,F92&gt;0,F93&gt;0,F94&gt;0),"SMK",IF(OR(F95&gt;0,F96&gt;0,F97&gt;0,F98,F99&gt;0,F100&gt;0,F101&gt;0,F102,F103&gt;0,F104),"DMK","o.B.")))</f>
        <v>o.B.</v>
      </c>
      <c r="AG111"/>
      <c r="AK111" s="3"/>
    </row>
    <row r="112" spans="1:66" x14ac:dyDescent="0.25">
      <c r="A112">
        <v>2</v>
      </c>
      <c r="B112" t="str">
        <f>B5</f>
        <v>Athlet 2</v>
      </c>
      <c r="C112">
        <f>INPUT_2!$C$32</f>
        <v>0</v>
      </c>
      <c r="D112">
        <f t="shared" si="32"/>
        <v>0</v>
      </c>
      <c r="E112" s="57" t="str">
        <f>H$106</f>
        <v>KEIN RISIKO</v>
      </c>
      <c r="F112" s="57" t="str">
        <f>H$107</f>
        <v>KEIN RISIKO</v>
      </c>
      <c r="G112" s="57" t="str">
        <f>H$108</f>
        <v>KEIN RISIKO</v>
      </c>
      <c r="H112" s="58">
        <f>A5</f>
        <v>42217</v>
      </c>
      <c r="I112" t="str">
        <f>IF(OR(H64&gt;0,H66&gt;0,H65&gt;0,H67&gt;0,H68&gt;0,H69&gt;0,H70&gt;0,H71&gt;0,H72&gt;0,H73&gt;0,H74&gt;0,H75&gt;0,H76&gt;0,H77&gt;0,H78&gt;0,H79&gt;0,H80&gt;0),"ROM",IF(OR(H81&gt;0,H82&gt;0,H83&gt;0,H84&gt;0,H85&gt;0,H86&gt;0,H87&gt;0,H88&gt;0,H89&gt;0,H90&gt;0,H91&gt;0,H92&gt;0,H93&gt;0,H94&gt;0),"SMK",IF(OR(H95&gt;0,H96&gt;0,H97&gt;0,H98&gt;0,H99&gt;0,H100&gt;0,H101&gt;0,H102&gt;0,H103&gt;0,H104&gt;0),"DMK","o.B.")))</f>
        <v>o.B.</v>
      </c>
      <c r="AG112"/>
      <c r="AK112" s="3"/>
    </row>
    <row r="113" spans="1:37" x14ac:dyDescent="0.25">
      <c r="A113">
        <v>3</v>
      </c>
      <c r="B113" t="str">
        <f>B6</f>
        <v>Athlet 3</v>
      </c>
      <c r="C113">
        <f>INPUT_3!$C$32</f>
        <v>0</v>
      </c>
      <c r="D113">
        <f t="shared" si="32"/>
        <v>0</v>
      </c>
      <c r="E113" s="57" t="str">
        <f>J$106</f>
        <v>KEIN RISIKO</v>
      </c>
      <c r="F113" s="57" t="str">
        <f>J$107</f>
        <v>KEIN RISIKO</v>
      </c>
      <c r="G113" s="57" t="str">
        <f>J$108</f>
        <v>KEIN RISIKO</v>
      </c>
      <c r="H113" s="58">
        <f>A6</f>
        <v>42217</v>
      </c>
      <c r="I113" t="str">
        <f>IF(OR(J64&gt;0,J66&gt;0,J65&gt;0,J67&gt;0,J68&gt;0,J69&gt;0,J70&gt;0,J71&gt;0,J72&gt;0,J73&gt;0,J74&gt;0,J75&gt;0,J76&gt;0,J77&gt;0,J78&gt;0,J79&gt;0,J80&gt;0),"ROM",IF(OR(J81&gt;0,J82&gt;0,J83&gt;0,J84&gt;0,J85&gt;0,J86&gt;0,J87&gt;0,J88&gt;0,J89&gt;0,J90&gt;0,J91&gt;0,J92&gt;0,J93&gt;0,J94&gt;0),"SMK",IF(OR(J95&gt;0,J96&gt;0,J97&gt;0,J98&gt;0,J99&gt;0,J100&gt;0,J101&gt;0,J102&gt;0,J103&gt;0,J104&gt;0),"DMK","o.B.")))</f>
        <v>o.B.</v>
      </c>
      <c r="AG113"/>
      <c r="AK113" s="3"/>
    </row>
    <row r="114" spans="1:37" x14ac:dyDescent="0.25">
      <c r="A114">
        <v>4</v>
      </c>
      <c r="B114" t="str">
        <f>B7</f>
        <v>Athlet 4</v>
      </c>
      <c r="C114">
        <f>INPUT_4!$C$32</f>
        <v>0</v>
      </c>
      <c r="D114">
        <f t="shared" si="32"/>
        <v>0</v>
      </c>
      <c r="E114" s="57" t="str">
        <f>L$106</f>
        <v>KEIN RISIKO</v>
      </c>
      <c r="F114" s="57" t="str">
        <f>L$107</f>
        <v>KEIN RISIKO</v>
      </c>
      <c r="G114" s="57" t="str">
        <f>L$108</f>
        <v>KEIN RISIKO</v>
      </c>
      <c r="H114" s="58">
        <f>A7</f>
        <v>42217</v>
      </c>
      <c r="I114" t="str">
        <f>IF(OR(L64&gt;0,L66&gt;0,L65&gt;0,L67&gt;0,L68&gt;0,L69&gt;0,L70&gt;0,L71&gt;0,L72&gt;0,L73&gt;0,L74&gt;0,L75&gt;0,L76&gt;0,L77&gt;0,L78&gt;0,L79&gt;0,L80&gt;0),"ROM",IF(OR(L81&gt;0,L82&gt;0,L83&gt;0,L84&gt;0,L85&gt;0,L86&gt;0,L87&gt;0,L88&gt;0,L89&gt;0,L90&gt;0,L91&gt;0,L92&gt;0,L93&gt;0,L94&gt;0),"SMK",IF(OR(L95&gt;0,L96&gt;0,L97&gt;0,L98&gt;0,L99&gt;0,L100&gt;0,L101&gt;0,L102&gt;0,L103&gt;0,L104&gt;0),"DMK","o.B.")))</f>
        <v>o.B.</v>
      </c>
      <c r="AG114"/>
      <c r="AK114" s="3"/>
    </row>
    <row r="115" spans="1:37" x14ac:dyDescent="0.25">
      <c r="A115">
        <v>5</v>
      </c>
      <c r="B115" t="str">
        <f>B8</f>
        <v>Athlet 5</v>
      </c>
      <c r="C115">
        <f>INPUT_5!$C$32</f>
        <v>0</v>
      </c>
      <c r="D115">
        <f t="shared" si="32"/>
        <v>0</v>
      </c>
      <c r="E115" s="57" t="str">
        <f>N$106</f>
        <v>KEIN RISIKO</v>
      </c>
      <c r="F115" s="57" t="str">
        <f>N$107</f>
        <v>KEIN RISIKO</v>
      </c>
      <c r="G115" s="57" t="str">
        <f>N$108</f>
        <v>KEIN RISIKO</v>
      </c>
      <c r="H115" s="58">
        <f>A8</f>
        <v>42217</v>
      </c>
      <c r="I115" t="str">
        <f>IF(OR(N64&gt;0,N66&gt;0,N65&gt;0,N67&gt;0,N68&gt;0,N69&gt;0,N70&gt;0,N71&gt;0,N72&gt;0,N73&gt;0,N74&gt;0,N75&gt;0,N76&gt;0,N77&gt;0,N78&gt;0,N79&gt;0,N80&gt;0),"ROM",IF(OR(N81&gt;0,N82&gt;0,N83&gt;0,N84&gt;0,N85&gt;0,N86&gt;0,N87&gt;0,N88&gt;0,N89&gt;0,N90&gt;0,N91&gt;0,N92&gt;0,N93&gt;0,N94&gt;0),"SMK",IF(OR(N95&gt;0,N96&gt;0,N97&gt;0,N98&gt;0,N99&gt;0,N100&gt;0,N101&gt;0,N102&gt;0,N103&gt;0,N104&gt;0),"DMK","o.B.")))</f>
        <v>o.B.</v>
      </c>
      <c r="AG115"/>
      <c r="AK115" s="3"/>
    </row>
    <row r="116" spans="1:37" x14ac:dyDescent="0.25">
      <c r="A116">
        <v>6</v>
      </c>
      <c r="B116" t="str">
        <f t="shared" ref="B116:B140" si="33">B9</f>
        <v>Athlet 6</v>
      </c>
      <c r="C116">
        <f>INPUT_6!$C$32</f>
        <v>0</v>
      </c>
      <c r="D116">
        <f t="shared" si="32"/>
        <v>0</v>
      </c>
      <c r="E116" s="92" t="str">
        <f>P$106</f>
        <v>KEIN RISIKO</v>
      </c>
      <c r="F116" s="92" t="str">
        <f>$P$107</f>
        <v>KEIN RISIKO</v>
      </c>
      <c r="G116" s="92" t="str">
        <f>$P$108</f>
        <v>KEIN RISIKO</v>
      </c>
      <c r="H116" s="58">
        <f t="shared" ref="H116:H140" si="34">A9</f>
        <v>42217</v>
      </c>
      <c r="I116" t="str">
        <f>AN9</f>
        <v>o.B.</v>
      </c>
      <c r="AG116"/>
      <c r="AK116" s="3"/>
    </row>
    <row r="117" spans="1:37" x14ac:dyDescent="0.25">
      <c r="A117">
        <v>7</v>
      </c>
      <c r="B117" t="str">
        <f t="shared" si="33"/>
        <v>Athlet 7</v>
      </c>
      <c r="C117">
        <f>INPUT_7!$C$32</f>
        <v>0</v>
      </c>
      <c r="D117">
        <f t="shared" si="32"/>
        <v>0</v>
      </c>
      <c r="E117" s="92" t="str">
        <f>R$106</f>
        <v>KEIN RISIKO</v>
      </c>
      <c r="F117" s="92" t="str">
        <f>$R$107</f>
        <v>KEIN RISIKO</v>
      </c>
      <c r="G117" s="92" t="str">
        <f>$R$108</f>
        <v>KEIN RISIKO</v>
      </c>
      <c r="H117" s="58">
        <f t="shared" si="34"/>
        <v>42217</v>
      </c>
      <c r="I117" t="str">
        <f t="shared" ref="I117:I140" si="35">AN10</f>
        <v>o.B.</v>
      </c>
      <c r="AG117"/>
      <c r="AK117" s="3"/>
    </row>
    <row r="118" spans="1:37" x14ac:dyDescent="0.25">
      <c r="A118">
        <v>8</v>
      </c>
      <c r="B118" t="str">
        <f t="shared" si="33"/>
        <v>Athlet 8</v>
      </c>
      <c r="C118">
        <f>INPUT_8!$C$32</f>
        <v>0</v>
      </c>
      <c r="D118">
        <f t="shared" si="32"/>
        <v>0</v>
      </c>
      <c r="E118" s="57" t="str">
        <f>T$106</f>
        <v>KEIN RISIKO</v>
      </c>
      <c r="F118" s="92" t="str">
        <f>$T$107</f>
        <v>KEIN RISIKO</v>
      </c>
      <c r="G118" s="92" t="str">
        <f>$T$108</f>
        <v>KEIN RISIKO</v>
      </c>
      <c r="H118" s="58">
        <f t="shared" si="34"/>
        <v>42217</v>
      </c>
      <c r="I118" t="str">
        <f t="shared" si="35"/>
        <v>o.B.</v>
      </c>
      <c r="AG118"/>
      <c r="AK118" s="3"/>
    </row>
    <row r="119" spans="1:37" x14ac:dyDescent="0.25">
      <c r="A119">
        <v>9</v>
      </c>
      <c r="B119" t="str">
        <f t="shared" si="33"/>
        <v>Athlet 9</v>
      </c>
      <c r="C119">
        <f>INPUT_9!$C$32</f>
        <v>0</v>
      </c>
      <c r="D119">
        <f t="shared" ref="D119:D140" si="36">C12</f>
        <v>0</v>
      </c>
      <c r="E119" s="57" t="str">
        <f>V$106</f>
        <v>KEIN RISIKO</v>
      </c>
      <c r="F119" s="92" t="str">
        <f>$V$107</f>
        <v>KEIN RISIKO</v>
      </c>
      <c r="G119" s="92" t="str">
        <f>$V$108</f>
        <v>KEIN RISIKO</v>
      </c>
      <c r="H119" s="58">
        <f t="shared" si="34"/>
        <v>42217</v>
      </c>
      <c r="I119" t="str">
        <f t="shared" si="35"/>
        <v>o.B.</v>
      </c>
      <c r="AG119"/>
      <c r="AK119" s="3"/>
    </row>
    <row r="120" spans="1:37" x14ac:dyDescent="0.25">
      <c r="A120">
        <v>10</v>
      </c>
      <c r="B120" t="str">
        <f t="shared" si="33"/>
        <v>Athlet 10</v>
      </c>
      <c r="C120">
        <f>INPUT_10!$C$32</f>
        <v>0</v>
      </c>
      <c r="D120">
        <f t="shared" si="36"/>
        <v>0</v>
      </c>
      <c r="E120" s="57" t="str">
        <f>X$106</f>
        <v>KEIN RISIKO</v>
      </c>
      <c r="F120" s="92" t="str">
        <f>$X$107</f>
        <v>KEIN RISIKO</v>
      </c>
      <c r="G120" s="92" t="str">
        <f>$X$108</f>
        <v>KEIN RISIKO</v>
      </c>
      <c r="H120" s="58">
        <f t="shared" si="34"/>
        <v>42217</v>
      </c>
      <c r="I120" t="str">
        <f t="shared" si="35"/>
        <v>o.B.</v>
      </c>
      <c r="AG120"/>
      <c r="AK120" s="3"/>
    </row>
    <row r="121" spans="1:37" x14ac:dyDescent="0.25">
      <c r="A121">
        <v>11</v>
      </c>
      <c r="B121" t="str">
        <f t="shared" si="33"/>
        <v>Athlet 11</v>
      </c>
      <c r="C121">
        <f>INPUT_11!$C$32</f>
        <v>0</v>
      </c>
      <c r="D121">
        <f t="shared" si="36"/>
        <v>0</v>
      </c>
      <c r="E121" s="57" t="str">
        <f>Z$106</f>
        <v>KEIN RISIKO</v>
      </c>
      <c r="F121" s="92" t="str">
        <f>$Z$107</f>
        <v>KEIN RISIKO</v>
      </c>
      <c r="G121" s="92" t="str">
        <f>$Z$108</f>
        <v>KEIN RISIKO</v>
      </c>
      <c r="H121" s="58">
        <f t="shared" si="34"/>
        <v>42217</v>
      </c>
      <c r="I121" t="str">
        <f t="shared" si="35"/>
        <v>o.B.</v>
      </c>
      <c r="AG121"/>
      <c r="AK121" s="3"/>
    </row>
    <row r="122" spans="1:37" x14ac:dyDescent="0.25">
      <c r="A122">
        <v>12</v>
      </c>
      <c r="B122" t="str">
        <f t="shared" si="33"/>
        <v>Athlet 12</v>
      </c>
      <c r="C122">
        <f>INPUT_12!$C$32</f>
        <v>0</v>
      </c>
      <c r="D122">
        <f t="shared" si="36"/>
        <v>0</v>
      </c>
      <c r="E122" s="57" t="str">
        <f>AB$106</f>
        <v>KEIN RISIKO</v>
      </c>
      <c r="F122" s="92" t="str">
        <f>$AB$107</f>
        <v>KEIN RISIKO</v>
      </c>
      <c r="G122" s="92" t="str">
        <f>$AB$108</f>
        <v>KEIN RISIKO</v>
      </c>
      <c r="H122" s="58">
        <f t="shared" si="34"/>
        <v>42217</v>
      </c>
      <c r="I122" t="str">
        <f t="shared" si="35"/>
        <v>o.B.</v>
      </c>
      <c r="AG122"/>
      <c r="AK122" s="3"/>
    </row>
    <row r="123" spans="1:37" x14ac:dyDescent="0.25">
      <c r="A123">
        <v>13</v>
      </c>
      <c r="B123" t="str">
        <f t="shared" si="33"/>
        <v>Athlet 13</v>
      </c>
      <c r="C123">
        <f>INPUT_13!$C$32</f>
        <v>0</v>
      </c>
      <c r="D123">
        <f t="shared" si="36"/>
        <v>0</v>
      </c>
      <c r="E123" s="57" t="str">
        <f>AD$106</f>
        <v>KEIN RISIKO</v>
      </c>
      <c r="F123" s="92" t="str">
        <f>$AD$107</f>
        <v>KEIN RISIKO</v>
      </c>
      <c r="G123" s="92" t="str">
        <f>$AD$108</f>
        <v>KEIN RISIKO</v>
      </c>
      <c r="H123" s="58">
        <f t="shared" si="34"/>
        <v>42217</v>
      </c>
      <c r="I123" t="str">
        <f t="shared" si="35"/>
        <v>o.B.</v>
      </c>
      <c r="AG123"/>
      <c r="AK123" s="3"/>
    </row>
    <row r="124" spans="1:37" x14ac:dyDescent="0.25">
      <c r="A124">
        <v>14</v>
      </c>
      <c r="B124" t="str">
        <f t="shared" si="33"/>
        <v>Athlet 14</v>
      </c>
      <c r="C124">
        <f>INPUT_14!$C$32</f>
        <v>0</v>
      </c>
      <c r="D124">
        <f t="shared" si="36"/>
        <v>0</v>
      </c>
      <c r="E124" s="57" t="str">
        <f>AF$106</f>
        <v>KEIN RISIKO</v>
      </c>
      <c r="F124" s="92" t="str">
        <f>$AF$107</f>
        <v>KEIN RISIKO</v>
      </c>
      <c r="G124" s="92" t="str">
        <f>$AF$108</f>
        <v>KEIN RISIKO</v>
      </c>
      <c r="H124" s="58">
        <f t="shared" si="34"/>
        <v>42217</v>
      </c>
      <c r="I124" t="str">
        <f t="shared" si="35"/>
        <v>o.B.</v>
      </c>
      <c r="AG124"/>
      <c r="AK124" s="3"/>
    </row>
    <row r="125" spans="1:37" x14ac:dyDescent="0.25">
      <c r="A125">
        <v>15</v>
      </c>
      <c r="B125" t="str">
        <f t="shared" si="33"/>
        <v>Athlet 15</v>
      </c>
      <c r="C125">
        <f>INPUT_15!$C$32</f>
        <v>0</v>
      </c>
      <c r="D125">
        <f t="shared" si="36"/>
        <v>0</v>
      </c>
      <c r="E125" s="57" t="str">
        <f>AH$106</f>
        <v>KEIN RISIKO</v>
      </c>
      <c r="F125" s="92" t="str">
        <f>$AH$107</f>
        <v>KEIN RISIKO</v>
      </c>
      <c r="G125" s="92" t="str">
        <f>$AH$108</f>
        <v>KEIN RISIKO</v>
      </c>
      <c r="H125" s="58">
        <f t="shared" si="34"/>
        <v>42217</v>
      </c>
      <c r="I125" t="str">
        <f t="shared" si="35"/>
        <v>o.B.</v>
      </c>
      <c r="AG125"/>
      <c r="AK125" s="3"/>
    </row>
    <row r="126" spans="1:37" x14ac:dyDescent="0.25">
      <c r="A126">
        <v>16</v>
      </c>
      <c r="B126" t="str">
        <f t="shared" si="33"/>
        <v>Athlet 16</v>
      </c>
      <c r="C126">
        <f>INPUT_16!$C$32</f>
        <v>0</v>
      </c>
      <c r="D126">
        <f t="shared" si="36"/>
        <v>0</v>
      </c>
      <c r="E126" s="57" t="str">
        <f>AJ$106</f>
        <v>KEIN RISIKO</v>
      </c>
      <c r="F126" s="92" t="str">
        <f>$AJ$107</f>
        <v>KEIN RISIKO</v>
      </c>
      <c r="G126" s="92" t="str">
        <f>$AJ$108</f>
        <v>KEIN RISIKO</v>
      </c>
      <c r="H126" s="58">
        <f t="shared" si="34"/>
        <v>42217</v>
      </c>
      <c r="I126" t="str">
        <f t="shared" si="35"/>
        <v>o.B.</v>
      </c>
      <c r="AG126"/>
      <c r="AK126" s="3"/>
    </row>
    <row r="127" spans="1:37" x14ac:dyDescent="0.25">
      <c r="A127">
        <v>17</v>
      </c>
      <c r="B127" t="str">
        <f t="shared" si="33"/>
        <v>Athlet 17</v>
      </c>
      <c r="C127">
        <f>INPUT_17!$C$32</f>
        <v>0</v>
      </c>
      <c r="D127">
        <f t="shared" si="36"/>
        <v>0</v>
      </c>
      <c r="E127" s="57" t="str">
        <f>AL$106</f>
        <v>KEIN RISIKO</v>
      </c>
      <c r="F127" s="92" t="str">
        <f>$AL$107</f>
        <v>KEIN RISIKO</v>
      </c>
      <c r="G127" s="92" t="str">
        <f>$AL$108</f>
        <v>KEIN RISIKO</v>
      </c>
      <c r="H127" s="58">
        <f t="shared" si="34"/>
        <v>42217</v>
      </c>
      <c r="I127" t="str">
        <f t="shared" si="35"/>
        <v>o.B.</v>
      </c>
      <c r="AG127"/>
      <c r="AK127" s="3"/>
    </row>
    <row r="128" spans="1:37" x14ac:dyDescent="0.25">
      <c r="A128">
        <v>18</v>
      </c>
      <c r="B128" t="str">
        <f t="shared" si="33"/>
        <v>Athlet 18</v>
      </c>
      <c r="C128">
        <f>INPUT_18!$C$32</f>
        <v>0</v>
      </c>
      <c r="D128">
        <f t="shared" si="36"/>
        <v>0</v>
      </c>
      <c r="E128" s="57" t="str">
        <f>AN$106</f>
        <v>KEIN RISIKO</v>
      </c>
      <c r="F128" s="92" t="str">
        <f>$AN$107</f>
        <v>KEIN RISIKO</v>
      </c>
      <c r="G128" s="92" t="str">
        <f>$AN$108</f>
        <v>KEIN RISIKO</v>
      </c>
      <c r="H128" s="58">
        <f t="shared" si="34"/>
        <v>42217</v>
      </c>
      <c r="I128" t="str">
        <f t="shared" si="35"/>
        <v>o.B.</v>
      </c>
      <c r="AG128"/>
      <c r="AK128" s="3"/>
    </row>
    <row r="129" spans="1:37" x14ac:dyDescent="0.25">
      <c r="A129">
        <v>19</v>
      </c>
      <c r="B129" t="str">
        <f t="shared" si="33"/>
        <v>Athlet 19</v>
      </c>
      <c r="C129">
        <f>INPUT_19!$C$32</f>
        <v>0</v>
      </c>
      <c r="D129">
        <f t="shared" si="36"/>
        <v>0</v>
      </c>
      <c r="E129" s="57" t="str">
        <f>AP$106</f>
        <v>KEIN RISIKO</v>
      </c>
      <c r="F129" s="92" t="str">
        <f>$AP$107</f>
        <v>KEIN RISIKO</v>
      </c>
      <c r="G129" s="92" t="str">
        <f>$AP$108</f>
        <v>KEIN RISIKO</v>
      </c>
      <c r="H129" s="58">
        <f t="shared" si="34"/>
        <v>42217</v>
      </c>
      <c r="I129" t="str">
        <f t="shared" si="35"/>
        <v>o.B.</v>
      </c>
      <c r="AG129"/>
      <c r="AK129" s="3"/>
    </row>
    <row r="130" spans="1:37" x14ac:dyDescent="0.25">
      <c r="A130">
        <v>20</v>
      </c>
      <c r="B130" t="str">
        <f t="shared" si="33"/>
        <v>Athlet 20</v>
      </c>
      <c r="C130">
        <f>INPUT_20!$C$32</f>
        <v>0</v>
      </c>
      <c r="D130">
        <f t="shared" si="36"/>
        <v>0</v>
      </c>
      <c r="E130" s="57" t="str">
        <f>AR$106</f>
        <v>KEIN RISIKO</v>
      </c>
      <c r="F130" s="92" t="str">
        <f>$AR$107</f>
        <v>KEIN RISIKO</v>
      </c>
      <c r="G130" s="92" t="str">
        <f>$AR$108</f>
        <v>KEIN RISIKO</v>
      </c>
      <c r="H130" s="58">
        <f t="shared" si="34"/>
        <v>42217</v>
      </c>
      <c r="I130" t="str">
        <f t="shared" si="35"/>
        <v>o.B.</v>
      </c>
      <c r="AG130"/>
      <c r="AK130" s="3"/>
    </row>
    <row r="131" spans="1:37" x14ac:dyDescent="0.25">
      <c r="A131">
        <v>21</v>
      </c>
      <c r="B131" t="str">
        <f t="shared" si="33"/>
        <v>Athlet 21</v>
      </c>
      <c r="C131">
        <f>INPUT_21!$C$32</f>
        <v>0</v>
      </c>
      <c r="D131">
        <f t="shared" si="36"/>
        <v>0</v>
      </c>
      <c r="E131" s="57" t="str">
        <f>AT$106</f>
        <v>KEIN RISIKO</v>
      </c>
      <c r="F131" s="92" t="str">
        <f>$AT$107</f>
        <v>KEIN RISIKO</v>
      </c>
      <c r="G131" s="92" t="str">
        <f>$AT$108</f>
        <v>KEIN RISIKO</v>
      </c>
      <c r="H131" s="58">
        <f t="shared" si="34"/>
        <v>42217</v>
      </c>
      <c r="I131" t="str">
        <f t="shared" si="35"/>
        <v>o.B.</v>
      </c>
      <c r="AG131"/>
      <c r="AK131" s="3"/>
    </row>
    <row r="132" spans="1:37" x14ac:dyDescent="0.25">
      <c r="A132">
        <v>22</v>
      </c>
      <c r="B132" t="str">
        <f t="shared" si="33"/>
        <v>Athlet 22</v>
      </c>
      <c r="C132">
        <f>INPUT_22!$C$32</f>
        <v>0</v>
      </c>
      <c r="D132">
        <f t="shared" si="36"/>
        <v>0</v>
      </c>
      <c r="E132" s="57" t="str">
        <f>AV$106</f>
        <v>KEIN RISIKO</v>
      </c>
      <c r="F132" s="92" t="str">
        <f>$AV$107</f>
        <v>KEIN RISIKO</v>
      </c>
      <c r="G132" s="92" t="str">
        <f>$AV$108</f>
        <v>KEIN RISIKO</v>
      </c>
      <c r="H132" s="58">
        <f t="shared" si="34"/>
        <v>42217</v>
      </c>
      <c r="I132" t="str">
        <f t="shared" si="35"/>
        <v>o.B.</v>
      </c>
      <c r="AG132"/>
      <c r="AK132" s="3"/>
    </row>
    <row r="133" spans="1:37" x14ac:dyDescent="0.25">
      <c r="A133">
        <v>23</v>
      </c>
      <c r="B133" t="str">
        <f t="shared" si="33"/>
        <v>Athlet 23</v>
      </c>
      <c r="C133">
        <f>INPUT_23!$C$32</f>
        <v>0</v>
      </c>
      <c r="D133">
        <f t="shared" si="36"/>
        <v>0</v>
      </c>
      <c r="E133" s="57" t="str">
        <f>AX$106</f>
        <v>KEIN RISIKO</v>
      </c>
      <c r="F133" s="92" t="str">
        <f>$AX$107</f>
        <v>KEIN RISIKO</v>
      </c>
      <c r="G133" s="92" t="str">
        <f>$AX$108</f>
        <v>KEIN RISIKO</v>
      </c>
      <c r="H133" s="58">
        <f t="shared" si="34"/>
        <v>42217</v>
      </c>
      <c r="I133" t="str">
        <f t="shared" si="35"/>
        <v>o.B.</v>
      </c>
      <c r="AG133"/>
      <c r="AK133" s="3"/>
    </row>
    <row r="134" spans="1:37" x14ac:dyDescent="0.25">
      <c r="A134">
        <v>24</v>
      </c>
      <c r="B134" t="str">
        <f t="shared" si="33"/>
        <v>Athlet 24</v>
      </c>
      <c r="C134">
        <f>INPUT_24!$C$32</f>
        <v>0</v>
      </c>
      <c r="D134">
        <f t="shared" si="36"/>
        <v>0</v>
      </c>
      <c r="E134" s="57" t="str">
        <f>AZ$106</f>
        <v>KEIN RISIKO</v>
      </c>
      <c r="F134" s="92" t="str">
        <f>$AZ$107</f>
        <v>KEIN RISIKO</v>
      </c>
      <c r="G134" s="92" t="str">
        <f>$AZ$108</f>
        <v>KEIN RISIKO</v>
      </c>
      <c r="H134" s="58">
        <f t="shared" si="34"/>
        <v>42217</v>
      </c>
      <c r="I134" t="str">
        <f t="shared" si="35"/>
        <v>o.B.</v>
      </c>
      <c r="AG134"/>
      <c r="AK134" s="3"/>
    </row>
    <row r="135" spans="1:37" x14ac:dyDescent="0.25">
      <c r="A135">
        <v>25</v>
      </c>
      <c r="B135" t="str">
        <f t="shared" si="33"/>
        <v>Athlet 25</v>
      </c>
      <c r="C135">
        <f>INPUT_25!$C$32</f>
        <v>0</v>
      </c>
      <c r="D135">
        <f t="shared" si="36"/>
        <v>0</v>
      </c>
      <c r="E135" s="57" t="str">
        <f>BB$106</f>
        <v>KEIN RISIKO</v>
      </c>
      <c r="F135" s="92" t="str">
        <f>$BB$107</f>
        <v>KEIN RISIKO</v>
      </c>
      <c r="G135" s="92" t="str">
        <f>$BB$108</f>
        <v>KEIN RISIKO</v>
      </c>
      <c r="H135" s="58">
        <f t="shared" si="34"/>
        <v>42217</v>
      </c>
      <c r="I135" t="str">
        <f t="shared" si="35"/>
        <v>o.B.</v>
      </c>
      <c r="AG135"/>
      <c r="AK135" s="3"/>
    </row>
    <row r="136" spans="1:37" x14ac:dyDescent="0.25">
      <c r="A136">
        <v>26</v>
      </c>
      <c r="B136" t="str">
        <f t="shared" si="33"/>
        <v>Athlet 26</v>
      </c>
      <c r="C136">
        <f>INPUT_26!$C$32</f>
        <v>0</v>
      </c>
      <c r="D136">
        <f t="shared" si="36"/>
        <v>0</v>
      </c>
      <c r="E136" s="57" t="str">
        <f>BD$106</f>
        <v>KEIN RISIKO</v>
      </c>
      <c r="F136" s="92" t="str">
        <f>$BD$107</f>
        <v>KEIN RISIKO</v>
      </c>
      <c r="G136" s="92" t="str">
        <f>$BD$108</f>
        <v>KEIN RISIKO</v>
      </c>
      <c r="H136" s="58">
        <f t="shared" si="34"/>
        <v>42217</v>
      </c>
      <c r="I136" t="str">
        <f t="shared" si="35"/>
        <v>o.B.</v>
      </c>
      <c r="AG136"/>
      <c r="AK136" s="3"/>
    </row>
    <row r="137" spans="1:37" x14ac:dyDescent="0.25">
      <c r="A137">
        <v>27</v>
      </c>
      <c r="B137" t="str">
        <f t="shared" si="33"/>
        <v>Athlet 27</v>
      </c>
      <c r="C137">
        <f>INPUT_27!$C$32</f>
        <v>0</v>
      </c>
      <c r="D137">
        <f t="shared" si="36"/>
        <v>0</v>
      </c>
      <c r="E137" s="57" t="str">
        <f>BF$106</f>
        <v>KEIN RISIKO</v>
      </c>
      <c r="F137" s="92" t="str">
        <f>$BF$107</f>
        <v>KEIN RISIKO</v>
      </c>
      <c r="G137" s="92" t="str">
        <f>$BF$108</f>
        <v>KEIN RISIKO</v>
      </c>
      <c r="H137" s="58">
        <f t="shared" si="34"/>
        <v>42217</v>
      </c>
      <c r="I137" t="str">
        <f t="shared" si="35"/>
        <v>o.B.</v>
      </c>
    </row>
    <row r="138" spans="1:37" x14ac:dyDescent="0.25">
      <c r="A138">
        <v>28</v>
      </c>
      <c r="B138" t="str">
        <f t="shared" si="33"/>
        <v>Athlet 28</v>
      </c>
      <c r="C138">
        <f>INPUT_28!$C$32</f>
        <v>0</v>
      </c>
      <c r="D138">
        <f t="shared" si="36"/>
        <v>0</v>
      </c>
      <c r="E138" s="57" t="str">
        <f>BH$106</f>
        <v>KEIN RISIKO</v>
      </c>
      <c r="F138" s="92" t="str">
        <f>$BH$107</f>
        <v>KEIN RISIKO</v>
      </c>
      <c r="G138" s="92" t="str">
        <f>$BH$108</f>
        <v>KEIN RISIKO</v>
      </c>
      <c r="H138" s="58">
        <f t="shared" si="34"/>
        <v>42217</v>
      </c>
      <c r="I138" t="str">
        <f t="shared" si="35"/>
        <v>o.B.</v>
      </c>
    </row>
    <row r="139" spans="1:37" x14ac:dyDescent="0.25">
      <c r="A139">
        <v>29</v>
      </c>
      <c r="B139" t="str">
        <f t="shared" si="33"/>
        <v>Athlet 29</v>
      </c>
      <c r="C139">
        <f>INPUT_29!$C$32</f>
        <v>0</v>
      </c>
      <c r="D139">
        <f t="shared" si="36"/>
        <v>0</v>
      </c>
      <c r="E139" s="57" t="str">
        <f>BJ$106</f>
        <v>KEIN RISIKO</v>
      </c>
      <c r="F139" s="92" t="str">
        <f>$BJ$107</f>
        <v>KEIN RISIKO</v>
      </c>
      <c r="G139" s="92" t="str">
        <f>$BJ$108</f>
        <v>KEIN RISIKO</v>
      </c>
      <c r="H139" s="58">
        <f t="shared" si="34"/>
        <v>42217</v>
      </c>
      <c r="I139" t="str">
        <f t="shared" si="35"/>
        <v>o.B.</v>
      </c>
    </row>
    <row r="140" spans="1:37" x14ac:dyDescent="0.25">
      <c r="A140">
        <v>30</v>
      </c>
      <c r="B140" t="str">
        <f t="shared" si="33"/>
        <v>Athlet 30</v>
      </c>
      <c r="C140">
        <f>INPUT_30!$C$32</f>
        <v>0</v>
      </c>
      <c r="D140">
        <f t="shared" si="36"/>
        <v>0</v>
      </c>
      <c r="E140" s="57" t="str">
        <f>BL$106</f>
        <v>KEIN RISIKO</v>
      </c>
      <c r="F140" s="92" t="str">
        <f>$BL$107</f>
        <v>KEIN RISIKO</v>
      </c>
      <c r="G140" s="92" t="str">
        <f>$BL$108</f>
        <v>KEIN RISIKO</v>
      </c>
      <c r="H140" s="58">
        <f t="shared" si="34"/>
        <v>42217</v>
      </c>
      <c r="I140" t="str">
        <f t="shared" si="35"/>
        <v>o.B.</v>
      </c>
    </row>
  </sheetData>
  <mergeCells count="81">
    <mergeCell ref="CV40:CX40"/>
    <mergeCell ref="CY40:DA40"/>
    <mergeCell ref="DB40:DD40"/>
    <mergeCell ref="CG40:CI40"/>
    <mergeCell ref="CJ40:CL40"/>
    <mergeCell ref="CM40:CO40"/>
    <mergeCell ref="CP40:CR40"/>
    <mergeCell ref="CS40:CU40"/>
    <mergeCell ref="BR40:BT40"/>
    <mergeCell ref="BU40:BW40"/>
    <mergeCell ref="BX40:BZ40"/>
    <mergeCell ref="CA40:CC40"/>
    <mergeCell ref="CD40:CF40"/>
    <mergeCell ref="BC40:BE40"/>
    <mergeCell ref="BF40:BH40"/>
    <mergeCell ref="BI40:BK40"/>
    <mergeCell ref="BL40:BN40"/>
    <mergeCell ref="BO40:BQ40"/>
    <mergeCell ref="BG63:BH63"/>
    <mergeCell ref="BI63:BJ63"/>
    <mergeCell ref="BK63:BL63"/>
    <mergeCell ref="BM63:BN63"/>
    <mergeCell ref="S40:U40"/>
    <mergeCell ref="V40:X40"/>
    <mergeCell ref="Y40:AA40"/>
    <mergeCell ref="AB40:AD40"/>
    <mergeCell ref="AE40:AG40"/>
    <mergeCell ref="AH40:AJ40"/>
    <mergeCell ref="AK40:AM40"/>
    <mergeCell ref="AN40:AP40"/>
    <mergeCell ref="AQ40:AS40"/>
    <mergeCell ref="AT40:AV40"/>
    <mergeCell ref="AW40:AY40"/>
    <mergeCell ref="AZ40:BB40"/>
    <mergeCell ref="AW63:AX63"/>
    <mergeCell ref="AY63:AZ63"/>
    <mergeCell ref="BA63:BB63"/>
    <mergeCell ref="BC63:BD63"/>
    <mergeCell ref="BE63:BF63"/>
    <mergeCell ref="AM63:AN63"/>
    <mergeCell ref="AO63:AP63"/>
    <mergeCell ref="AQ63:AR63"/>
    <mergeCell ref="AS63:AT63"/>
    <mergeCell ref="AU63:AV63"/>
    <mergeCell ref="AK1:AL1"/>
    <mergeCell ref="AE1:AF1"/>
    <mergeCell ref="H1:I1"/>
    <mergeCell ref="W1:X1"/>
    <mergeCell ref="Y1:Z1"/>
    <mergeCell ref="AA1:AB1"/>
    <mergeCell ref="AC1:AD1"/>
    <mergeCell ref="AG1:AH1"/>
    <mergeCell ref="AI1:AJ1"/>
    <mergeCell ref="T1:U1"/>
    <mergeCell ref="D1:G1"/>
    <mergeCell ref="J1:K1"/>
    <mergeCell ref="N1:O1"/>
    <mergeCell ref="P1:Q1"/>
    <mergeCell ref="R1:S1"/>
    <mergeCell ref="D40:F40"/>
    <mergeCell ref="G40:I40"/>
    <mergeCell ref="G63:H63"/>
    <mergeCell ref="D63:F63"/>
    <mergeCell ref="J40:L40"/>
    <mergeCell ref="M40:O40"/>
    <mergeCell ref="P40:R40"/>
    <mergeCell ref="I63:J63"/>
    <mergeCell ref="K63:L63"/>
    <mergeCell ref="M63:N63"/>
    <mergeCell ref="O63:P63"/>
    <mergeCell ref="Q63:R63"/>
    <mergeCell ref="S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AK63:AL6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showGridLines="0" tabSelected="1" zoomScale="90" zoomScaleNormal="90" zoomScalePageLayoutView="90" workbookViewId="0">
      <selection activeCell="B45" sqref="B45"/>
    </sheetView>
  </sheetViews>
  <sheetFormatPr baseColWidth="10" defaultRowHeight="15.75" x14ac:dyDescent="0.25"/>
  <cols>
    <col min="1" max="1" width="3.375" customWidth="1"/>
    <col min="2" max="2" width="11.5" customWidth="1"/>
    <col min="3" max="3" width="23.625" customWidth="1"/>
    <col min="4" max="4" width="16.125" bestFit="1" customWidth="1"/>
    <col min="6" max="6" width="12.5" bestFit="1" customWidth="1"/>
    <col min="7" max="7" width="2.5" customWidth="1"/>
    <col min="8" max="8" width="11.5" customWidth="1"/>
    <col min="9" max="9" width="2.875" customWidth="1"/>
  </cols>
  <sheetData>
    <row r="1" spans="2:8" ht="16.5" thickBot="1" x14ac:dyDescent="0.3"/>
    <row r="2" spans="2:8" x14ac:dyDescent="0.25">
      <c r="B2" s="132"/>
      <c r="C2" s="133"/>
      <c r="D2" s="133"/>
      <c r="E2" s="133"/>
      <c r="F2" s="133"/>
      <c r="G2" s="133"/>
      <c r="H2" s="134"/>
    </row>
    <row r="3" spans="2:8" ht="60" customHeight="1" x14ac:dyDescent="0.7">
      <c r="B3" s="221" t="s">
        <v>145</v>
      </c>
      <c r="C3" s="222"/>
      <c r="D3" s="222"/>
      <c r="E3" s="222"/>
      <c r="F3" s="222"/>
      <c r="G3" s="222"/>
      <c r="H3" s="223"/>
    </row>
    <row r="4" spans="2:8" x14ac:dyDescent="0.25">
      <c r="B4" s="122"/>
      <c r="C4" s="99"/>
      <c r="D4" s="99"/>
      <c r="E4" s="99"/>
      <c r="F4" s="99"/>
      <c r="G4" s="99"/>
      <c r="H4" s="128"/>
    </row>
    <row r="5" spans="2:8" ht="15.95" customHeight="1" x14ac:dyDescent="0.25">
      <c r="B5" s="122"/>
      <c r="C5" s="135"/>
      <c r="D5" s="136"/>
      <c r="E5" s="136"/>
      <c r="F5" s="136"/>
      <c r="G5" s="137"/>
      <c r="H5" s="128"/>
    </row>
    <row r="6" spans="2:8" ht="26.25" x14ac:dyDescent="0.4">
      <c r="B6" s="122"/>
      <c r="C6" s="139" t="s">
        <v>178</v>
      </c>
      <c r="D6" s="93"/>
      <c r="E6" s="93"/>
      <c r="F6" s="93"/>
      <c r="G6" s="138"/>
      <c r="H6" s="128"/>
    </row>
    <row r="7" spans="2:8" x14ac:dyDescent="0.25">
      <c r="B7" s="122"/>
      <c r="C7" s="30"/>
      <c r="D7" s="28"/>
      <c r="E7" s="224" t="s">
        <v>277</v>
      </c>
      <c r="F7" s="225" t="e">
        <f>G58/100</f>
        <v>#DIV/0!</v>
      </c>
      <c r="G7" s="29"/>
      <c r="H7" s="128"/>
    </row>
    <row r="8" spans="2:8" x14ac:dyDescent="0.25">
      <c r="B8" s="122"/>
      <c r="C8" s="30"/>
      <c r="D8" s="227" t="e">
        <f>TEAM_TOTAL!E58/100</f>
        <v>#DIV/0!</v>
      </c>
      <c r="E8" s="224"/>
      <c r="F8" s="226"/>
      <c r="G8" s="29"/>
      <c r="H8" s="128"/>
    </row>
    <row r="9" spans="2:8" ht="26.25" x14ac:dyDescent="0.25">
      <c r="B9" s="122"/>
      <c r="C9" s="30"/>
      <c r="D9" s="227"/>
      <c r="E9" s="28"/>
      <c r="F9" s="34"/>
      <c r="G9" s="29"/>
      <c r="H9" s="128"/>
    </row>
    <row r="10" spans="2:8" x14ac:dyDescent="0.25">
      <c r="B10" s="122"/>
      <c r="C10" s="30"/>
      <c r="D10" s="227"/>
      <c r="E10" s="224" t="s">
        <v>146</v>
      </c>
      <c r="F10" s="225" t="e">
        <f>G59/100</f>
        <v>#DIV/0!</v>
      </c>
      <c r="G10" s="29"/>
      <c r="H10" s="128"/>
    </row>
    <row r="11" spans="2:8" x14ac:dyDescent="0.25">
      <c r="B11" s="122"/>
      <c r="C11" s="30"/>
      <c r="D11" s="28"/>
      <c r="E11" s="224"/>
      <c r="F11" s="226"/>
      <c r="G11" s="29"/>
      <c r="H11" s="128"/>
    </row>
    <row r="12" spans="2:8" ht="15.95" customHeight="1" x14ac:dyDescent="0.25">
      <c r="B12" s="122"/>
      <c r="C12" s="31"/>
      <c r="D12" s="32"/>
      <c r="E12" s="32"/>
      <c r="F12" s="32"/>
      <c r="G12" s="33"/>
      <c r="H12" s="128"/>
    </row>
    <row r="13" spans="2:8" ht="39" customHeight="1" x14ac:dyDescent="0.25">
      <c r="B13" s="122"/>
      <c r="C13" s="99"/>
      <c r="D13" s="99"/>
      <c r="E13" s="99"/>
      <c r="F13" s="99"/>
      <c r="G13" s="99"/>
      <c r="H13" s="128"/>
    </row>
    <row r="14" spans="2:8" ht="15.95" customHeight="1" x14ac:dyDescent="0.25">
      <c r="B14" s="122"/>
      <c r="C14" s="135"/>
      <c r="D14" s="136"/>
      <c r="E14" s="136"/>
      <c r="F14" s="136"/>
      <c r="G14" s="137"/>
      <c r="H14" s="128"/>
    </row>
    <row r="15" spans="2:8" ht="26.25" x14ac:dyDescent="0.4">
      <c r="B15" s="122"/>
      <c r="C15" s="139" t="s">
        <v>179</v>
      </c>
      <c r="D15" s="93"/>
      <c r="E15" s="93"/>
      <c r="F15" s="93"/>
      <c r="G15" s="138"/>
      <c r="H15" s="128"/>
    </row>
    <row r="16" spans="2:8" x14ac:dyDescent="0.25">
      <c r="B16" s="122"/>
      <c r="C16" s="30"/>
      <c r="D16" s="28"/>
      <c r="E16" s="28"/>
      <c r="F16" s="28"/>
      <c r="G16" s="29"/>
      <c r="H16" s="128"/>
    </row>
    <row r="17" spans="2:8" ht="21" x14ac:dyDescent="0.35">
      <c r="B17" s="122"/>
      <c r="C17" s="30"/>
      <c r="D17" s="28"/>
      <c r="E17" s="36" t="s">
        <v>277</v>
      </c>
      <c r="F17" s="35" t="e">
        <f>G61/100</f>
        <v>#DIV/0!</v>
      </c>
      <c r="G17" s="29"/>
      <c r="H17" s="128"/>
    </row>
    <row r="18" spans="2:8" ht="21" x14ac:dyDescent="0.35">
      <c r="B18" s="122"/>
      <c r="C18" s="30"/>
      <c r="D18" s="227" t="e">
        <f>E61/100</f>
        <v>#DIV/0!</v>
      </c>
      <c r="E18" s="36"/>
      <c r="F18" s="36"/>
      <c r="G18" s="29"/>
      <c r="H18" s="128"/>
    </row>
    <row r="19" spans="2:8" ht="21" x14ac:dyDescent="0.35">
      <c r="B19" s="122"/>
      <c r="C19" s="30"/>
      <c r="D19" s="227"/>
      <c r="E19" s="36" t="s">
        <v>146</v>
      </c>
      <c r="F19" s="35" t="e">
        <f>G62/100</f>
        <v>#DIV/0!</v>
      </c>
      <c r="G19" s="29"/>
      <c r="H19" s="128"/>
    </row>
    <row r="20" spans="2:8" ht="21" x14ac:dyDescent="0.35">
      <c r="B20" s="122"/>
      <c r="C20" s="30"/>
      <c r="D20" s="227"/>
      <c r="E20" s="36"/>
      <c r="F20" s="36"/>
      <c r="G20" s="29"/>
      <c r="H20" s="128"/>
    </row>
    <row r="21" spans="2:8" ht="21" x14ac:dyDescent="0.35">
      <c r="B21" s="122"/>
      <c r="C21" s="30"/>
      <c r="D21" s="28"/>
      <c r="E21" s="36" t="s">
        <v>147</v>
      </c>
      <c r="F21" s="35" t="e">
        <f>G63/100</f>
        <v>#DIV/0!</v>
      </c>
      <c r="G21" s="29"/>
      <c r="H21" s="128"/>
    </row>
    <row r="22" spans="2:8" ht="15.95" customHeight="1" x14ac:dyDescent="0.25">
      <c r="B22" s="122"/>
      <c r="C22" s="31"/>
      <c r="D22" s="32"/>
      <c r="E22" s="32"/>
      <c r="F22" s="32"/>
      <c r="G22" s="33"/>
      <c r="H22" s="128"/>
    </row>
    <row r="23" spans="2:8" ht="39.950000000000003" customHeight="1" x14ac:dyDescent="0.25">
      <c r="B23" s="122"/>
      <c r="C23" s="99"/>
      <c r="D23" s="99"/>
      <c r="E23" s="99"/>
      <c r="F23" s="99"/>
      <c r="G23" s="99"/>
      <c r="H23" s="128"/>
    </row>
    <row r="24" spans="2:8" ht="15.95" customHeight="1" x14ac:dyDescent="0.25">
      <c r="B24" s="122"/>
      <c r="C24" s="135"/>
      <c r="D24" s="136"/>
      <c r="E24" s="136"/>
      <c r="F24" s="136"/>
      <c r="G24" s="137"/>
      <c r="H24" s="128"/>
    </row>
    <row r="25" spans="2:8" ht="26.25" x14ac:dyDescent="0.4">
      <c r="B25" s="122"/>
      <c r="C25" s="139" t="s">
        <v>180</v>
      </c>
      <c r="D25" s="93"/>
      <c r="E25" s="93"/>
      <c r="F25" s="93"/>
      <c r="G25" s="138"/>
      <c r="H25" s="128"/>
    </row>
    <row r="26" spans="2:8" x14ac:dyDescent="0.25">
      <c r="B26" s="122"/>
      <c r="C26" s="30"/>
      <c r="D26" s="28"/>
      <c r="E26" s="28"/>
      <c r="F26" s="28"/>
      <c r="G26" s="29"/>
      <c r="H26" s="128"/>
    </row>
    <row r="27" spans="2:8" x14ac:dyDescent="0.25">
      <c r="B27" s="122"/>
      <c r="C27" s="30"/>
      <c r="D27" s="28"/>
      <c r="E27" s="224" t="s">
        <v>277</v>
      </c>
      <c r="F27" s="225" t="e">
        <f>G65/100</f>
        <v>#DIV/0!</v>
      </c>
      <c r="G27" s="29"/>
      <c r="H27" s="128"/>
    </row>
    <row r="28" spans="2:8" x14ac:dyDescent="0.25">
      <c r="B28" s="122"/>
      <c r="C28" s="30"/>
      <c r="D28" s="228" t="e">
        <f>TEAM_TOTAL!E65/100</f>
        <v>#DIV/0!</v>
      </c>
      <c r="E28" s="224"/>
      <c r="F28" s="226"/>
      <c r="G28" s="29"/>
      <c r="H28" s="128"/>
    </row>
    <row r="29" spans="2:8" x14ac:dyDescent="0.25">
      <c r="B29" s="122"/>
      <c r="C29" s="30"/>
      <c r="D29" s="228"/>
      <c r="E29" s="28"/>
      <c r="F29" s="28"/>
      <c r="G29" s="29"/>
      <c r="H29" s="128"/>
    </row>
    <row r="30" spans="2:8" x14ac:dyDescent="0.25">
      <c r="B30" s="122"/>
      <c r="C30" s="30"/>
      <c r="D30" s="228"/>
      <c r="E30" s="224" t="s">
        <v>146</v>
      </c>
      <c r="F30" s="225" t="e">
        <f>G66/100</f>
        <v>#DIV/0!</v>
      </c>
      <c r="G30" s="29"/>
      <c r="H30" s="128"/>
    </row>
    <row r="31" spans="2:8" x14ac:dyDescent="0.25">
      <c r="B31" s="122"/>
      <c r="C31" s="30"/>
      <c r="D31" s="28"/>
      <c r="E31" s="224"/>
      <c r="F31" s="226"/>
      <c r="G31" s="29"/>
      <c r="H31" s="128"/>
    </row>
    <row r="32" spans="2:8" ht="15.95" customHeight="1" x14ac:dyDescent="0.25">
      <c r="B32" s="122"/>
      <c r="C32" s="31"/>
      <c r="D32" s="32"/>
      <c r="E32" s="32"/>
      <c r="F32" s="32"/>
      <c r="G32" s="33"/>
      <c r="H32" s="128"/>
    </row>
    <row r="33" spans="1:9" x14ac:dyDescent="0.25">
      <c r="B33" s="122"/>
      <c r="C33" s="99"/>
      <c r="D33" s="99"/>
      <c r="E33" s="99"/>
      <c r="F33" s="99"/>
      <c r="G33" s="99"/>
      <c r="H33" s="128"/>
    </row>
    <row r="34" spans="1:9" ht="51" customHeight="1" thickBot="1" x14ac:dyDescent="0.3">
      <c r="B34" s="123"/>
      <c r="C34" s="124"/>
      <c r="D34" s="124"/>
      <c r="E34" s="140" t="s">
        <v>65</v>
      </c>
      <c r="F34" s="124"/>
      <c r="G34" s="124"/>
      <c r="H34" s="127"/>
    </row>
    <row r="41" spans="1:9" x14ac:dyDescent="0.25">
      <c r="A41" s="172"/>
      <c r="B41" s="172"/>
      <c r="C41" s="172"/>
      <c r="D41" s="172"/>
      <c r="E41" s="172"/>
      <c r="F41" s="172"/>
      <c r="G41" s="172"/>
      <c r="H41" s="172"/>
      <c r="I41" s="172"/>
    </row>
    <row r="42" spans="1:9" x14ac:dyDescent="0.25">
      <c r="A42" s="172">
        <v>1</v>
      </c>
      <c r="B42" s="172"/>
      <c r="C42" s="172" t="s">
        <v>51</v>
      </c>
      <c r="D42" s="172">
        <f>AUSWERTUNG!B64</f>
        <v>0</v>
      </c>
      <c r="E42" s="172"/>
      <c r="F42" s="172"/>
      <c r="G42" s="172"/>
      <c r="H42" s="172"/>
      <c r="I42" s="172"/>
    </row>
    <row r="43" spans="1:9" x14ac:dyDescent="0.25">
      <c r="A43" s="172">
        <v>2</v>
      </c>
      <c r="B43" s="172"/>
      <c r="C43" s="172" t="s">
        <v>52</v>
      </c>
      <c r="D43" s="172">
        <f>AUSWERTUNG!B65+AUSWERTUNG!B66+AUSWERTUNG!B67</f>
        <v>0</v>
      </c>
      <c r="E43" s="172"/>
      <c r="F43" s="172"/>
      <c r="G43" s="172"/>
      <c r="H43" s="172"/>
      <c r="I43" s="172"/>
    </row>
    <row r="44" spans="1:9" x14ac:dyDescent="0.25">
      <c r="A44" s="172">
        <v>3</v>
      </c>
      <c r="B44" s="172"/>
      <c r="C44" s="172" t="s">
        <v>53</v>
      </c>
      <c r="D44" s="172">
        <f>AUSWERTUNG!B68+AUSWERTUNG!B69+AUSWERTUNG!B70</f>
        <v>0</v>
      </c>
      <c r="E44" s="172"/>
      <c r="F44" s="172"/>
      <c r="G44" s="172"/>
      <c r="H44" s="172"/>
      <c r="I44" s="172"/>
    </row>
    <row r="45" spans="1:9" x14ac:dyDescent="0.25">
      <c r="A45" s="172">
        <v>4</v>
      </c>
      <c r="B45" s="172"/>
      <c r="C45" s="172" t="s">
        <v>141</v>
      </c>
      <c r="D45" s="172">
        <f>AUSWERTUNG!B74+AUSWERTUNG!B75+AUSWERTUNG!B76</f>
        <v>0</v>
      </c>
      <c r="E45" s="172"/>
      <c r="F45" s="172"/>
      <c r="G45" s="172"/>
      <c r="H45" s="172"/>
      <c r="I45" s="172"/>
    </row>
    <row r="46" spans="1:9" x14ac:dyDescent="0.25">
      <c r="A46" s="172">
        <v>5</v>
      </c>
      <c r="B46" s="172"/>
      <c r="C46" s="172" t="s">
        <v>138</v>
      </c>
      <c r="D46" s="172">
        <f>AUSWERTUNG!B74+AUSWERTUNG!B75+AUSWERTUNG!B76</f>
        <v>0</v>
      </c>
      <c r="E46" s="172"/>
      <c r="F46" s="172"/>
      <c r="G46" s="172"/>
      <c r="H46" s="172"/>
      <c r="I46" s="172"/>
    </row>
    <row r="47" spans="1:9" x14ac:dyDescent="0.25">
      <c r="A47" s="172">
        <v>6</v>
      </c>
      <c r="B47" s="172"/>
      <c r="C47" s="172" t="s">
        <v>57</v>
      </c>
      <c r="D47" s="172">
        <f>AUSWERTUNG!B78+AUSWERTUNG!B79+AUSWERTUNG!B80</f>
        <v>0</v>
      </c>
      <c r="E47" s="172"/>
      <c r="F47" s="172"/>
      <c r="G47" s="172"/>
      <c r="H47" s="172"/>
      <c r="I47" s="172"/>
    </row>
    <row r="48" spans="1:9" x14ac:dyDescent="0.25">
      <c r="A48" s="172">
        <v>7</v>
      </c>
      <c r="B48" s="172"/>
      <c r="C48" s="172" t="s">
        <v>81</v>
      </c>
      <c r="D48" s="172">
        <f>AUSWERTUNG!B81+AUSWERTUNG!B82+AUSWERTUNG!B83</f>
        <v>0</v>
      </c>
      <c r="E48" s="172"/>
      <c r="F48" s="172"/>
      <c r="G48" s="172"/>
      <c r="H48" s="172"/>
      <c r="I48" s="172"/>
    </row>
    <row r="49" spans="1:9" x14ac:dyDescent="0.25">
      <c r="A49" s="172">
        <v>8</v>
      </c>
      <c r="B49" s="172"/>
      <c r="C49" s="172" t="s">
        <v>55</v>
      </c>
      <c r="D49" s="172">
        <f>AUSWERTUNG!B101+AUSWERTUNG!B102+AUSWERTUNG!B103</f>
        <v>0</v>
      </c>
      <c r="E49" s="172"/>
      <c r="F49" s="172"/>
      <c r="G49" s="172"/>
      <c r="H49" s="172"/>
      <c r="I49" s="172"/>
    </row>
    <row r="50" spans="1:9" x14ac:dyDescent="0.25">
      <c r="A50" s="172">
        <v>9</v>
      </c>
      <c r="B50" s="172"/>
      <c r="C50" s="172" t="s">
        <v>60</v>
      </c>
      <c r="D50" s="172">
        <f>AUSWERTUNG!B104</f>
        <v>0</v>
      </c>
      <c r="E50" s="172"/>
      <c r="F50" s="172"/>
      <c r="G50" s="172"/>
      <c r="H50" s="172"/>
      <c r="I50" s="172"/>
    </row>
    <row r="51" spans="1:9" x14ac:dyDescent="0.25">
      <c r="A51" s="172">
        <v>10</v>
      </c>
      <c r="B51" s="172"/>
      <c r="C51" s="172" t="s">
        <v>54</v>
      </c>
      <c r="D51" s="172">
        <f>AUSWERTUNG!B87</f>
        <v>0</v>
      </c>
      <c r="E51" s="172"/>
      <c r="F51" s="172"/>
      <c r="G51" s="172"/>
      <c r="H51" s="172"/>
      <c r="I51" s="172"/>
    </row>
    <row r="52" spans="1:9" x14ac:dyDescent="0.25">
      <c r="A52" s="172">
        <v>11</v>
      </c>
      <c r="B52" s="172"/>
      <c r="C52" s="172" t="s">
        <v>139</v>
      </c>
      <c r="D52" s="172">
        <f>AUSWERTUNG!B88+AUSWERTUNG!B89+AUSWERTUNG!B90+AUSWERTUNG!B91+AUSWERTUNG!B92+AUSWERTUNG!B93+AUSWERTUNG!B94</f>
        <v>0</v>
      </c>
      <c r="E52" s="172"/>
      <c r="F52" s="172"/>
      <c r="G52" s="172"/>
      <c r="H52" s="172"/>
      <c r="I52" s="172"/>
    </row>
    <row r="53" spans="1:9" x14ac:dyDescent="0.25">
      <c r="A53" s="172">
        <v>12</v>
      </c>
      <c r="B53" s="172"/>
      <c r="C53" s="172" t="s">
        <v>140</v>
      </c>
      <c r="D53" s="172">
        <f>AUSWERTUNG!B84+AUSWERTUNG!B85+AUSWERTUNG!B86</f>
        <v>0</v>
      </c>
      <c r="E53" s="172"/>
      <c r="F53" s="172"/>
      <c r="G53" s="172"/>
      <c r="H53" s="172"/>
      <c r="I53" s="172"/>
    </row>
    <row r="54" spans="1:9" x14ac:dyDescent="0.25">
      <c r="A54" s="172">
        <v>13</v>
      </c>
      <c r="B54" s="172"/>
      <c r="C54" s="172" t="s">
        <v>58</v>
      </c>
      <c r="D54" s="172">
        <f>AUSWERTUNG!B95+AUSWERTUNG!B96+AUSWERTUNG!B97</f>
        <v>0</v>
      </c>
      <c r="E54" s="172"/>
      <c r="F54" s="172"/>
      <c r="G54" s="172"/>
      <c r="H54" s="172"/>
      <c r="I54" s="172"/>
    </row>
    <row r="55" spans="1:9" x14ac:dyDescent="0.25">
      <c r="A55" s="172">
        <v>14</v>
      </c>
      <c r="B55" s="172"/>
      <c r="C55" s="172" t="s">
        <v>59</v>
      </c>
      <c r="D55" s="172">
        <f>AUSWERTUNG!B98+AUSWERTUNG!B99+AUSWERTUNG!B100</f>
        <v>0</v>
      </c>
      <c r="E55" s="172"/>
      <c r="F55" s="172"/>
      <c r="G55" s="172"/>
      <c r="H55" s="172"/>
      <c r="I55" s="172"/>
    </row>
    <row r="56" spans="1:9" x14ac:dyDescent="0.25">
      <c r="A56" s="172"/>
      <c r="B56" s="172"/>
      <c r="C56" s="172"/>
      <c r="D56" s="172">
        <f>SUM(D42:D55)</f>
        <v>0</v>
      </c>
      <c r="E56" s="172"/>
      <c r="F56" s="172"/>
      <c r="G56" s="172"/>
      <c r="H56" s="172"/>
      <c r="I56" s="172"/>
    </row>
    <row r="57" spans="1:9" x14ac:dyDescent="0.25">
      <c r="A57" s="172"/>
      <c r="B57" s="172"/>
      <c r="C57" s="172"/>
      <c r="D57" s="172"/>
      <c r="E57" s="172"/>
      <c r="F57" s="172"/>
      <c r="G57" s="172"/>
      <c r="H57" s="172"/>
      <c r="I57" s="172"/>
    </row>
    <row r="58" spans="1:9" x14ac:dyDescent="0.25">
      <c r="A58" s="172"/>
      <c r="B58" s="172"/>
      <c r="C58" s="172" t="s">
        <v>66</v>
      </c>
      <c r="D58" s="172">
        <f>SUM(D42:D47)</f>
        <v>0</v>
      </c>
      <c r="E58" s="172" t="e">
        <f>100/D56*D58</f>
        <v>#DIV/0!</v>
      </c>
      <c r="F58" s="172" t="s">
        <v>151</v>
      </c>
      <c r="G58" s="175" t="e">
        <f>100/D58*(D42+D44+D45)</f>
        <v>#DIV/0!</v>
      </c>
      <c r="H58" s="172"/>
      <c r="I58" s="172"/>
    </row>
    <row r="59" spans="1:9" x14ac:dyDescent="0.25">
      <c r="A59" s="172"/>
      <c r="B59" s="172"/>
      <c r="C59" s="172"/>
      <c r="D59" s="172"/>
      <c r="E59" s="172"/>
      <c r="F59" s="172" t="s">
        <v>152</v>
      </c>
      <c r="G59" s="175" t="e">
        <f>100/D58*(D43+D46+D47)</f>
        <v>#DIV/0!</v>
      </c>
      <c r="H59" s="172"/>
      <c r="I59" s="172"/>
    </row>
    <row r="60" spans="1:9" x14ac:dyDescent="0.25">
      <c r="A60" s="172"/>
      <c r="B60" s="172"/>
      <c r="C60" s="172"/>
      <c r="D60" s="172"/>
      <c r="E60" s="172"/>
      <c r="F60" s="172"/>
      <c r="G60" s="175"/>
      <c r="H60" s="172"/>
      <c r="I60" s="172"/>
    </row>
    <row r="61" spans="1:9" x14ac:dyDescent="0.25">
      <c r="A61" s="172"/>
      <c r="B61" s="172"/>
      <c r="C61" s="172" t="s">
        <v>142</v>
      </c>
      <c r="D61" s="172">
        <f>D53+D52+D48</f>
        <v>0</v>
      </c>
      <c r="E61" s="172" t="e">
        <f>100/D56*D61</f>
        <v>#DIV/0!</v>
      </c>
      <c r="F61" s="172" t="s">
        <v>151</v>
      </c>
      <c r="G61" s="175" t="e">
        <f>100/D61*(D48)</f>
        <v>#DIV/0!</v>
      </c>
      <c r="H61" s="172"/>
      <c r="I61" s="172"/>
    </row>
    <row r="62" spans="1:9" x14ac:dyDescent="0.25">
      <c r="A62" s="172"/>
      <c r="B62" s="172"/>
      <c r="C62" s="172"/>
      <c r="D62" s="172"/>
      <c r="E62" s="172"/>
      <c r="F62" s="172" t="s">
        <v>152</v>
      </c>
      <c r="G62" s="175" t="e">
        <f>100/D61*(D53)</f>
        <v>#DIV/0!</v>
      </c>
      <c r="H62" s="172"/>
      <c r="I62" s="172"/>
    </row>
    <row r="63" spans="1:9" x14ac:dyDescent="0.25">
      <c r="A63" s="172"/>
      <c r="B63" s="172"/>
      <c r="C63" s="172"/>
      <c r="D63" s="172"/>
      <c r="E63" s="172"/>
      <c r="F63" s="172" t="s">
        <v>153</v>
      </c>
      <c r="G63" s="175" t="e">
        <f>100/D61*(D52)</f>
        <v>#DIV/0!</v>
      </c>
      <c r="H63" s="172"/>
      <c r="I63" s="172"/>
    </row>
    <row r="64" spans="1:9" x14ac:dyDescent="0.25">
      <c r="A64" s="172"/>
      <c r="B64" s="172"/>
      <c r="C64" s="172"/>
      <c r="D64" s="172"/>
      <c r="E64" s="172"/>
      <c r="F64" s="172"/>
      <c r="G64" s="175"/>
      <c r="H64" s="172"/>
      <c r="I64" s="172"/>
    </row>
    <row r="65" spans="1:9" x14ac:dyDescent="0.25">
      <c r="A65" s="172"/>
      <c r="B65" s="172"/>
      <c r="C65" s="172" t="s">
        <v>143</v>
      </c>
      <c r="D65" s="172">
        <f>D55+D54+D51+D49+D50</f>
        <v>0</v>
      </c>
      <c r="E65" s="172" t="e">
        <f>100/D56*D65</f>
        <v>#DIV/0!</v>
      </c>
      <c r="F65" s="172" t="s">
        <v>151</v>
      </c>
      <c r="G65" s="175" t="e">
        <f>100/D65*(D50+D49)</f>
        <v>#DIV/0!</v>
      </c>
      <c r="H65" s="172"/>
      <c r="I65" s="172"/>
    </row>
    <row r="66" spans="1:9" x14ac:dyDescent="0.25">
      <c r="A66" s="172"/>
      <c r="B66" s="172"/>
      <c r="C66" s="172"/>
      <c r="D66" s="172"/>
      <c r="E66" s="172"/>
      <c r="F66" s="172" t="s">
        <v>152</v>
      </c>
      <c r="G66" s="175" t="e">
        <f>100/D65*(D55+D54+D51)</f>
        <v>#DIV/0!</v>
      </c>
      <c r="H66" s="172"/>
      <c r="I66" s="172"/>
    </row>
    <row r="67" spans="1:9" x14ac:dyDescent="0.25">
      <c r="A67" s="172"/>
      <c r="B67" s="172"/>
      <c r="C67" s="172"/>
      <c r="D67" s="172"/>
      <c r="E67" s="172"/>
      <c r="F67" s="172"/>
      <c r="G67" s="172"/>
      <c r="H67" s="172"/>
      <c r="I67" s="172"/>
    </row>
    <row r="68" spans="1:9" x14ac:dyDescent="0.25">
      <c r="A68" s="172"/>
      <c r="B68" s="172"/>
      <c r="C68" s="172" t="s">
        <v>148</v>
      </c>
      <c r="D68" s="172"/>
      <c r="E68" s="172" t="s">
        <v>90</v>
      </c>
      <c r="F68" s="172"/>
      <c r="G68" s="172"/>
      <c r="H68" s="172"/>
      <c r="I68" s="172"/>
    </row>
    <row r="69" spans="1:9" x14ac:dyDescent="0.25">
      <c r="A69" s="172"/>
      <c r="B69" s="172"/>
      <c r="C69" s="172" t="s">
        <v>91</v>
      </c>
      <c r="D69" s="172">
        <v>0</v>
      </c>
      <c r="E69" s="172" t="s">
        <v>92</v>
      </c>
      <c r="F69" s="173">
        <f>D58*0.0125*100</f>
        <v>0</v>
      </c>
      <c r="G69" s="173"/>
      <c r="H69" s="172"/>
      <c r="I69" s="172"/>
    </row>
    <row r="70" spans="1:9" x14ac:dyDescent="0.25">
      <c r="A70" s="172"/>
      <c r="B70" s="172"/>
      <c r="C70" s="172" t="s">
        <v>93</v>
      </c>
      <c r="D70" s="172">
        <v>20</v>
      </c>
      <c r="E70" s="172" t="s">
        <v>90</v>
      </c>
      <c r="F70" s="172">
        <v>10</v>
      </c>
      <c r="G70" s="172"/>
      <c r="H70" s="172"/>
      <c r="I70" s="172"/>
    </row>
    <row r="71" spans="1:9" x14ac:dyDescent="0.25">
      <c r="A71" s="172"/>
      <c r="B71" s="172"/>
      <c r="C71" s="172" t="s">
        <v>94</v>
      </c>
      <c r="D71" s="172">
        <v>100</v>
      </c>
      <c r="E71" s="172" t="s">
        <v>95</v>
      </c>
      <c r="F71" s="173">
        <f>1000-(SUM(F69:F70))</f>
        <v>990</v>
      </c>
      <c r="G71" s="173"/>
      <c r="H71" s="172"/>
      <c r="I71" s="172"/>
    </row>
    <row r="72" spans="1:9" x14ac:dyDescent="0.25">
      <c r="A72" s="172"/>
      <c r="B72" s="172"/>
      <c r="C72" s="172" t="s">
        <v>96</v>
      </c>
      <c r="D72" s="172">
        <v>100</v>
      </c>
      <c r="E72" s="172"/>
      <c r="F72" s="172"/>
      <c r="G72" s="172"/>
      <c r="H72" s="172"/>
      <c r="I72" s="172"/>
    </row>
    <row r="73" spans="1:9" x14ac:dyDescent="0.25">
      <c r="A73" s="172"/>
      <c r="B73" s="172"/>
      <c r="C73" s="172" t="s">
        <v>95</v>
      </c>
      <c r="D73" s="174">
        <v>180</v>
      </c>
      <c r="E73" s="172"/>
      <c r="F73" s="172"/>
      <c r="G73" s="172"/>
      <c r="H73" s="172"/>
      <c r="I73" s="172"/>
    </row>
    <row r="74" spans="1:9" x14ac:dyDescent="0.25">
      <c r="A74" s="172"/>
      <c r="B74" s="172"/>
      <c r="C74" s="172" t="s">
        <v>97</v>
      </c>
      <c r="D74" s="174">
        <v>400</v>
      </c>
      <c r="E74" s="172"/>
      <c r="F74" s="172"/>
      <c r="G74" s="172"/>
      <c r="H74" s="172"/>
      <c r="I74" s="172"/>
    </row>
    <row r="75" spans="1:9" x14ac:dyDescent="0.25">
      <c r="A75" s="172"/>
      <c r="B75" s="172"/>
      <c r="C75" s="172"/>
      <c r="D75" s="172"/>
      <c r="E75" s="172"/>
      <c r="F75" s="172"/>
      <c r="G75" s="172"/>
      <c r="H75" s="172"/>
      <c r="I75" s="172"/>
    </row>
    <row r="76" spans="1:9" x14ac:dyDescent="0.25">
      <c r="A76" s="172"/>
      <c r="B76" s="172"/>
      <c r="C76" s="172" t="s">
        <v>149</v>
      </c>
      <c r="D76" s="172"/>
      <c r="E76" s="172" t="s">
        <v>90</v>
      </c>
      <c r="F76" s="172"/>
      <c r="G76" s="172"/>
      <c r="H76" s="172"/>
      <c r="I76" s="172"/>
    </row>
    <row r="77" spans="1:9" x14ac:dyDescent="0.25">
      <c r="A77" s="172"/>
      <c r="B77" s="172"/>
      <c r="C77" s="172" t="s">
        <v>91</v>
      </c>
      <c r="D77" s="172">
        <v>0</v>
      </c>
      <c r="E77" s="172" t="s">
        <v>92</v>
      </c>
      <c r="F77" s="173">
        <f>D61*0.015*100</f>
        <v>0</v>
      </c>
      <c r="G77" s="173"/>
      <c r="H77" s="172"/>
      <c r="I77" s="172"/>
    </row>
    <row r="78" spans="1:9" x14ac:dyDescent="0.25">
      <c r="A78" s="172"/>
      <c r="B78" s="172"/>
      <c r="C78" s="172" t="s">
        <v>93</v>
      </c>
      <c r="D78" s="172">
        <v>20</v>
      </c>
      <c r="E78" s="172" t="s">
        <v>90</v>
      </c>
      <c r="F78" s="172">
        <v>10</v>
      </c>
      <c r="G78" s="172"/>
      <c r="H78" s="172"/>
      <c r="I78" s="172"/>
    </row>
    <row r="79" spans="1:9" x14ac:dyDescent="0.25">
      <c r="A79" s="172"/>
      <c r="B79" s="172"/>
      <c r="C79" s="172" t="s">
        <v>94</v>
      </c>
      <c r="D79" s="172">
        <v>100</v>
      </c>
      <c r="E79" s="172" t="s">
        <v>95</v>
      </c>
      <c r="F79" s="173">
        <f>1000-(SUM(F77:F78))</f>
        <v>990</v>
      </c>
      <c r="G79" s="173"/>
      <c r="H79" s="172"/>
      <c r="I79" s="172"/>
    </row>
    <row r="80" spans="1:9" x14ac:dyDescent="0.25">
      <c r="A80" s="172"/>
      <c r="B80" s="172"/>
      <c r="C80" s="172" t="s">
        <v>96</v>
      </c>
      <c r="D80" s="172">
        <v>100</v>
      </c>
      <c r="E80" s="172"/>
      <c r="F80" s="172"/>
      <c r="G80" s="172"/>
      <c r="H80" s="172"/>
      <c r="I80" s="172"/>
    </row>
    <row r="81" spans="1:9" x14ac:dyDescent="0.25">
      <c r="A81" s="172"/>
      <c r="B81" s="172"/>
      <c r="C81" s="172" t="s">
        <v>95</v>
      </c>
      <c r="D81" s="174">
        <v>180</v>
      </c>
      <c r="E81" s="172"/>
      <c r="F81" s="172"/>
      <c r="G81" s="172"/>
      <c r="H81" s="172"/>
      <c r="I81" s="172"/>
    </row>
    <row r="82" spans="1:9" x14ac:dyDescent="0.25">
      <c r="A82" s="172"/>
      <c r="B82" s="172"/>
      <c r="C82" s="172" t="s">
        <v>97</v>
      </c>
      <c r="D82" s="174">
        <v>400</v>
      </c>
      <c r="E82" s="172"/>
      <c r="F82" s="172"/>
      <c r="G82" s="172"/>
      <c r="H82" s="172"/>
      <c r="I82" s="172"/>
    </row>
    <row r="83" spans="1:9" x14ac:dyDescent="0.25">
      <c r="A83" s="172"/>
      <c r="B83" s="172"/>
      <c r="C83" s="172"/>
      <c r="D83" s="172"/>
      <c r="E83" s="172"/>
      <c r="F83" s="172"/>
      <c r="G83" s="172"/>
      <c r="H83" s="172"/>
      <c r="I83" s="172"/>
    </row>
    <row r="84" spans="1:9" x14ac:dyDescent="0.25">
      <c r="A84" s="172"/>
      <c r="B84" s="172"/>
      <c r="C84" s="172" t="s">
        <v>150</v>
      </c>
      <c r="D84" s="172"/>
      <c r="E84" s="172" t="s">
        <v>90</v>
      </c>
      <c r="F84" s="172"/>
      <c r="G84" s="172"/>
      <c r="H84" s="172"/>
      <c r="I84" s="172"/>
    </row>
    <row r="85" spans="1:9" x14ac:dyDescent="0.25">
      <c r="A85" s="172"/>
      <c r="B85" s="172"/>
      <c r="C85" s="172" t="s">
        <v>91</v>
      </c>
      <c r="D85" s="172">
        <v>0</v>
      </c>
      <c r="E85" s="172" t="s">
        <v>92</v>
      </c>
      <c r="F85" s="173">
        <f>D65*0.015*100</f>
        <v>0</v>
      </c>
      <c r="G85" s="173"/>
      <c r="H85" s="172"/>
      <c r="I85" s="172"/>
    </row>
    <row r="86" spans="1:9" x14ac:dyDescent="0.25">
      <c r="A86" s="172"/>
      <c r="B86" s="172"/>
      <c r="C86" s="172" t="s">
        <v>93</v>
      </c>
      <c r="D86" s="172">
        <v>20</v>
      </c>
      <c r="E86" s="172" t="s">
        <v>90</v>
      </c>
      <c r="F86" s="172">
        <v>10</v>
      </c>
      <c r="G86" s="172"/>
      <c r="H86" s="172"/>
      <c r="I86" s="172"/>
    </row>
    <row r="87" spans="1:9" x14ac:dyDescent="0.25">
      <c r="A87" s="172"/>
      <c r="B87" s="172"/>
      <c r="C87" s="172" t="s">
        <v>94</v>
      </c>
      <c r="D87" s="172">
        <v>100</v>
      </c>
      <c r="E87" s="172" t="s">
        <v>95</v>
      </c>
      <c r="F87" s="173">
        <f>1000-(SUM(F85:F86))</f>
        <v>990</v>
      </c>
      <c r="G87" s="173"/>
      <c r="H87" s="172"/>
      <c r="I87" s="172"/>
    </row>
    <row r="88" spans="1:9" x14ac:dyDescent="0.25">
      <c r="A88" s="172"/>
      <c r="B88" s="172"/>
      <c r="C88" s="172" t="s">
        <v>96</v>
      </c>
      <c r="D88" s="172">
        <v>100</v>
      </c>
      <c r="E88" s="172"/>
      <c r="F88" s="172"/>
      <c r="G88" s="172"/>
      <c r="H88" s="172"/>
      <c r="I88" s="172"/>
    </row>
    <row r="89" spans="1:9" x14ac:dyDescent="0.25">
      <c r="A89" s="172"/>
      <c r="B89" s="172"/>
      <c r="C89" s="172" t="s">
        <v>95</v>
      </c>
      <c r="D89" s="174">
        <v>180</v>
      </c>
      <c r="E89" s="172"/>
      <c r="F89" s="172"/>
      <c r="G89" s="172"/>
      <c r="H89" s="172"/>
      <c r="I89" s="172"/>
    </row>
    <row r="90" spans="1:9" x14ac:dyDescent="0.25">
      <c r="A90" s="172"/>
      <c r="B90" s="172"/>
      <c r="C90" s="172" t="s">
        <v>97</v>
      </c>
      <c r="D90" s="174">
        <v>400</v>
      </c>
      <c r="E90" s="172"/>
      <c r="F90" s="172"/>
      <c r="G90" s="172"/>
      <c r="H90" s="172"/>
      <c r="I90" s="172"/>
    </row>
    <row r="91" spans="1:9" x14ac:dyDescent="0.25">
      <c r="A91" s="172"/>
      <c r="B91" s="172"/>
      <c r="C91" s="172"/>
      <c r="D91" s="172"/>
      <c r="E91" s="172"/>
      <c r="F91" s="172"/>
      <c r="G91" s="172"/>
      <c r="H91" s="172"/>
      <c r="I91" s="172"/>
    </row>
    <row r="92" spans="1:9" x14ac:dyDescent="0.25">
      <c r="A92" s="172"/>
      <c r="B92" s="172"/>
      <c r="C92" s="172"/>
      <c r="D92" s="172"/>
      <c r="E92" s="172"/>
      <c r="F92" s="172"/>
      <c r="G92" s="172"/>
      <c r="H92" s="172"/>
      <c r="I92" s="172"/>
    </row>
    <row r="93" spans="1:9" x14ac:dyDescent="0.25">
      <c r="A93" s="172"/>
      <c r="B93" s="172"/>
      <c r="C93" s="172"/>
      <c r="D93" s="172"/>
      <c r="E93" s="172"/>
      <c r="F93" s="172"/>
      <c r="G93" s="172"/>
      <c r="H93" s="172"/>
      <c r="I93" s="172"/>
    </row>
    <row r="94" spans="1:9" x14ac:dyDescent="0.25">
      <c r="A94" s="172"/>
      <c r="B94" s="172"/>
      <c r="C94" s="172"/>
      <c r="D94" s="172"/>
      <c r="E94" s="172"/>
      <c r="F94" s="172"/>
      <c r="G94" s="172"/>
      <c r="H94" s="172"/>
      <c r="I94" s="172"/>
    </row>
    <row r="95" spans="1:9" x14ac:dyDescent="0.25">
      <c r="A95" s="172"/>
      <c r="B95" s="172"/>
      <c r="C95" s="172"/>
      <c r="D95" s="172"/>
      <c r="E95" s="172"/>
      <c r="F95" s="172"/>
      <c r="G95" s="172"/>
      <c r="H95" s="172"/>
      <c r="I95" s="172"/>
    </row>
    <row r="96" spans="1:9" x14ac:dyDescent="0.25">
      <c r="A96" s="172"/>
      <c r="B96" s="172"/>
      <c r="C96" s="172"/>
      <c r="D96" s="172"/>
      <c r="E96" s="172"/>
      <c r="F96" s="172"/>
      <c r="G96" s="172"/>
      <c r="H96" s="172"/>
      <c r="I96" s="172"/>
    </row>
    <row r="97" spans="1:9" x14ac:dyDescent="0.25">
      <c r="A97" s="172"/>
      <c r="B97" s="172"/>
      <c r="C97" s="172"/>
      <c r="D97" s="172"/>
      <c r="E97" s="172"/>
      <c r="F97" s="172"/>
      <c r="G97" s="172"/>
      <c r="H97" s="172"/>
      <c r="I97" s="172"/>
    </row>
    <row r="98" spans="1:9" x14ac:dyDescent="0.25">
      <c r="A98" s="172"/>
      <c r="B98" s="172"/>
      <c r="C98" s="172"/>
      <c r="D98" s="172"/>
      <c r="E98" s="172"/>
      <c r="F98" s="172"/>
      <c r="G98" s="172"/>
      <c r="H98" s="172"/>
      <c r="I98" s="172"/>
    </row>
    <row r="99" spans="1:9" x14ac:dyDescent="0.25">
      <c r="A99" s="172"/>
      <c r="B99" s="172"/>
      <c r="C99" s="172"/>
      <c r="D99" s="172"/>
      <c r="E99" s="172"/>
      <c r="F99" s="172"/>
      <c r="G99" s="172"/>
      <c r="H99" s="172"/>
      <c r="I99" s="172"/>
    </row>
    <row r="100" spans="1:9" x14ac:dyDescent="0.25">
      <c r="A100" s="172"/>
      <c r="B100" s="172"/>
      <c r="C100" s="172"/>
      <c r="D100" s="172"/>
      <c r="E100" s="172"/>
      <c r="F100" s="172"/>
      <c r="G100" s="172"/>
      <c r="H100" s="172"/>
      <c r="I100" s="172"/>
    </row>
    <row r="101" spans="1:9" x14ac:dyDescent="0.25">
      <c r="A101" s="172"/>
      <c r="B101" s="172"/>
      <c r="C101" s="172"/>
      <c r="D101" s="172"/>
      <c r="E101" s="172"/>
      <c r="F101" s="172"/>
      <c r="G101" s="172"/>
      <c r="H101" s="172"/>
      <c r="I101" s="172"/>
    </row>
    <row r="102" spans="1:9" x14ac:dyDescent="0.25">
      <c r="A102" s="172"/>
      <c r="B102" s="172"/>
      <c r="C102" s="172"/>
      <c r="D102" s="172"/>
      <c r="E102" s="172"/>
      <c r="F102" s="172"/>
      <c r="G102" s="172"/>
      <c r="H102" s="172"/>
      <c r="I102" s="172"/>
    </row>
    <row r="103" spans="1:9" x14ac:dyDescent="0.25">
      <c r="A103" s="172"/>
      <c r="B103" s="172"/>
      <c r="C103" s="172"/>
      <c r="D103" s="172"/>
      <c r="E103" s="172"/>
      <c r="F103" s="172"/>
      <c r="G103" s="172"/>
      <c r="H103" s="172"/>
      <c r="I103" s="172"/>
    </row>
    <row r="104" spans="1:9" x14ac:dyDescent="0.25">
      <c r="A104" s="172"/>
      <c r="B104" s="172"/>
      <c r="C104" s="172"/>
      <c r="D104" s="172"/>
      <c r="E104" s="172"/>
      <c r="F104" s="172"/>
      <c r="G104" s="172"/>
      <c r="H104" s="172"/>
      <c r="I104" s="172"/>
    </row>
    <row r="105" spans="1:9" x14ac:dyDescent="0.25">
      <c r="A105" s="172"/>
      <c r="B105" s="172"/>
      <c r="C105" s="172"/>
      <c r="D105" s="172"/>
      <c r="E105" s="172"/>
      <c r="F105" s="172"/>
      <c r="G105" s="172"/>
      <c r="H105" s="172"/>
      <c r="I105" s="172"/>
    </row>
    <row r="106" spans="1:9" x14ac:dyDescent="0.25">
      <c r="A106" s="172"/>
      <c r="B106" s="172"/>
      <c r="C106" s="172"/>
      <c r="D106" s="172"/>
      <c r="E106" s="172"/>
      <c r="F106" s="172"/>
      <c r="G106" s="172"/>
      <c r="H106" s="172"/>
      <c r="I106" s="172"/>
    </row>
    <row r="107" spans="1:9" x14ac:dyDescent="0.25">
      <c r="A107" s="172"/>
      <c r="B107" s="172"/>
      <c r="C107" s="172"/>
      <c r="D107" s="172"/>
      <c r="E107" s="172"/>
      <c r="F107" s="172"/>
      <c r="G107" s="172"/>
      <c r="H107" s="172"/>
      <c r="I107" s="172"/>
    </row>
    <row r="108" spans="1:9" x14ac:dyDescent="0.25">
      <c r="A108" s="172"/>
      <c r="B108" s="172"/>
      <c r="C108" s="172"/>
      <c r="D108" s="172"/>
      <c r="E108" s="172"/>
      <c r="F108" s="172"/>
      <c r="G108" s="172"/>
      <c r="H108" s="172"/>
      <c r="I108" s="172"/>
    </row>
    <row r="109" spans="1:9" x14ac:dyDescent="0.25">
      <c r="A109" s="172"/>
      <c r="B109" s="172"/>
      <c r="C109" s="172"/>
      <c r="D109" s="172"/>
      <c r="E109" s="172"/>
      <c r="F109" s="172"/>
      <c r="G109" s="172"/>
      <c r="H109" s="172"/>
      <c r="I109" s="172"/>
    </row>
    <row r="110" spans="1:9" x14ac:dyDescent="0.25">
      <c r="A110" s="172"/>
      <c r="B110" s="172"/>
      <c r="C110" s="172"/>
      <c r="D110" s="172"/>
      <c r="E110" s="172"/>
      <c r="F110" s="172"/>
      <c r="G110" s="172"/>
      <c r="H110" s="172"/>
      <c r="I110" s="172"/>
    </row>
    <row r="111" spans="1:9" x14ac:dyDescent="0.25">
      <c r="A111" s="172"/>
      <c r="B111" s="172"/>
      <c r="C111" s="172"/>
      <c r="D111" s="172"/>
      <c r="E111" s="172"/>
      <c r="F111" s="172"/>
      <c r="G111" s="172"/>
      <c r="H111" s="172"/>
      <c r="I111" s="172"/>
    </row>
    <row r="112" spans="1:9" x14ac:dyDescent="0.25">
      <c r="A112" s="172"/>
      <c r="B112" s="172"/>
      <c r="C112" s="172"/>
      <c r="D112" s="172"/>
      <c r="E112" s="172"/>
      <c r="F112" s="172"/>
      <c r="G112" s="172"/>
      <c r="H112" s="172"/>
      <c r="I112" s="172"/>
    </row>
    <row r="113" spans="1:9" x14ac:dyDescent="0.25">
      <c r="A113" s="172"/>
      <c r="B113" s="172"/>
      <c r="C113" s="172"/>
      <c r="D113" s="172"/>
      <c r="E113" s="172"/>
      <c r="F113" s="172"/>
      <c r="G113" s="172"/>
      <c r="H113" s="172"/>
      <c r="I113" s="172"/>
    </row>
    <row r="114" spans="1:9" x14ac:dyDescent="0.25">
      <c r="A114" s="172"/>
      <c r="B114" s="172"/>
      <c r="C114" s="172"/>
      <c r="D114" s="172"/>
      <c r="E114" s="172"/>
      <c r="F114" s="172"/>
      <c r="G114" s="172"/>
      <c r="H114" s="172"/>
      <c r="I114" s="172"/>
    </row>
    <row r="115" spans="1:9" x14ac:dyDescent="0.25">
      <c r="A115" s="172"/>
      <c r="B115" s="172"/>
      <c r="C115" s="172"/>
      <c r="D115" s="172"/>
      <c r="E115" s="172"/>
      <c r="F115" s="172"/>
      <c r="G115" s="172"/>
      <c r="H115" s="172"/>
      <c r="I115" s="172"/>
    </row>
    <row r="116" spans="1:9" x14ac:dyDescent="0.25">
      <c r="A116" s="172"/>
      <c r="B116" s="172"/>
      <c r="C116" s="172"/>
      <c r="D116" s="172"/>
      <c r="E116" s="172"/>
      <c r="F116" s="172"/>
      <c r="G116" s="172"/>
      <c r="H116" s="172"/>
      <c r="I116" s="172"/>
    </row>
    <row r="117" spans="1:9" x14ac:dyDescent="0.25">
      <c r="A117" s="172"/>
      <c r="B117" s="172"/>
      <c r="C117" s="172"/>
      <c r="D117" s="172"/>
      <c r="E117" s="172"/>
      <c r="F117" s="172"/>
      <c r="G117" s="172"/>
      <c r="H117" s="172"/>
      <c r="I117" s="172"/>
    </row>
    <row r="118" spans="1:9" x14ac:dyDescent="0.25">
      <c r="A118" s="172"/>
      <c r="B118" s="172"/>
      <c r="C118" s="172"/>
      <c r="D118" s="172"/>
      <c r="E118" s="172"/>
      <c r="F118" s="172"/>
      <c r="G118" s="172"/>
      <c r="H118" s="172"/>
      <c r="I118" s="172"/>
    </row>
    <row r="119" spans="1:9" x14ac:dyDescent="0.25">
      <c r="A119" s="172"/>
      <c r="B119" s="172"/>
      <c r="C119" s="172"/>
      <c r="D119" s="172"/>
      <c r="E119" s="172"/>
      <c r="F119" s="172"/>
      <c r="G119" s="172"/>
      <c r="H119" s="172"/>
      <c r="I119" s="172"/>
    </row>
    <row r="120" spans="1:9" x14ac:dyDescent="0.25">
      <c r="A120" s="172"/>
      <c r="B120" s="172"/>
      <c r="C120" s="172"/>
      <c r="D120" s="172"/>
      <c r="E120" s="172"/>
      <c r="F120" s="172"/>
      <c r="G120" s="172"/>
      <c r="H120" s="172"/>
      <c r="I120" s="172"/>
    </row>
    <row r="121" spans="1:9" x14ac:dyDescent="0.25">
      <c r="A121" s="172"/>
      <c r="B121" s="172"/>
      <c r="C121" s="172"/>
      <c r="D121" s="172"/>
      <c r="E121" s="172"/>
      <c r="F121" s="172"/>
      <c r="G121" s="172"/>
      <c r="H121" s="172"/>
      <c r="I121" s="172"/>
    </row>
    <row r="122" spans="1:9" x14ac:dyDescent="0.25">
      <c r="A122" s="172"/>
      <c r="B122" s="172"/>
      <c r="C122" s="172"/>
      <c r="D122" s="172"/>
      <c r="E122" s="172"/>
      <c r="F122" s="172"/>
      <c r="G122" s="172"/>
      <c r="H122" s="172"/>
      <c r="I122" s="172"/>
    </row>
    <row r="123" spans="1:9" x14ac:dyDescent="0.25">
      <c r="A123" s="172"/>
      <c r="B123" s="172"/>
      <c r="C123" s="172"/>
      <c r="D123" s="172"/>
      <c r="E123" s="172"/>
      <c r="F123" s="172"/>
      <c r="G123" s="172"/>
      <c r="H123" s="172"/>
      <c r="I123" s="172"/>
    </row>
    <row r="124" spans="1:9" x14ac:dyDescent="0.25">
      <c r="A124" s="172"/>
      <c r="B124" s="172"/>
      <c r="C124" s="172"/>
      <c r="D124" s="172"/>
      <c r="E124" s="172"/>
      <c r="F124" s="172"/>
      <c r="G124" s="172"/>
      <c r="H124" s="172"/>
      <c r="I124" s="172"/>
    </row>
    <row r="125" spans="1:9" x14ac:dyDescent="0.25">
      <c r="A125" s="172"/>
      <c r="B125" s="172"/>
      <c r="C125" s="172"/>
      <c r="D125" s="172"/>
      <c r="E125" s="172"/>
      <c r="F125" s="172"/>
      <c r="G125" s="172"/>
      <c r="H125" s="172"/>
      <c r="I125" s="172"/>
    </row>
    <row r="126" spans="1:9" x14ac:dyDescent="0.25">
      <c r="A126" s="172"/>
      <c r="B126" s="172"/>
      <c r="C126" s="172"/>
      <c r="D126" s="172"/>
      <c r="E126" s="172"/>
      <c r="F126" s="172"/>
      <c r="G126" s="172"/>
      <c r="H126" s="172"/>
      <c r="I126" s="172"/>
    </row>
    <row r="127" spans="1:9" x14ac:dyDescent="0.25">
      <c r="A127" s="172"/>
      <c r="B127" s="172"/>
      <c r="C127" s="172"/>
      <c r="D127" s="172"/>
      <c r="E127" s="172"/>
      <c r="F127" s="172"/>
      <c r="G127" s="172"/>
      <c r="H127" s="172"/>
      <c r="I127" s="172"/>
    </row>
    <row r="128" spans="1:9" x14ac:dyDescent="0.25">
      <c r="A128" s="172"/>
      <c r="B128" s="172"/>
      <c r="C128" s="172"/>
      <c r="D128" s="172"/>
      <c r="E128" s="172"/>
      <c r="F128" s="172"/>
      <c r="G128" s="172"/>
      <c r="H128" s="172"/>
      <c r="I128" s="172"/>
    </row>
    <row r="129" spans="1:9" x14ac:dyDescent="0.25">
      <c r="A129" s="172"/>
      <c r="B129" s="172"/>
      <c r="C129" s="172"/>
      <c r="D129" s="172"/>
      <c r="E129" s="172"/>
      <c r="F129" s="172"/>
      <c r="G129" s="172"/>
      <c r="H129" s="172"/>
      <c r="I129" s="172"/>
    </row>
    <row r="130" spans="1:9" x14ac:dyDescent="0.25">
      <c r="A130" s="172"/>
      <c r="B130" s="172"/>
      <c r="C130" s="172"/>
      <c r="D130" s="172"/>
      <c r="E130" s="172"/>
      <c r="F130" s="172"/>
      <c r="G130" s="172"/>
      <c r="H130" s="172"/>
      <c r="I130" s="172"/>
    </row>
    <row r="131" spans="1:9" x14ac:dyDescent="0.25">
      <c r="A131" s="172"/>
      <c r="B131" s="172"/>
      <c r="C131" s="172"/>
      <c r="D131" s="172"/>
      <c r="E131" s="172"/>
      <c r="F131" s="172"/>
      <c r="G131" s="172"/>
      <c r="H131" s="172"/>
      <c r="I131" s="172"/>
    </row>
    <row r="132" spans="1:9" x14ac:dyDescent="0.25">
      <c r="A132" s="172"/>
      <c r="B132" s="172"/>
      <c r="C132" s="172"/>
      <c r="D132" s="172"/>
      <c r="E132" s="172"/>
      <c r="F132" s="172"/>
      <c r="G132" s="172"/>
      <c r="H132" s="172"/>
      <c r="I132" s="172"/>
    </row>
    <row r="133" spans="1:9" x14ac:dyDescent="0.25">
      <c r="A133" s="172"/>
      <c r="B133" s="172"/>
      <c r="C133" s="172"/>
      <c r="D133" s="172"/>
      <c r="E133" s="172"/>
      <c r="F133" s="172"/>
      <c r="G133" s="172"/>
      <c r="H133" s="172"/>
      <c r="I133" s="172"/>
    </row>
    <row r="134" spans="1:9" x14ac:dyDescent="0.25">
      <c r="A134" s="172"/>
      <c r="B134" s="172"/>
      <c r="C134" s="172"/>
      <c r="D134" s="172"/>
      <c r="E134" s="172"/>
      <c r="F134" s="172"/>
      <c r="G134" s="172"/>
      <c r="H134" s="172"/>
      <c r="I134" s="172"/>
    </row>
    <row r="135" spans="1:9" x14ac:dyDescent="0.25">
      <c r="A135" s="172"/>
      <c r="B135" s="172"/>
      <c r="C135" s="172"/>
      <c r="D135" s="172"/>
      <c r="E135" s="172"/>
      <c r="F135" s="172"/>
      <c r="G135" s="172"/>
      <c r="H135" s="172"/>
      <c r="I135" s="172"/>
    </row>
    <row r="136" spans="1:9" x14ac:dyDescent="0.25">
      <c r="A136" s="172"/>
      <c r="B136" s="172"/>
      <c r="C136" s="172"/>
      <c r="D136" s="172"/>
      <c r="E136" s="172"/>
      <c r="F136" s="172"/>
      <c r="G136" s="172"/>
      <c r="H136" s="172"/>
      <c r="I136" s="172"/>
    </row>
    <row r="137" spans="1:9" x14ac:dyDescent="0.25">
      <c r="A137" s="172"/>
      <c r="B137" s="172"/>
      <c r="C137" s="172"/>
      <c r="D137" s="172"/>
      <c r="E137" s="172"/>
      <c r="F137" s="172"/>
      <c r="G137" s="172"/>
      <c r="H137" s="172"/>
      <c r="I137" s="172"/>
    </row>
    <row r="138" spans="1:9" x14ac:dyDescent="0.25">
      <c r="A138" s="172"/>
      <c r="B138" s="172"/>
      <c r="C138" s="172"/>
      <c r="D138" s="172"/>
      <c r="E138" s="172"/>
      <c r="F138" s="172"/>
      <c r="G138" s="172"/>
      <c r="H138" s="172"/>
      <c r="I138" s="172"/>
    </row>
    <row r="139" spans="1:9" x14ac:dyDescent="0.25">
      <c r="A139" s="172"/>
      <c r="B139" s="172"/>
      <c r="C139" s="172"/>
      <c r="D139" s="172"/>
      <c r="E139" s="172"/>
      <c r="F139" s="172"/>
      <c r="G139" s="172"/>
      <c r="H139" s="172"/>
      <c r="I139" s="172"/>
    </row>
    <row r="140" spans="1:9" x14ac:dyDescent="0.25">
      <c r="A140" s="172"/>
      <c r="B140" s="172"/>
      <c r="C140" s="172"/>
      <c r="D140" s="172"/>
      <c r="E140" s="172"/>
      <c r="F140" s="172"/>
      <c r="G140" s="172"/>
      <c r="H140" s="172"/>
      <c r="I140" s="172"/>
    </row>
    <row r="141" spans="1:9" x14ac:dyDescent="0.25">
      <c r="A141" s="172"/>
      <c r="B141" s="172"/>
      <c r="C141" s="172"/>
      <c r="D141" s="172"/>
      <c r="E141" s="172"/>
      <c r="F141" s="172"/>
      <c r="G141" s="172"/>
      <c r="H141" s="172"/>
      <c r="I141" s="172"/>
    </row>
    <row r="142" spans="1:9" x14ac:dyDescent="0.25">
      <c r="A142" s="172"/>
      <c r="B142" s="172"/>
      <c r="C142" s="172"/>
      <c r="D142" s="172"/>
      <c r="E142" s="172"/>
      <c r="F142" s="172"/>
      <c r="G142" s="172"/>
      <c r="H142" s="172"/>
      <c r="I142" s="172"/>
    </row>
    <row r="143" spans="1:9" x14ac:dyDescent="0.25">
      <c r="A143" s="172"/>
      <c r="B143" s="172"/>
      <c r="C143" s="172"/>
      <c r="D143" s="172"/>
      <c r="E143" s="172"/>
      <c r="F143" s="172"/>
      <c r="G143" s="172"/>
      <c r="H143" s="172"/>
      <c r="I143" s="172"/>
    </row>
    <row r="144" spans="1:9" x14ac:dyDescent="0.25">
      <c r="A144" s="172"/>
      <c r="B144" s="172"/>
      <c r="C144" s="172"/>
      <c r="D144" s="172"/>
      <c r="E144" s="172"/>
      <c r="F144" s="172"/>
      <c r="G144" s="172"/>
      <c r="H144" s="172"/>
      <c r="I144" s="172"/>
    </row>
    <row r="145" spans="1:9" x14ac:dyDescent="0.25">
      <c r="A145" s="172"/>
      <c r="B145" s="172"/>
      <c r="C145" s="172"/>
      <c r="D145" s="172"/>
      <c r="E145" s="172"/>
      <c r="F145" s="172"/>
      <c r="G145" s="172"/>
      <c r="H145" s="172"/>
      <c r="I145" s="172"/>
    </row>
    <row r="146" spans="1:9" x14ac:dyDescent="0.25">
      <c r="A146" s="172"/>
      <c r="B146" s="172"/>
      <c r="C146" s="172"/>
      <c r="D146" s="172"/>
      <c r="E146" s="172"/>
      <c r="F146" s="172"/>
      <c r="G146" s="172"/>
      <c r="H146" s="172"/>
      <c r="I146" s="172"/>
    </row>
    <row r="147" spans="1:9" x14ac:dyDescent="0.25">
      <c r="A147" s="172"/>
      <c r="B147" s="172"/>
      <c r="C147" s="172"/>
      <c r="D147" s="172"/>
      <c r="E147" s="172"/>
      <c r="F147" s="172"/>
      <c r="G147" s="172"/>
      <c r="H147" s="172"/>
      <c r="I147" s="172"/>
    </row>
    <row r="148" spans="1:9" x14ac:dyDescent="0.25">
      <c r="A148" s="172"/>
      <c r="B148" s="172"/>
      <c r="C148" s="172"/>
      <c r="D148" s="172"/>
      <c r="E148" s="172"/>
      <c r="F148" s="172"/>
      <c r="G148" s="172"/>
      <c r="H148" s="172"/>
      <c r="I148" s="172"/>
    </row>
    <row r="149" spans="1:9" x14ac:dyDescent="0.25">
      <c r="A149" s="172"/>
      <c r="B149" s="172"/>
      <c r="C149" s="172"/>
      <c r="D149" s="172"/>
      <c r="E149" s="172"/>
      <c r="F149" s="172"/>
      <c r="G149" s="172"/>
      <c r="H149" s="172"/>
      <c r="I149" s="172"/>
    </row>
    <row r="150" spans="1:9" x14ac:dyDescent="0.25">
      <c r="A150" s="172"/>
      <c r="B150" s="172"/>
      <c r="C150" s="172"/>
      <c r="D150" s="172"/>
      <c r="E150" s="172"/>
      <c r="F150" s="172"/>
      <c r="G150" s="172"/>
      <c r="H150" s="172"/>
      <c r="I150" s="172"/>
    </row>
    <row r="151" spans="1:9" x14ac:dyDescent="0.25">
      <c r="A151" s="172"/>
      <c r="B151" s="172"/>
      <c r="C151" s="172"/>
      <c r="D151" s="172"/>
      <c r="E151" s="172"/>
      <c r="F151" s="172"/>
      <c r="G151" s="172"/>
      <c r="H151" s="172"/>
      <c r="I151" s="172"/>
    </row>
    <row r="152" spans="1:9" x14ac:dyDescent="0.25">
      <c r="A152" s="172"/>
      <c r="B152" s="172"/>
      <c r="C152" s="172"/>
      <c r="D152" s="172"/>
      <c r="E152" s="172"/>
      <c r="F152" s="172"/>
      <c r="G152" s="172"/>
      <c r="H152" s="172"/>
      <c r="I152" s="172"/>
    </row>
    <row r="153" spans="1:9" x14ac:dyDescent="0.25">
      <c r="A153" s="172"/>
      <c r="B153" s="172"/>
      <c r="C153" s="172"/>
      <c r="D153" s="172"/>
      <c r="E153" s="172"/>
      <c r="F153" s="172"/>
      <c r="G153" s="172"/>
      <c r="H153" s="172"/>
      <c r="I153" s="172"/>
    </row>
    <row r="154" spans="1:9" x14ac:dyDescent="0.25">
      <c r="A154" s="172"/>
      <c r="B154" s="172"/>
      <c r="C154" s="172"/>
      <c r="D154" s="172"/>
      <c r="E154" s="172"/>
      <c r="F154" s="172"/>
      <c r="G154" s="172"/>
      <c r="H154" s="172"/>
      <c r="I154" s="172"/>
    </row>
    <row r="155" spans="1:9" x14ac:dyDescent="0.25">
      <c r="A155" s="172"/>
      <c r="B155" s="172"/>
      <c r="C155" s="172"/>
      <c r="D155" s="172"/>
      <c r="E155" s="172"/>
      <c r="F155" s="172"/>
      <c r="G155" s="172"/>
      <c r="H155" s="172"/>
      <c r="I155" s="172"/>
    </row>
    <row r="156" spans="1:9" x14ac:dyDescent="0.25">
      <c r="A156" s="172"/>
      <c r="B156" s="172"/>
      <c r="C156" s="172"/>
      <c r="D156" s="172"/>
      <c r="E156" s="172"/>
      <c r="F156" s="172"/>
      <c r="G156" s="172"/>
      <c r="H156" s="172"/>
      <c r="I156" s="172"/>
    </row>
    <row r="157" spans="1:9" x14ac:dyDescent="0.25">
      <c r="A157" s="172"/>
      <c r="B157" s="172"/>
      <c r="C157" s="172"/>
      <c r="D157" s="172"/>
      <c r="E157" s="172"/>
      <c r="F157" s="172"/>
      <c r="G157" s="172"/>
      <c r="H157" s="172"/>
      <c r="I157" s="172"/>
    </row>
    <row r="158" spans="1:9" x14ac:dyDescent="0.25">
      <c r="A158" s="172"/>
      <c r="B158" s="172"/>
      <c r="C158" s="172"/>
      <c r="D158" s="172"/>
      <c r="E158" s="172"/>
      <c r="F158" s="172"/>
      <c r="G158" s="172"/>
      <c r="H158" s="172"/>
      <c r="I158" s="172"/>
    </row>
    <row r="159" spans="1:9" x14ac:dyDescent="0.25">
      <c r="A159" s="172"/>
      <c r="B159" s="172"/>
      <c r="C159" s="172"/>
      <c r="D159" s="172"/>
      <c r="E159" s="172"/>
      <c r="F159" s="172"/>
      <c r="G159" s="172"/>
      <c r="H159" s="172"/>
      <c r="I159" s="172"/>
    </row>
    <row r="160" spans="1:9" x14ac:dyDescent="0.25">
      <c r="A160" s="172"/>
      <c r="B160" s="172"/>
      <c r="C160" s="172"/>
      <c r="D160" s="172"/>
      <c r="E160" s="172"/>
      <c r="F160" s="172"/>
      <c r="G160" s="172"/>
      <c r="H160" s="172"/>
      <c r="I160" s="172"/>
    </row>
    <row r="161" spans="1:9" x14ac:dyDescent="0.25">
      <c r="A161" s="172"/>
      <c r="B161" s="172"/>
      <c r="C161" s="172"/>
      <c r="D161" s="172"/>
      <c r="E161" s="172"/>
      <c r="F161" s="172"/>
      <c r="G161" s="172"/>
      <c r="H161" s="172"/>
      <c r="I161" s="172"/>
    </row>
    <row r="162" spans="1:9" x14ac:dyDescent="0.25">
      <c r="A162" s="172"/>
      <c r="B162" s="172"/>
      <c r="C162" s="172"/>
      <c r="D162" s="172"/>
      <c r="E162" s="172"/>
      <c r="F162" s="172"/>
      <c r="G162" s="172"/>
      <c r="H162" s="172"/>
      <c r="I162" s="172"/>
    </row>
    <row r="163" spans="1:9" x14ac:dyDescent="0.25">
      <c r="A163" s="172"/>
      <c r="B163" s="172"/>
      <c r="C163" s="172"/>
      <c r="D163" s="172"/>
      <c r="E163" s="172"/>
      <c r="F163" s="172"/>
      <c r="G163" s="172"/>
      <c r="H163" s="172"/>
      <c r="I163" s="172"/>
    </row>
    <row r="164" spans="1:9" x14ac:dyDescent="0.25">
      <c r="A164" s="172"/>
      <c r="B164" s="172"/>
      <c r="C164" s="172"/>
      <c r="D164" s="172"/>
      <c r="E164" s="172"/>
      <c r="F164" s="172"/>
      <c r="G164" s="172"/>
      <c r="H164" s="172"/>
      <c r="I164" s="172"/>
    </row>
    <row r="165" spans="1:9" x14ac:dyDescent="0.25">
      <c r="A165" s="172"/>
      <c r="B165" s="172"/>
      <c r="C165" s="172"/>
      <c r="D165" s="172"/>
      <c r="E165" s="172"/>
      <c r="F165" s="172"/>
      <c r="G165" s="172"/>
      <c r="H165" s="172"/>
      <c r="I165" s="172"/>
    </row>
    <row r="166" spans="1:9" x14ac:dyDescent="0.25">
      <c r="A166" s="172"/>
      <c r="B166" s="172"/>
      <c r="C166" s="172"/>
      <c r="D166" s="172"/>
      <c r="E166" s="172"/>
      <c r="F166" s="172"/>
      <c r="G166" s="172"/>
      <c r="H166" s="172"/>
      <c r="I166" s="172"/>
    </row>
    <row r="167" spans="1:9" x14ac:dyDescent="0.25">
      <c r="A167" s="172"/>
      <c r="B167" s="172"/>
      <c r="C167" s="172"/>
      <c r="D167" s="172"/>
      <c r="E167" s="172"/>
      <c r="F167" s="172"/>
      <c r="G167" s="172"/>
      <c r="H167" s="172"/>
      <c r="I167" s="172"/>
    </row>
    <row r="168" spans="1:9" x14ac:dyDescent="0.25">
      <c r="A168" s="172"/>
      <c r="B168" s="172"/>
      <c r="C168" s="172"/>
      <c r="D168" s="172"/>
      <c r="E168" s="172"/>
      <c r="F168" s="172"/>
      <c r="G168" s="172"/>
      <c r="H168" s="172"/>
      <c r="I168" s="172"/>
    </row>
    <row r="169" spans="1:9" x14ac:dyDescent="0.25">
      <c r="A169" s="172"/>
      <c r="B169" s="172"/>
      <c r="C169" s="172"/>
      <c r="D169" s="172"/>
      <c r="E169" s="172"/>
      <c r="F169" s="172"/>
      <c r="G169" s="172"/>
      <c r="H169" s="172"/>
      <c r="I169" s="172"/>
    </row>
    <row r="170" spans="1:9" x14ac:dyDescent="0.25">
      <c r="A170" s="172"/>
      <c r="B170" s="172"/>
      <c r="C170" s="172"/>
      <c r="D170" s="172"/>
      <c r="E170" s="172"/>
      <c r="F170" s="172"/>
      <c r="G170" s="172"/>
      <c r="H170" s="172"/>
      <c r="I170" s="172"/>
    </row>
    <row r="171" spans="1:9" x14ac:dyDescent="0.25">
      <c r="A171" s="172"/>
      <c r="B171" s="172"/>
      <c r="C171" s="172"/>
      <c r="D171" s="172"/>
      <c r="E171" s="172"/>
      <c r="F171" s="172"/>
      <c r="G171" s="172"/>
      <c r="H171" s="172"/>
      <c r="I171" s="172"/>
    </row>
    <row r="172" spans="1:9" x14ac:dyDescent="0.25">
      <c r="A172" s="172"/>
      <c r="B172" s="172"/>
      <c r="C172" s="172"/>
      <c r="D172" s="172"/>
      <c r="E172" s="172"/>
      <c r="F172" s="172"/>
      <c r="G172" s="172"/>
      <c r="H172" s="172"/>
      <c r="I172" s="172"/>
    </row>
    <row r="173" spans="1:9" x14ac:dyDescent="0.25">
      <c r="A173" s="172"/>
      <c r="B173" s="172"/>
      <c r="C173" s="172"/>
      <c r="D173" s="172"/>
      <c r="E173" s="172"/>
      <c r="F173" s="172"/>
      <c r="G173" s="172"/>
      <c r="H173" s="172"/>
      <c r="I173" s="172"/>
    </row>
    <row r="174" spans="1:9" x14ac:dyDescent="0.25">
      <c r="A174" s="172"/>
      <c r="B174" s="172"/>
      <c r="C174" s="172"/>
      <c r="D174" s="172"/>
      <c r="E174" s="172"/>
      <c r="F174" s="172"/>
      <c r="G174" s="172"/>
      <c r="H174" s="172"/>
      <c r="I174" s="172"/>
    </row>
    <row r="175" spans="1:9" x14ac:dyDescent="0.25">
      <c r="A175" s="172"/>
      <c r="B175" s="172"/>
      <c r="C175" s="172"/>
      <c r="D175" s="172"/>
      <c r="E175" s="172"/>
      <c r="F175" s="172"/>
      <c r="G175" s="172"/>
      <c r="H175" s="172"/>
      <c r="I175" s="172"/>
    </row>
    <row r="176" spans="1:9" x14ac:dyDescent="0.25">
      <c r="A176" s="172"/>
      <c r="B176" s="172"/>
      <c r="C176" s="172"/>
      <c r="D176" s="172"/>
      <c r="E176" s="172"/>
      <c r="F176" s="172"/>
      <c r="G176" s="172"/>
      <c r="H176" s="172"/>
      <c r="I176" s="172"/>
    </row>
    <row r="177" spans="1:9" x14ac:dyDescent="0.25">
      <c r="A177" s="172"/>
      <c r="B177" s="172"/>
      <c r="C177" s="172"/>
      <c r="D177" s="172"/>
      <c r="E177" s="172"/>
      <c r="F177" s="172"/>
      <c r="G177" s="172"/>
      <c r="H177" s="172"/>
      <c r="I177" s="172"/>
    </row>
    <row r="178" spans="1:9" x14ac:dyDescent="0.25">
      <c r="A178" s="172"/>
      <c r="B178" s="172"/>
      <c r="C178" s="172"/>
      <c r="D178" s="172"/>
      <c r="E178" s="172"/>
      <c r="F178" s="172"/>
      <c r="G178" s="172"/>
      <c r="H178" s="172"/>
      <c r="I178" s="172"/>
    </row>
    <row r="179" spans="1:9" x14ac:dyDescent="0.25">
      <c r="A179" s="172"/>
      <c r="B179" s="172"/>
      <c r="C179" s="172"/>
      <c r="D179" s="172"/>
      <c r="E179" s="172"/>
      <c r="F179" s="172"/>
      <c r="G179" s="172"/>
      <c r="H179" s="172"/>
      <c r="I179" s="172"/>
    </row>
    <row r="180" spans="1:9" x14ac:dyDescent="0.25">
      <c r="A180" s="172"/>
      <c r="B180" s="172"/>
      <c r="C180" s="172"/>
      <c r="D180" s="172"/>
      <c r="E180" s="172"/>
      <c r="F180" s="172"/>
      <c r="G180" s="172"/>
      <c r="H180" s="172"/>
      <c r="I180" s="172"/>
    </row>
    <row r="181" spans="1:9" x14ac:dyDescent="0.25">
      <c r="A181" s="172"/>
      <c r="B181" s="172"/>
      <c r="C181" s="172"/>
      <c r="D181" s="172"/>
      <c r="E181" s="172"/>
      <c r="F181" s="172"/>
      <c r="G181" s="172"/>
      <c r="H181" s="172"/>
      <c r="I181" s="172"/>
    </row>
    <row r="182" spans="1:9" x14ac:dyDescent="0.25">
      <c r="A182" s="172"/>
      <c r="B182" s="172"/>
      <c r="C182" s="172"/>
      <c r="D182" s="172"/>
      <c r="E182" s="172"/>
      <c r="F182" s="172"/>
      <c r="G182" s="172"/>
      <c r="H182" s="172"/>
      <c r="I182" s="172"/>
    </row>
    <row r="183" spans="1:9" x14ac:dyDescent="0.25">
      <c r="A183" s="172"/>
      <c r="B183" s="172"/>
      <c r="C183" s="172"/>
      <c r="D183" s="172"/>
      <c r="E183" s="172"/>
      <c r="F183" s="172"/>
      <c r="G183" s="172"/>
      <c r="H183" s="172"/>
      <c r="I183" s="172"/>
    </row>
    <row r="184" spans="1:9" x14ac:dyDescent="0.25">
      <c r="A184" s="172"/>
      <c r="B184" s="172"/>
      <c r="C184" s="172"/>
      <c r="D184" s="172"/>
      <c r="E184" s="172"/>
      <c r="F184" s="172"/>
      <c r="G184" s="172"/>
      <c r="H184" s="172"/>
      <c r="I184" s="172"/>
    </row>
    <row r="185" spans="1:9" x14ac:dyDescent="0.25">
      <c r="A185" s="172"/>
      <c r="B185" s="172"/>
      <c r="C185" s="172"/>
      <c r="D185" s="172"/>
      <c r="E185" s="172"/>
      <c r="F185" s="172"/>
      <c r="G185" s="172"/>
      <c r="H185" s="172"/>
      <c r="I185" s="172"/>
    </row>
    <row r="186" spans="1:9" x14ac:dyDescent="0.25">
      <c r="A186" s="172"/>
      <c r="B186" s="172"/>
      <c r="C186" s="172"/>
      <c r="D186" s="172"/>
      <c r="E186" s="172"/>
      <c r="F186" s="172"/>
      <c r="G186" s="172"/>
      <c r="H186" s="172"/>
      <c r="I186" s="172"/>
    </row>
    <row r="187" spans="1:9" x14ac:dyDescent="0.25">
      <c r="A187" s="172"/>
      <c r="B187" s="172"/>
      <c r="C187" s="172"/>
      <c r="D187" s="172"/>
      <c r="E187" s="172"/>
      <c r="F187" s="172"/>
      <c r="G187" s="172"/>
      <c r="H187" s="172"/>
      <c r="I187" s="172"/>
    </row>
    <row r="188" spans="1:9" x14ac:dyDescent="0.25">
      <c r="A188" s="172"/>
      <c r="B188" s="172"/>
      <c r="C188" s="172"/>
      <c r="D188" s="172"/>
      <c r="E188" s="172"/>
      <c r="F188" s="172"/>
      <c r="G188" s="172"/>
      <c r="H188" s="172"/>
      <c r="I188" s="172"/>
    </row>
    <row r="189" spans="1:9" x14ac:dyDescent="0.25">
      <c r="A189" s="172"/>
      <c r="B189" s="172"/>
      <c r="C189" s="172"/>
      <c r="D189" s="172"/>
      <c r="E189" s="172"/>
      <c r="F189" s="172"/>
      <c r="G189" s="172"/>
      <c r="H189" s="172"/>
      <c r="I189" s="172"/>
    </row>
    <row r="190" spans="1:9" x14ac:dyDescent="0.25">
      <c r="A190" s="172"/>
      <c r="B190" s="172"/>
      <c r="C190" s="172"/>
      <c r="D190" s="172"/>
      <c r="E190" s="172"/>
      <c r="F190" s="172"/>
      <c r="G190" s="172"/>
      <c r="H190" s="172"/>
      <c r="I190" s="172"/>
    </row>
    <row r="191" spans="1:9" x14ac:dyDescent="0.25">
      <c r="A191" s="172"/>
      <c r="B191" s="172"/>
      <c r="C191" s="172"/>
      <c r="D191" s="172"/>
      <c r="E191" s="172"/>
      <c r="F191" s="172"/>
      <c r="G191" s="172"/>
      <c r="H191" s="172"/>
      <c r="I191" s="172"/>
    </row>
    <row r="192" spans="1:9" x14ac:dyDescent="0.25">
      <c r="A192" s="172"/>
      <c r="B192" s="172"/>
      <c r="C192" s="172"/>
      <c r="D192" s="172"/>
      <c r="E192" s="172"/>
      <c r="F192" s="172"/>
      <c r="G192" s="172"/>
      <c r="H192" s="172"/>
      <c r="I192" s="172"/>
    </row>
    <row r="193" spans="1:9" x14ac:dyDescent="0.25">
      <c r="A193" s="172"/>
      <c r="B193" s="172"/>
      <c r="C193" s="172"/>
      <c r="D193" s="172"/>
      <c r="E193" s="172"/>
      <c r="F193" s="172"/>
      <c r="G193" s="172"/>
      <c r="H193" s="172"/>
      <c r="I193" s="172"/>
    </row>
    <row r="194" spans="1:9" x14ac:dyDescent="0.25">
      <c r="A194" s="172"/>
      <c r="B194" s="172"/>
      <c r="C194" s="172"/>
      <c r="D194" s="172"/>
      <c r="E194" s="172"/>
      <c r="F194" s="172"/>
      <c r="G194" s="172"/>
      <c r="H194" s="172"/>
      <c r="I194" s="172"/>
    </row>
    <row r="195" spans="1:9" x14ac:dyDescent="0.25">
      <c r="A195" s="172"/>
      <c r="B195" s="172"/>
      <c r="C195" s="172"/>
      <c r="D195" s="172"/>
      <c r="E195" s="172"/>
      <c r="F195" s="172"/>
      <c r="G195" s="172"/>
      <c r="H195" s="172"/>
      <c r="I195" s="172"/>
    </row>
    <row r="196" spans="1:9" x14ac:dyDescent="0.25">
      <c r="A196" s="172"/>
      <c r="B196" s="172"/>
      <c r="C196" s="172"/>
      <c r="D196" s="172"/>
      <c r="E196" s="172"/>
      <c r="F196" s="172"/>
      <c r="G196" s="172"/>
      <c r="H196" s="172"/>
      <c r="I196" s="172"/>
    </row>
    <row r="197" spans="1:9" x14ac:dyDescent="0.25">
      <c r="A197" s="172"/>
      <c r="B197" s="172"/>
      <c r="C197" s="172"/>
      <c r="D197" s="172"/>
      <c r="E197" s="172"/>
      <c r="F197" s="172"/>
      <c r="G197" s="172"/>
      <c r="H197" s="172"/>
      <c r="I197" s="172"/>
    </row>
    <row r="198" spans="1:9" x14ac:dyDescent="0.25">
      <c r="A198" s="172"/>
      <c r="B198" s="172"/>
      <c r="C198" s="172"/>
      <c r="D198" s="172"/>
      <c r="E198" s="172"/>
      <c r="F198" s="172"/>
      <c r="G198" s="172"/>
      <c r="H198" s="172"/>
      <c r="I198" s="172"/>
    </row>
    <row r="199" spans="1:9" x14ac:dyDescent="0.25">
      <c r="A199" s="172"/>
      <c r="B199" s="172"/>
      <c r="C199" s="172"/>
      <c r="D199" s="172"/>
      <c r="E199" s="172"/>
      <c r="F199" s="172"/>
      <c r="G199" s="172"/>
      <c r="H199" s="172"/>
      <c r="I199" s="172"/>
    </row>
    <row r="200" spans="1:9" x14ac:dyDescent="0.25">
      <c r="A200" s="172"/>
      <c r="B200" s="172"/>
      <c r="C200" s="172"/>
      <c r="D200" s="172"/>
      <c r="E200" s="172"/>
      <c r="F200" s="172"/>
      <c r="G200" s="172"/>
      <c r="H200" s="172"/>
      <c r="I200" s="172"/>
    </row>
    <row r="201" spans="1:9" x14ac:dyDescent="0.25">
      <c r="A201" s="172"/>
      <c r="B201" s="172"/>
      <c r="C201" s="172"/>
      <c r="D201" s="172"/>
      <c r="E201" s="172"/>
      <c r="F201" s="172"/>
      <c r="G201" s="172"/>
      <c r="H201" s="172"/>
      <c r="I201" s="172"/>
    </row>
    <row r="202" spans="1:9" x14ac:dyDescent="0.25">
      <c r="A202" s="172"/>
      <c r="B202" s="172"/>
      <c r="C202" s="172"/>
      <c r="D202" s="172"/>
      <c r="E202" s="172"/>
      <c r="F202" s="172"/>
      <c r="G202" s="172"/>
      <c r="H202" s="172"/>
      <c r="I202" s="172"/>
    </row>
    <row r="203" spans="1:9" x14ac:dyDescent="0.25">
      <c r="A203" s="172"/>
      <c r="B203" s="172"/>
      <c r="C203" s="172"/>
      <c r="D203" s="172"/>
      <c r="E203" s="172"/>
      <c r="F203" s="172"/>
      <c r="G203" s="172"/>
      <c r="H203" s="172"/>
      <c r="I203" s="172"/>
    </row>
    <row r="204" spans="1:9" x14ac:dyDescent="0.25">
      <c r="A204" s="172"/>
      <c r="B204" s="172"/>
      <c r="C204" s="172"/>
      <c r="D204" s="172"/>
      <c r="E204" s="172"/>
      <c r="F204" s="172"/>
      <c r="G204" s="172"/>
      <c r="H204" s="172"/>
      <c r="I204" s="172"/>
    </row>
    <row r="205" spans="1:9" x14ac:dyDescent="0.25">
      <c r="A205" s="172"/>
      <c r="B205" s="172"/>
      <c r="C205" s="172"/>
      <c r="D205" s="172"/>
      <c r="E205" s="172"/>
      <c r="F205" s="172"/>
      <c r="G205" s="172"/>
      <c r="H205" s="172"/>
      <c r="I205" s="172"/>
    </row>
    <row r="206" spans="1:9" x14ac:dyDescent="0.25">
      <c r="A206" s="172"/>
      <c r="B206" s="172"/>
      <c r="C206" s="172"/>
      <c r="D206" s="172"/>
      <c r="E206" s="172"/>
      <c r="F206" s="172"/>
      <c r="G206" s="172"/>
      <c r="H206" s="172"/>
      <c r="I206" s="172"/>
    </row>
    <row r="207" spans="1:9" x14ac:dyDescent="0.25">
      <c r="A207" s="172"/>
      <c r="B207" s="172"/>
      <c r="C207" s="172"/>
      <c r="D207" s="172"/>
      <c r="E207" s="172"/>
      <c r="F207" s="172"/>
      <c r="G207" s="172"/>
      <c r="H207" s="172"/>
      <c r="I207" s="172"/>
    </row>
    <row r="208" spans="1:9" x14ac:dyDescent="0.25">
      <c r="A208" s="172"/>
      <c r="B208" s="172"/>
      <c r="C208" s="172"/>
      <c r="D208" s="172"/>
      <c r="E208" s="172"/>
      <c r="F208" s="172"/>
      <c r="G208" s="172"/>
      <c r="H208" s="172"/>
      <c r="I208" s="172"/>
    </row>
    <row r="209" spans="1:9" x14ac:dyDescent="0.25">
      <c r="A209" s="172"/>
      <c r="B209" s="172"/>
      <c r="C209" s="172"/>
      <c r="D209" s="172"/>
      <c r="E209" s="172"/>
      <c r="F209" s="172"/>
      <c r="G209" s="172"/>
      <c r="H209" s="172"/>
      <c r="I209" s="172"/>
    </row>
    <row r="210" spans="1:9" x14ac:dyDescent="0.25">
      <c r="A210" s="172"/>
      <c r="B210" s="172"/>
      <c r="C210" s="172"/>
      <c r="D210" s="172"/>
      <c r="E210" s="172"/>
      <c r="F210" s="172"/>
      <c r="G210" s="172"/>
      <c r="H210" s="172"/>
      <c r="I210" s="172"/>
    </row>
    <row r="211" spans="1:9" x14ac:dyDescent="0.25">
      <c r="A211" s="172"/>
      <c r="B211" s="172"/>
      <c r="C211" s="172"/>
      <c r="D211" s="172"/>
      <c r="E211" s="172"/>
      <c r="F211" s="172"/>
      <c r="G211" s="172"/>
      <c r="H211" s="172"/>
      <c r="I211" s="172"/>
    </row>
    <row r="212" spans="1:9" x14ac:dyDescent="0.25">
      <c r="A212" s="172"/>
      <c r="B212" s="172"/>
      <c r="C212" s="172"/>
      <c r="D212" s="172"/>
      <c r="E212" s="172"/>
      <c r="F212" s="172"/>
      <c r="G212" s="172"/>
      <c r="H212" s="172"/>
      <c r="I212" s="172"/>
    </row>
    <row r="213" spans="1:9" x14ac:dyDescent="0.25">
      <c r="A213" s="172"/>
      <c r="B213" s="172"/>
      <c r="C213" s="172"/>
      <c r="D213" s="172"/>
      <c r="E213" s="172"/>
      <c r="F213" s="172"/>
      <c r="G213" s="172"/>
      <c r="H213" s="172"/>
      <c r="I213" s="172"/>
    </row>
    <row r="214" spans="1:9" x14ac:dyDescent="0.25">
      <c r="A214" s="172"/>
      <c r="B214" s="172"/>
      <c r="C214" s="172"/>
      <c r="D214" s="172"/>
      <c r="E214" s="172"/>
      <c r="F214" s="172"/>
      <c r="G214" s="172"/>
      <c r="H214" s="172"/>
      <c r="I214" s="172"/>
    </row>
    <row r="215" spans="1:9" x14ac:dyDescent="0.25">
      <c r="A215" s="172"/>
      <c r="B215" s="172"/>
      <c r="C215" s="172"/>
      <c r="D215" s="172"/>
      <c r="E215" s="172"/>
      <c r="F215" s="172"/>
      <c r="G215" s="172"/>
      <c r="H215" s="172"/>
      <c r="I215" s="172"/>
    </row>
    <row r="216" spans="1:9" x14ac:dyDescent="0.25">
      <c r="A216" s="172"/>
      <c r="B216" s="172"/>
      <c r="C216" s="172"/>
      <c r="D216" s="172"/>
      <c r="E216" s="172"/>
      <c r="F216" s="172"/>
      <c r="G216" s="172"/>
      <c r="H216" s="172"/>
      <c r="I216" s="172"/>
    </row>
    <row r="217" spans="1:9" x14ac:dyDescent="0.25">
      <c r="A217" s="172"/>
      <c r="B217" s="172"/>
      <c r="C217" s="172"/>
      <c r="D217" s="172"/>
      <c r="E217" s="172"/>
      <c r="F217" s="172"/>
      <c r="G217" s="172"/>
      <c r="H217" s="172"/>
      <c r="I217" s="172"/>
    </row>
    <row r="218" spans="1:9" x14ac:dyDescent="0.25">
      <c r="A218" s="172"/>
      <c r="B218" s="172"/>
      <c r="C218" s="172"/>
      <c r="D218" s="172"/>
      <c r="E218" s="172"/>
      <c r="F218" s="172"/>
      <c r="G218" s="172"/>
      <c r="H218" s="172"/>
      <c r="I218" s="172"/>
    </row>
    <row r="219" spans="1:9" x14ac:dyDescent="0.25">
      <c r="A219" s="172"/>
      <c r="B219" s="172"/>
      <c r="C219" s="172"/>
      <c r="D219" s="172"/>
      <c r="E219" s="172"/>
      <c r="F219" s="172"/>
      <c r="G219" s="172"/>
      <c r="H219" s="172"/>
      <c r="I219" s="172"/>
    </row>
    <row r="220" spans="1:9" x14ac:dyDescent="0.25">
      <c r="A220" s="172"/>
      <c r="B220" s="172"/>
      <c r="C220" s="172"/>
      <c r="D220" s="172"/>
      <c r="E220" s="172"/>
      <c r="F220" s="172"/>
      <c r="G220" s="172"/>
      <c r="H220" s="172"/>
      <c r="I220" s="172"/>
    </row>
    <row r="221" spans="1:9" x14ac:dyDescent="0.25">
      <c r="A221" s="172"/>
      <c r="B221" s="172"/>
      <c r="C221" s="172"/>
      <c r="D221" s="172"/>
      <c r="E221" s="172"/>
      <c r="F221" s="172"/>
      <c r="G221" s="172"/>
      <c r="H221" s="172"/>
      <c r="I221" s="172"/>
    </row>
    <row r="222" spans="1:9" x14ac:dyDescent="0.25">
      <c r="A222" s="172"/>
      <c r="B222" s="172"/>
      <c r="C222" s="172"/>
      <c r="D222" s="172"/>
      <c r="E222" s="172"/>
      <c r="F222" s="172"/>
      <c r="G222" s="172"/>
      <c r="H222" s="172"/>
      <c r="I222" s="172"/>
    </row>
    <row r="223" spans="1:9" x14ac:dyDescent="0.25">
      <c r="A223" s="172"/>
      <c r="B223" s="172"/>
      <c r="C223" s="172"/>
      <c r="D223" s="172"/>
      <c r="E223" s="172"/>
      <c r="F223" s="172"/>
      <c r="G223" s="172"/>
      <c r="H223" s="172"/>
      <c r="I223" s="172"/>
    </row>
    <row r="224" spans="1:9" x14ac:dyDescent="0.25">
      <c r="A224" s="172"/>
      <c r="B224" s="172"/>
      <c r="C224" s="172"/>
      <c r="D224" s="172"/>
      <c r="E224" s="172"/>
      <c r="F224" s="172"/>
      <c r="G224" s="172"/>
      <c r="H224" s="172"/>
      <c r="I224" s="172"/>
    </row>
    <row r="225" spans="1:9" x14ac:dyDescent="0.25">
      <c r="A225" s="172"/>
      <c r="B225" s="172"/>
      <c r="C225" s="172"/>
      <c r="D225" s="172"/>
      <c r="E225" s="172"/>
      <c r="F225" s="172"/>
      <c r="G225" s="172"/>
      <c r="H225" s="172"/>
      <c r="I225" s="172"/>
    </row>
    <row r="226" spans="1:9" x14ac:dyDescent="0.25">
      <c r="A226" s="172"/>
      <c r="B226" s="172"/>
      <c r="C226" s="172"/>
      <c r="D226" s="172"/>
      <c r="E226" s="172"/>
      <c r="F226" s="172"/>
      <c r="G226" s="172"/>
      <c r="H226" s="172"/>
      <c r="I226" s="172"/>
    </row>
    <row r="227" spans="1:9" x14ac:dyDescent="0.25">
      <c r="A227" s="172"/>
      <c r="B227" s="172"/>
      <c r="C227" s="172"/>
      <c r="D227" s="172"/>
      <c r="E227" s="172"/>
      <c r="F227" s="172"/>
      <c r="G227" s="172"/>
      <c r="H227" s="172"/>
      <c r="I227" s="172"/>
    </row>
    <row r="228" spans="1:9" x14ac:dyDescent="0.25">
      <c r="A228" s="172"/>
      <c r="B228" s="172"/>
      <c r="C228" s="172"/>
      <c r="D228" s="172"/>
      <c r="E228" s="172"/>
      <c r="F228" s="172"/>
      <c r="G228" s="172"/>
      <c r="H228" s="172"/>
      <c r="I228" s="172"/>
    </row>
    <row r="229" spans="1:9" x14ac:dyDescent="0.25">
      <c r="A229" s="172"/>
      <c r="B229" s="172"/>
      <c r="C229" s="172"/>
      <c r="D229" s="172"/>
      <c r="E229" s="172"/>
      <c r="F229" s="172"/>
      <c r="G229" s="172"/>
      <c r="H229" s="172"/>
      <c r="I229" s="172"/>
    </row>
    <row r="230" spans="1:9" x14ac:dyDescent="0.25">
      <c r="A230" s="172"/>
      <c r="B230" s="172"/>
      <c r="C230" s="172"/>
      <c r="D230" s="172"/>
      <c r="E230" s="172"/>
      <c r="F230" s="172"/>
      <c r="G230" s="172"/>
      <c r="H230" s="172"/>
      <c r="I230" s="172"/>
    </row>
    <row r="231" spans="1:9" x14ac:dyDescent="0.25">
      <c r="A231" s="172"/>
      <c r="B231" s="172"/>
      <c r="C231" s="172"/>
      <c r="D231" s="172"/>
      <c r="E231" s="172"/>
      <c r="F231" s="172"/>
      <c r="G231" s="172"/>
      <c r="H231" s="172"/>
      <c r="I231" s="172"/>
    </row>
    <row r="232" spans="1:9" x14ac:dyDescent="0.25">
      <c r="A232" s="172"/>
      <c r="B232" s="172"/>
      <c r="C232" s="172"/>
      <c r="D232" s="172"/>
      <c r="E232" s="172"/>
      <c r="F232" s="172"/>
      <c r="G232" s="172"/>
      <c r="H232" s="172"/>
      <c r="I232" s="172"/>
    </row>
    <row r="233" spans="1:9" x14ac:dyDescent="0.25">
      <c r="A233" s="172"/>
      <c r="B233" s="172"/>
      <c r="C233" s="172"/>
      <c r="D233" s="172"/>
      <c r="E233" s="172"/>
      <c r="F233" s="172"/>
      <c r="G233" s="172"/>
      <c r="H233" s="172"/>
      <c r="I233" s="172"/>
    </row>
    <row r="234" spans="1:9" x14ac:dyDescent="0.25">
      <c r="A234" s="172"/>
      <c r="B234" s="172"/>
      <c r="C234" s="172"/>
      <c r="D234" s="172"/>
      <c r="E234" s="172"/>
      <c r="F234" s="172"/>
      <c r="G234" s="172"/>
      <c r="H234" s="172"/>
      <c r="I234" s="172"/>
    </row>
    <row r="235" spans="1:9" x14ac:dyDescent="0.25">
      <c r="A235" s="172"/>
      <c r="B235" s="172"/>
      <c r="C235" s="172"/>
      <c r="D235" s="172"/>
      <c r="E235" s="172"/>
      <c r="F235" s="172"/>
      <c r="G235" s="172"/>
      <c r="H235" s="172"/>
      <c r="I235" s="172"/>
    </row>
    <row r="236" spans="1:9" x14ac:dyDescent="0.25">
      <c r="A236" s="172"/>
      <c r="B236" s="172"/>
      <c r="C236" s="172"/>
      <c r="D236" s="172"/>
      <c r="E236" s="172"/>
      <c r="F236" s="172"/>
      <c r="G236" s="172"/>
      <c r="H236" s="172"/>
      <c r="I236" s="172"/>
    </row>
    <row r="237" spans="1:9" x14ac:dyDescent="0.25">
      <c r="A237" s="172"/>
      <c r="B237" s="172"/>
      <c r="C237" s="172"/>
      <c r="D237" s="172"/>
      <c r="E237" s="172"/>
      <c r="F237" s="172"/>
      <c r="G237" s="172"/>
      <c r="H237" s="172"/>
      <c r="I237" s="172"/>
    </row>
    <row r="238" spans="1:9" x14ac:dyDescent="0.25">
      <c r="A238" s="172"/>
      <c r="B238" s="172"/>
      <c r="C238" s="172"/>
      <c r="D238" s="172"/>
      <c r="E238" s="172"/>
      <c r="F238" s="172"/>
      <c r="G238" s="172"/>
      <c r="H238" s="172"/>
      <c r="I238" s="172"/>
    </row>
    <row r="239" spans="1:9" x14ac:dyDescent="0.25">
      <c r="A239" s="172"/>
      <c r="B239" s="172"/>
      <c r="C239" s="172"/>
      <c r="D239" s="172"/>
      <c r="E239" s="172"/>
      <c r="F239" s="172"/>
      <c r="G239" s="172"/>
      <c r="H239" s="172"/>
      <c r="I239" s="172"/>
    </row>
    <row r="240" spans="1:9" x14ac:dyDescent="0.25">
      <c r="A240" s="172"/>
      <c r="B240" s="172"/>
      <c r="C240" s="172"/>
      <c r="D240" s="172"/>
      <c r="E240" s="172"/>
      <c r="F240" s="172"/>
      <c r="G240" s="172"/>
      <c r="H240" s="172"/>
      <c r="I240" s="172"/>
    </row>
    <row r="241" spans="1:9" x14ac:dyDescent="0.25">
      <c r="A241" s="172"/>
      <c r="B241" s="172"/>
      <c r="C241" s="172"/>
      <c r="D241" s="172"/>
      <c r="E241" s="172"/>
      <c r="F241" s="172"/>
      <c r="G241" s="172"/>
      <c r="H241" s="172"/>
      <c r="I241" s="172"/>
    </row>
    <row r="242" spans="1:9" x14ac:dyDescent="0.25">
      <c r="A242" s="172"/>
      <c r="B242" s="172"/>
      <c r="C242" s="172"/>
      <c r="D242" s="172"/>
      <c r="E242" s="172"/>
      <c r="F242" s="172"/>
      <c r="G242" s="172"/>
      <c r="H242" s="172"/>
      <c r="I242" s="172"/>
    </row>
    <row r="243" spans="1:9" x14ac:dyDescent="0.25">
      <c r="A243" s="172"/>
      <c r="B243" s="172"/>
      <c r="C243" s="172"/>
      <c r="D243" s="172"/>
      <c r="E243" s="172"/>
      <c r="F243" s="172"/>
      <c r="G243" s="172"/>
      <c r="H243" s="172"/>
      <c r="I243" s="172"/>
    </row>
    <row r="244" spans="1:9" x14ac:dyDescent="0.25">
      <c r="A244" s="172"/>
      <c r="B244" s="172"/>
      <c r="C244" s="172"/>
      <c r="D244" s="172"/>
      <c r="E244" s="172"/>
      <c r="F244" s="172"/>
      <c r="G244" s="172"/>
      <c r="H244" s="172"/>
      <c r="I244" s="172"/>
    </row>
    <row r="245" spans="1:9" x14ac:dyDescent="0.25">
      <c r="A245" s="172"/>
      <c r="B245" s="172"/>
      <c r="C245" s="172"/>
      <c r="D245" s="172"/>
      <c r="E245" s="172"/>
      <c r="F245" s="172"/>
      <c r="G245" s="172"/>
      <c r="H245" s="172"/>
      <c r="I245" s="172"/>
    </row>
    <row r="246" spans="1:9" x14ac:dyDescent="0.25">
      <c r="A246" s="172"/>
      <c r="B246" s="172"/>
      <c r="C246" s="172"/>
      <c r="D246" s="172"/>
      <c r="E246" s="172"/>
      <c r="F246" s="172"/>
      <c r="G246" s="172"/>
      <c r="H246" s="172"/>
      <c r="I246" s="172"/>
    </row>
    <row r="247" spans="1:9" x14ac:dyDescent="0.25">
      <c r="A247" s="172"/>
      <c r="B247" s="172"/>
      <c r="C247" s="172"/>
      <c r="D247" s="172"/>
      <c r="E247" s="172"/>
      <c r="F247" s="172"/>
      <c r="G247" s="172"/>
      <c r="H247" s="172"/>
      <c r="I247" s="172"/>
    </row>
    <row r="248" spans="1:9" x14ac:dyDescent="0.25">
      <c r="A248" s="172"/>
      <c r="B248" s="172"/>
      <c r="C248" s="172"/>
      <c r="D248" s="172"/>
      <c r="E248" s="172"/>
      <c r="F248" s="172"/>
      <c r="G248" s="172"/>
      <c r="H248" s="172"/>
      <c r="I248" s="172"/>
    </row>
    <row r="249" spans="1:9" x14ac:dyDescent="0.25">
      <c r="A249" s="172"/>
      <c r="B249" s="172"/>
      <c r="C249" s="172"/>
      <c r="D249" s="172"/>
      <c r="E249" s="172"/>
      <c r="F249" s="172"/>
      <c r="G249" s="172"/>
      <c r="H249" s="172"/>
      <c r="I249" s="172"/>
    </row>
    <row r="250" spans="1:9" x14ac:dyDescent="0.25">
      <c r="A250" s="172"/>
      <c r="B250" s="172"/>
      <c r="C250" s="172"/>
      <c r="D250" s="172"/>
      <c r="E250" s="172"/>
      <c r="F250" s="172"/>
      <c r="G250" s="172"/>
      <c r="H250" s="172"/>
      <c r="I250" s="172"/>
    </row>
    <row r="251" spans="1:9" x14ac:dyDescent="0.25">
      <c r="A251" s="172"/>
      <c r="B251" s="172"/>
      <c r="C251" s="172"/>
      <c r="D251" s="172"/>
      <c r="E251" s="172"/>
      <c r="F251" s="172"/>
      <c r="G251" s="172"/>
      <c r="H251" s="172"/>
      <c r="I251" s="172"/>
    </row>
    <row r="252" spans="1:9" x14ac:dyDescent="0.25">
      <c r="A252" s="172"/>
      <c r="B252" s="172"/>
      <c r="C252" s="172"/>
      <c r="D252" s="172"/>
      <c r="E252" s="172"/>
      <c r="F252" s="172"/>
      <c r="G252" s="172"/>
      <c r="H252" s="172"/>
      <c r="I252" s="172"/>
    </row>
    <row r="253" spans="1:9" x14ac:dyDescent="0.25">
      <c r="A253" s="172"/>
      <c r="B253" s="172"/>
      <c r="C253" s="172"/>
      <c r="D253" s="172"/>
      <c r="E253" s="172"/>
      <c r="F253" s="172"/>
      <c r="G253" s="172"/>
      <c r="H253" s="172"/>
      <c r="I253" s="172"/>
    </row>
  </sheetData>
  <sheetProtection password="C441" sheet="1" objects="1" scenarios="1" selectLockedCells="1"/>
  <mergeCells count="12">
    <mergeCell ref="B3:H3"/>
    <mergeCell ref="E27:E28"/>
    <mergeCell ref="E30:E31"/>
    <mergeCell ref="E10:E11"/>
    <mergeCell ref="E7:E8"/>
    <mergeCell ref="F7:F8"/>
    <mergeCell ref="F10:F11"/>
    <mergeCell ref="F27:F28"/>
    <mergeCell ref="F30:F31"/>
    <mergeCell ref="D8:D10"/>
    <mergeCell ref="D18:D20"/>
    <mergeCell ref="D28:D30"/>
  </mergeCells>
  <phoneticPr fontId="8" type="noConversion"/>
  <pageMargins left="0.2" right="0.2" top="0.21" bottom="0.2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2"/>
  <sheetViews>
    <sheetView showGridLines="0" zoomScale="90" zoomScaleNormal="90" zoomScalePageLayoutView="90" workbookViewId="0">
      <selection activeCell="C41" sqref="C41"/>
    </sheetView>
  </sheetViews>
  <sheetFormatPr baseColWidth="10" defaultRowHeight="15.75" x14ac:dyDescent="0.25"/>
  <cols>
    <col min="1" max="1" width="1.875" customWidth="1"/>
    <col min="2" max="2" width="2.375" customWidth="1"/>
    <col min="3" max="3" width="18.875" customWidth="1"/>
    <col min="4" max="4" width="1.875" customWidth="1"/>
    <col min="5" max="5" width="12.875" customWidth="1"/>
    <col min="6" max="6" width="6.875" customWidth="1"/>
    <col min="7" max="7" width="3.875" customWidth="1"/>
    <col min="8" max="8" width="18.875" customWidth="1"/>
    <col min="9" max="9" width="1.875" customWidth="1"/>
    <col min="10" max="10" width="12.875" customWidth="1"/>
    <col min="11" max="11" width="6.875" customWidth="1"/>
    <col min="12" max="12" width="2.375" customWidth="1"/>
    <col min="13" max="13" width="3.375" customWidth="1"/>
  </cols>
  <sheetData>
    <row r="1" spans="2:12" ht="16.5" thickBot="1" x14ac:dyDescent="0.3"/>
    <row r="2" spans="2:12" x14ac:dyDescent="0.25"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4"/>
    </row>
    <row r="3" spans="2:12" ht="50.1" customHeight="1" x14ac:dyDescent="0.25">
      <c r="B3" s="122"/>
      <c r="C3" s="229" t="s">
        <v>177</v>
      </c>
      <c r="D3" s="230"/>
      <c r="E3" s="230"/>
      <c r="F3" s="230"/>
      <c r="G3" s="230"/>
      <c r="H3" s="230"/>
      <c r="I3" s="230"/>
      <c r="J3" s="230"/>
      <c r="K3" s="231"/>
      <c r="L3" s="128"/>
    </row>
    <row r="4" spans="2:12" ht="12" customHeight="1" x14ac:dyDescent="0.25">
      <c r="B4" s="122"/>
      <c r="C4" s="141"/>
      <c r="D4" s="141"/>
      <c r="E4" s="12"/>
      <c r="F4" s="12"/>
      <c r="G4" s="141"/>
      <c r="H4" s="141"/>
      <c r="I4" s="12"/>
      <c r="J4" s="12"/>
      <c r="K4" s="12"/>
      <c r="L4" s="128"/>
    </row>
    <row r="5" spans="2:12" ht="30.95" customHeight="1" x14ac:dyDescent="0.25">
      <c r="B5" s="122"/>
      <c r="C5" s="142" t="str">
        <f>AUSWERTUNG!$B$4</f>
        <v>Athlet 1</v>
      </c>
      <c r="D5" s="141"/>
      <c r="E5" s="12"/>
      <c r="F5" s="60" t="str">
        <f>AUSWERTUNG!I111</f>
        <v>o.B.</v>
      </c>
      <c r="G5" s="141"/>
      <c r="H5" s="142" t="str">
        <f>AUSWERTUNG!$B$19</f>
        <v>Athlet 16</v>
      </c>
      <c r="I5" s="12"/>
      <c r="J5" s="12"/>
      <c r="K5" s="60" t="str">
        <f>AUSWERTUNG!I126</f>
        <v>o.B.</v>
      </c>
      <c r="L5" s="128"/>
    </row>
    <row r="6" spans="2:12" ht="12" customHeight="1" x14ac:dyDescent="0.25">
      <c r="B6" s="122"/>
      <c r="C6" s="141"/>
      <c r="D6" s="141"/>
      <c r="E6" s="12"/>
      <c r="F6" s="14"/>
      <c r="G6" s="141"/>
      <c r="H6" s="141"/>
      <c r="I6" s="12"/>
      <c r="J6" s="12"/>
      <c r="K6" s="12"/>
      <c r="L6" s="128"/>
    </row>
    <row r="7" spans="2:12" ht="30.95" customHeight="1" x14ac:dyDescent="0.35">
      <c r="B7" s="122"/>
      <c r="C7" s="142" t="str">
        <f>AUSWERTUNG!$B$5</f>
        <v>Athlet 2</v>
      </c>
      <c r="D7" s="141"/>
      <c r="E7" s="12"/>
      <c r="F7" s="60" t="str">
        <f>AUSWERTUNG!I112</f>
        <v>o.B.</v>
      </c>
      <c r="G7" s="141"/>
      <c r="H7" s="143" t="str">
        <f>AUSWERTUNG!$B$20</f>
        <v>Athlet 17</v>
      </c>
      <c r="I7" s="12"/>
      <c r="J7" s="12"/>
      <c r="K7" s="89" t="str">
        <f>AUSWERTUNG!I127</f>
        <v>o.B.</v>
      </c>
      <c r="L7" s="128"/>
    </row>
    <row r="8" spans="2:12" ht="12" customHeight="1" x14ac:dyDescent="0.35">
      <c r="B8" s="122"/>
      <c r="C8" s="141"/>
      <c r="D8" s="141"/>
      <c r="E8" s="12"/>
      <c r="F8" s="14"/>
      <c r="G8" s="141"/>
      <c r="H8" s="143"/>
      <c r="I8" s="12"/>
      <c r="J8" s="12"/>
      <c r="K8" s="89"/>
      <c r="L8" s="128"/>
    </row>
    <row r="9" spans="2:12" ht="30.95" customHeight="1" x14ac:dyDescent="0.35">
      <c r="B9" s="122"/>
      <c r="C9" s="142" t="str">
        <f>AUSWERTUNG!$B$6</f>
        <v>Athlet 3</v>
      </c>
      <c r="D9" s="141"/>
      <c r="E9" s="12"/>
      <c r="F9" s="89" t="str">
        <f>AUSWERTUNG!I113</f>
        <v>o.B.</v>
      </c>
      <c r="G9" s="141"/>
      <c r="H9" s="143" t="str">
        <f>AUSWERTUNG!$B$21</f>
        <v>Athlet 18</v>
      </c>
      <c r="I9" s="12"/>
      <c r="J9" s="12"/>
      <c r="K9" s="89" t="str">
        <f>AUSWERTUNG!I128</f>
        <v>o.B.</v>
      </c>
      <c r="L9" s="128"/>
    </row>
    <row r="10" spans="2:12" ht="12" customHeight="1" x14ac:dyDescent="0.35">
      <c r="B10" s="122"/>
      <c r="C10" s="141"/>
      <c r="D10" s="141"/>
      <c r="E10" s="12"/>
      <c r="F10" s="14"/>
      <c r="G10" s="141"/>
      <c r="H10" s="143"/>
      <c r="I10" s="12"/>
      <c r="J10" s="12"/>
      <c r="K10" s="89"/>
      <c r="L10" s="128"/>
    </row>
    <row r="11" spans="2:12" ht="30.95" customHeight="1" x14ac:dyDescent="0.35">
      <c r="B11" s="122"/>
      <c r="C11" s="142" t="str">
        <f>AUSWERTUNG!$B$7</f>
        <v>Athlet 4</v>
      </c>
      <c r="D11" s="141"/>
      <c r="E11" s="12"/>
      <c r="F11" s="89" t="str">
        <f>AUSWERTUNG!I114</f>
        <v>o.B.</v>
      </c>
      <c r="G11" s="141"/>
      <c r="H11" s="143" t="str">
        <f>AUSWERTUNG!$B$22</f>
        <v>Athlet 19</v>
      </c>
      <c r="I11" s="12"/>
      <c r="J11" s="12"/>
      <c r="K11" s="89" t="str">
        <f>AUSWERTUNG!I129</f>
        <v>o.B.</v>
      </c>
      <c r="L11" s="128"/>
    </row>
    <row r="12" spans="2:12" ht="12" customHeight="1" x14ac:dyDescent="0.35">
      <c r="B12" s="122"/>
      <c r="C12" s="141"/>
      <c r="D12" s="141"/>
      <c r="E12" s="12"/>
      <c r="F12" s="14"/>
      <c r="G12" s="141"/>
      <c r="H12" s="143"/>
      <c r="I12" s="12"/>
      <c r="J12" s="12"/>
      <c r="K12" s="89"/>
      <c r="L12" s="128"/>
    </row>
    <row r="13" spans="2:12" ht="30.95" customHeight="1" x14ac:dyDescent="0.35">
      <c r="B13" s="122"/>
      <c r="C13" s="142" t="str">
        <f>AUSWERTUNG!$B$8</f>
        <v>Athlet 5</v>
      </c>
      <c r="D13" s="141"/>
      <c r="E13" s="12"/>
      <c r="F13" s="89" t="str">
        <f>AUSWERTUNG!I115</f>
        <v>o.B.</v>
      </c>
      <c r="G13" s="141"/>
      <c r="H13" s="143" t="str">
        <f>AUSWERTUNG!$B$23</f>
        <v>Athlet 20</v>
      </c>
      <c r="I13" s="12"/>
      <c r="J13" s="12"/>
      <c r="K13" s="89" t="str">
        <f>AUSWERTUNG!I130</f>
        <v>o.B.</v>
      </c>
      <c r="L13" s="128"/>
    </row>
    <row r="14" spans="2:12" ht="12" customHeight="1" x14ac:dyDescent="0.35">
      <c r="B14" s="122"/>
      <c r="C14" s="141"/>
      <c r="D14" s="141"/>
      <c r="E14" s="12"/>
      <c r="F14" s="14"/>
      <c r="G14" s="141"/>
      <c r="H14" s="143"/>
      <c r="I14" s="12"/>
      <c r="J14" s="12"/>
      <c r="K14" s="89"/>
      <c r="L14" s="128"/>
    </row>
    <row r="15" spans="2:12" ht="30.95" customHeight="1" x14ac:dyDescent="0.35">
      <c r="B15" s="122"/>
      <c r="C15" s="143" t="str">
        <f>AUSWERTUNG!$B$9</f>
        <v>Athlet 6</v>
      </c>
      <c r="D15" s="141"/>
      <c r="E15" s="12"/>
      <c r="F15" s="89" t="str">
        <f>AUSWERTUNG!I116</f>
        <v>o.B.</v>
      </c>
      <c r="G15" s="141"/>
      <c r="H15" s="143" t="str">
        <f>AUSWERTUNG!$B$24</f>
        <v>Athlet 21</v>
      </c>
      <c r="I15" s="12"/>
      <c r="J15" s="12"/>
      <c r="K15" s="89" t="str">
        <f>AUSWERTUNG!I131</f>
        <v>o.B.</v>
      </c>
      <c r="L15" s="128"/>
    </row>
    <row r="16" spans="2:12" ht="12" customHeight="1" x14ac:dyDescent="0.35">
      <c r="B16" s="122"/>
      <c r="C16" s="143"/>
      <c r="D16" s="141"/>
      <c r="E16" s="12"/>
      <c r="F16" s="89"/>
      <c r="G16" s="141"/>
      <c r="H16" s="143"/>
      <c r="I16" s="12"/>
      <c r="J16" s="12"/>
      <c r="K16" s="89"/>
      <c r="L16" s="128"/>
    </row>
    <row r="17" spans="2:12" ht="30.95" customHeight="1" x14ac:dyDescent="0.35">
      <c r="B17" s="122"/>
      <c r="C17" s="143" t="str">
        <f>AUSWERTUNG!$B$10</f>
        <v>Athlet 7</v>
      </c>
      <c r="D17" s="141"/>
      <c r="E17" s="12"/>
      <c r="F17" s="89" t="str">
        <f>AUSWERTUNG!I117</f>
        <v>o.B.</v>
      </c>
      <c r="G17" s="141"/>
      <c r="H17" s="143" t="str">
        <f>AUSWERTUNG!$B$25</f>
        <v>Athlet 22</v>
      </c>
      <c r="I17" s="12"/>
      <c r="J17" s="12"/>
      <c r="K17" s="89" t="str">
        <f>AUSWERTUNG!I132</f>
        <v>o.B.</v>
      </c>
      <c r="L17" s="128"/>
    </row>
    <row r="18" spans="2:12" ht="12" customHeight="1" x14ac:dyDescent="0.35">
      <c r="B18" s="122"/>
      <c r="C18" s="143"/>
      <c r="D18" s="141"/>
      <c r="E18" s="12"/>
      <c r="F18" s="89"/>
      <c r="G18" s="141"/>
      <c r="H18" s="143"/>
      <c r="I18" s="12"/>
      <c r="J18" s="12"/>
      <c r="K18" s="89"/>
      <c r="L18" s="128"/>
    </row>
    <row r="19" spans="2:12" ht="30.95" customHeight="1" x14ac:dyDescent="0.35">
      <c r="B19" s="122"/>
      <c r="C19" s="143" t="str">
        <f>AUSWERTUNG!$B$11</f>
        <v>Athlet 8</v>
      </c>
      <c r="D19" s="141"/>
      <c r="E19" s="12"/>
      <c r="F19" s="89" t="str">
        <f>AUSWERTUNG!I118</f>
        <v>o.B.</v>
      </c>
      <c r="G19" s="141"/>
      <c r="H19" s="143" t="str">
        <f>AUSWERTUNG!$B$26</f>
        <v>Athlet 23</v>
      </c>
      <c r="I19" s="12"/>
      <c r="J19" s="12"/>
      <c r="K19" s="89" t="str">
        <f>AUSWERTUNG!I133</f>
        <v>o.B.</v>
      </c>
      <c r="L19" s="128"/>
    </row>
    <row r="20" spans="2:12" ht="12" customHeight="1" x14ac:dyDescent="0.35">
      <c r="B20" s="122"/>
      <c r="C20" s="143"/>
      <c r="D20" s="141"/>
      <c r="E20" s="12"/>
      <c r="F20" s="89"/>
      <c r="G20" s="141"/>
      <c r="H20" s="143"/>
      <c r="I20" s="12"/>
      <c r="J20" s="12"/>
      <c r="K20" s="89"/>
      <c r="L20" s="128"/>
    </row>
    <row r="21" spans="2:12" ht="30.95" customHeight="1" x14ac:dyDescent="0.35">
      <c r="B21" s="122"/>
      <c r="C21" s="143" t="str">
        <f>AUSWERTUNG!$B$12</f>
        <v>Athlet 9</v>
      </c>
      <c r="D21" s="141"/>
      <c r="E21" s="12"/>
      <c r="F21" s="89" t="str">
        <f>AUSWERTUNG!I119</f>
        <v>o.B.</v>
      </c>
      <c r="G21" s="141"/>
      <c r="H21" s="143" t="str">
        <f>AUSWERTUNG!$B$27</f>
        <v>Athlet 24</v>
      </c>
      <c r="I21" s="12"/>
      <c r="J21" s="12"/>
      <c r="K21" s="89" t="str">
        <f>AUSWERTUNG!I134</f>
        <v>o.B.</v>
      </c>
      <c r="L21" s="128"/>
    </row>
    <row r="22" spans="2:12" ht="12" customHeight="1" x14ac:dyDescent="0.35">
      <c r="B22" s="122"/>
      <c r="C22" s="143"/>
      <c r="D22" s="141"/>
      <c r="E22" s="12"/>
      <c r="F22" s="89"/>
      <c r="G22" s="141"/>
      <c r="H22" s="143"/>
      <c r="I22" s="12"/>
      <c r="J22" s="12"/>
      <c r="K22" s="89"/>
      <c r="L22" s="128"/>
    </row>
    <row r="23" spans="2:12" ht="30.95" customHeight="1" x14ac:dyDescent="0.35">
      <c r="B23" s="122"/>
      <c r="C23" s="143" t="str">
        <f>AUSWERTUNG!$B$13</f>
        <v>Athlet 10</v>
      </c>
      <c r="D23" s="141"/>
      <c r="E23" s="12"/>
      <c r="F23" s="89" t="str">
        <f>AUSWERTUNG!I120</f>
        <v>o.B.</v>
      </c>
      <c r="G23" s="141"/>
      <c r="H23" s="143" t="str">
        <f>AUSWERTUNG!$B$28</f>
        <v>Athlet 25</v>
      </c>
      <c r="I23" s="12"/>
      <c r="J23" s="12"/>
      <c r="K23" s="89" t="str">
        <f>AUSWERTUNG!I135</f>
        <v>o.B.</v>
      </c>
      <c r="L23" s="128"/>
    </row>
    <row r="24" spans="2:12" ht="12" customHeight="1" x14ac:dyDescent="0.35">
      <c r="B24" s="122"/>
      <c r="C24" s="143"/>
      <c r="D24" s="141"/>
      <c r="E24" s="12"/>
      <c r="F24" s="89"/>
      <c r="G24" s="141"/>
      <c r="H24" s="143"/>
      <c r="I24" s="12"/>
      <c r="J24" s="12"/>
      <c r="K24" s="89"/>
      <c r="L24" s="128"/>
    </row>
    <row r="25" spans="2:12" ht="30.95" customHeight="1" x14ac:dyDescent="0.35">
      <c r="B25" s="122"/>
      <c r="C25" s="143" t="str">
        <f>AUSWERTUNG!$B$14</f>
        <v>Athlet 11</v>
      </c>
      <c r="D25" s="141"/>
      <c r="E25" s="12"/>
      <c r="F25" s="89" t="str">
        <f>AUSWERTUNG!I121</f>
        <v>o.B.</v>
      </c>
      <c r="G25" s="141"/>
      <c r="H25" s="143" t="str">
        <f>AUSWERTUNG!$B$29</f>
        <v>Athlet 26</v>
      </c>
      <c r="I25" s="12"/>
      <c r="J25" s="12"/>
      <c r="K25" s="89" t="str">
        <f>AUSWERTUNG!I136</f>
        <v>o.B.</v>
      </c>
      <c r="L25" s="128"/>
    </row>
    <row r="26" spans="2:12" ht="12" customHeight="1" x14ac:dyDescent="0.35">
      <c r="B26" s="122"/>
      <c r="C26" s="143"/>
      <c r="D26" s="141"/>
      <c r="E26" s="12"/>
      <c r="F26" s="89"/>
      <c r="G26" s="141"/>
      <c r="H26" s="143"/>
      <c r="I26" s="12"/>
      <c r="J26" s="12"/>
      <c r="K26" s="89"/>
      <c r="L26" s="128"/>
    </row>
    <row r="27" spans="2:12" ht="30.95" customHeight="1" x14ac:dyDescent="0.35">
      <c r="B27" s="122"/>
      <c r="C27" s="143" t="str">
        <f>AUSWERTUNG!$B$15</f>
        <v>Athlet 12</v>
      </c>
      <c r="D27" s="141"/>
      <c r="E27" s="12"/>
      <c r="F27" s="89" t="str">
        <f>AUSWERTUNG!I122</f>
        <v>o.B.</v>
      </c>
      <c r="G27" s="141"/>
      <c r="H27" s="143" t="str">
        <f>AUSWERTUNG!$B$30</f>
        <v>Athlet 27</v>
      </c>
      <c r="I27" s="12"/>
      <c r="J27" s="12"/>
      <c r="K27" s="89" t="str">
        <f>AUSWERTUNG!I137</f>
        <v>o.B.</v>
      </c>
      <c r="L27" s="128"/>
    </row>
    <row r="28" spans="2:12" ht="12" customHeight="1" x14ac:dyDescent="0.35">
      <c r="B28" s="122"/>
      <c r="C28" s="143"/>
      <c r="D28" s="141"/>
      <c r="E28" s="12"/>
      <c r="F28" s="89"/>
      <c r="G28" s="141"/>
      <c r="H28" s="143"/>
      <c r="I28" s="12"/>
      <c r="J28" s="12"/>
      <c r="K28" s="89"/>
      <c r="L28" s="128"/>
    </row>
    <row r="29" spans="2:12" ht="30.95" customHeight="1" x14ac:dyDescent="0.35">
      <c r="B29" s="122"/>
      <c r="C29" s="143" t="str">
        <f>AUSWERTUNG!$B$16</f>
        <v>Athlet 13</v>
      </c>
      <c r="D29" s="141"/>
      <c r="E29" s="12"/>
      <c r="F29" s="89" t="str">
        <f>AUSWERTUNG!I123</f>
        <v>o.B.</v>
      </c>
      <c r="G29" s="141"/>
      <c r="H29" s="143" t="str">
        <f>AUSWERTUNG!$B$31</f>
        <v>Athlet 28</v>
      </c>
      <c r="I29" s="12"/>
      <c r="J29" s="12"/>
      <c r="K29" s="89" t="str">
        <f>AUSWERTUNG!I138</f>
        <v>o.B.</v>
      </c>
      <c r="L29" s="128"/>
    </row>
    <row r="30" spans="2:12" ht="12" customHeight="1" x14ac:dyDescent="0.35">
      <c r="B30" s="122"/>
      <c r="C30" s="143"/>
      <c r="D30" s="141"/>
      <c r="E30" s="12"/>
      <c r="F30" s="89"/>
      <c r="G30" s="141"/>
      <c r="H30" s="143"/>
      <c r="I30" s="12"/>
      <c r="J30" s="12"/>
      <c r="K30" s="89"/>
      <c r="L30" s="128"/>
    </row>
    <row r="31" spans="2:12" ht="30.95" customHeight="1" x14ac:dyDescent="0.35">
      <c r="B31" s="122"/>
      <c r="C31" s="143" t="str">
        <f>AUSWERTUNG!$B$17</f>
        <v>Athlet 14</v>
      </c>
      <c r="D31" s="141"/>
      <c r="E31" s="12"/>
      <c r="F31" s="89" t="str">
        <f>AUSWERTUNG!I124</f>
        <v>o.B.</v>
      </c>
      <c r="G31" s="141"/>
      <c r="H31" s="143" t="str">
        <f>AUSWERTUNG!$B$32</f>
        <v>Athlet 29</v>
      </c>
      <c r="I31" s="12"/>
      <c r="J31" s="12"/>
      <c r="K31" s="89" t="str">
        <f>AUSWERTUNG!I139</f>
        <v>o.B.</v>
      </c>
      <c r="L31" s="128"/>
    </row>
    <row r="32" spans="2:12" ht="12" customHeight="1" x14ac:dyDescent="0.35">
      <c r="B32" s="122"/>
      <c r="C32" s="143"/>
      <c r="D32" s="141"/>
      <c r="E32" s="12"/>
      <c r="F32" s="89"/>
      <c r="G32" s="141"/>
      <c r="H32" s="143"/>
      <c r="I32" s="12"/>
      <c r="J32" s="12"/>
      <c r="K32" s="89"/>
      <c r="L32" s="128"/>
    </row>
    <row r="33" spans="2:12" ht="30.95" customHeight="1" x14ac:dyDescent="0.35">
      <c r="B33" s="122"/>
      <c r="C33" s="143" t="str">
        <f>AUSWERTUNG!$B$18</f>
        <v>Athlet 15</v>
      </c>
      <c r="D33" s="141"/>
      <c r="E33" s="12"/>
      <c r="F33" s="89" t="str">
        <f>AUSWERTUNG!I125</f>
        <v>o.B.</v>
      </c>
      <c r="G33" s="141"/>
      <c r="H33" s="143" t="str">
        <f>AUSWERTUNG!$B$33</f>
        <v>Athlet 30</v>
      </c>
      <c r="I33" s="12"/>
      <c r="J33" s="12"/>
      <c r="K33" s="89" t="str">
        <f>AUSWERTUNG!I140</f>
        <v>o.B.</v>
      </c>
      <c r="L33" s="128"/>
    </row>
    <row r="34" spans="2:12" ht="12" customHeight="1" thickBot="1" x14ac:dyDescent="0.3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7"/>
    </row>
    <row r="37" spans="2:12" x14ac:dyDescent="0.25">
      <c r="C37" s="172" t="s">
        <v>89</v>
      </c>
      <c r="D37" s="172"/>
      <c r="E37" s="172" t="s">
        <v>90</v>
      </c>
      <c r="F37" s="172"/>
      <c r="G37" s="172"/>
      <c r="H37" s="172"/>
      <c r="I37" s="172"/>
      <c r="J37" s="172" t="s">
        <v>90</v>
      </c>
      <c r="K37" s="172"/>
      <c r="L37" s="172"/>
    </row>
    <row r="38" spans="2:12" x14ac:dyDescent="0.25">
      <c r="C38" s="172" t="s">
        <v>91</v>
      </c>
      <c r="D38" s="175">
        <v>0</v>
      </c>
      <c r="E38" s="172" t="s">
        <v>92</v>
      </c>
      <c r="F38" s="176">
        <f>AUSWERTUNG!C4*0.175*100</f>
        <v>0</v>
      </c>
      <c r="G38" s="176"/>
      <c r="H38" s="172"/>
      <c r="I38" s="172"/>
      <c r="J38" s="172" t="s">
        <v>92</v>
      </c>
      <c r="K38" s="176">
        <f>AUSWERTUNG!C19*0.175*100</f>
        <v>0</v>
      </c>
      <c r="L38" s="172"/>
    </row>
    <row r="39" spans="2:12" x14ac:dyDescent="0.25">
      <c r="C39" s="172" t="s">
        <v>93</v>
      </c>
      <c r="D39" s="175">
        <v>30</v>
      </c>
      <c r="E39" s="172" t="s">
        <v>90</v>
      </c>
      <c r="F39" s="177">
        <v>10</v>
      </c>
      <c r="G39" s="177"/>
      <c r="H39" s="172"/>
      <c r="I39" s="172"/>
      <c r="J39" s="172" t="s">
        <v>90</v>
      </c>
      <c r="K39" s="177">
        <v>10</v>
      </c>
      <c r="L39" s="172"/>
    </row>
    <row r="40" spans="2:12" x14ac:dyDescent="0.25">
      <c r="C40" s="172" t="s">
        <v>94</v>
      </c>
      <c r="D40" s="175">
        <v>100</v>
      </c>
      <c r="E40" s="172" t="s">
        <v>95</v>
      </c>
      <c r="F40" s="178">
        <f>1000-(SUM(F38:F39))</f>
        <v>990</v>
      </c>
      <c r="G40" s="178"/>
      <c r="H40" s="172"/>
      <c r="I40" s="172"/>
      <c r="J40" s="172" t="s">
        <v>95</v>
      </c>
      <c r="K40" s="178">
        <f>1000-(SUM(K38:K39))</f>
        <v>990</v>
      </c>
      <c r="L40" s="172"/>
    </row>
    <row r="41" spans="2:12" x14ac:dyDescent="0.25">
      <c r="C41" s="172" t="s">
        <v>96</v>
      </c>
      <c r="D41" s="175">
        <v>100</v>
      </c>
      <c r="E41" s="172"/>
      <c r="F41" s="172"/>
      <c r="G41" s="172"/>
      <c r="H41" s="172"/>
      <c r="I41" s="172"/>
      <c r="J41" s="172"/>
      <c r="K41" s="172"/>
      <c r="L41" s="172"/>
    </row>
    <row r="42" spans="2:12" x14ac:dyDescent="0.25">
      <c r="C42" s="172" t="s">
        <v>95</v>
      </c>
      <c r="D42" s="179">
        <v>180</v>
      </c>
      <c r="E42" s="172" t="s">
        <v>90</v>
      </c>
      <c r="F42" s="172"/>
      <c r="G42" s="172"/>
      <c r="H42" s="172"/>
      <c r="I42" s="172"/>
      <c r="J42" s="172" t="s">
        <v>90</v>
      </c>
      <c r="K42" s="172"/>
      <c r="L42" s="172"/>
    </row>
    <row r="43" spans="2:12" x14ac:dyDescent="0.25">
      <c r="C43" s="172" t="s">
        <v>97</v>
      </c>
      <c r="D43" s="179">
        <v>400</v>
      </c>
      <c r="E43" s="172" t="s">
        <v>92</v>
      </c>
      <c r="F43" s="176">
        <f>AUSWERTUNG!C5*0.175*100</f>
        <v>0</v>
      </c>
      <c r="G43" s="172"/>
      <c r="H43" s="172"/>
      <c r="I43" s="172"/>
      <c r="J43" s="172" t="s">
        <v>92</v>
      </c>
      <c r="K43" s="176">
        <f>AUSWERTUNG!C20*0.175*100</f>
        <v>0</v>
      </c>
      <c r="L43" s="172"/>
    </row>
    <row r="44" spans="2:12" x14ac:dyDescent="0.25">
      <c r="C44" s="172"/>
      <c r="D44" s="172"/>
      <c r="E44" s="172" t="s">
        <v>90</v>
      </c>
      <c r="F44" s="177">
        <v>10</v>
      </c>
      <c r="G44" s="172"/>
      <c r="H44" s="172"/>
      <c r="I44" s="172"/>
      <c r="J44" s="172" t="s">
        <v>90</v>
      </c>
      <c r="K44" s="177">
        <v>10</v>
      </c>
      <c r="L44" s="172"/>
    </row>
    <row r="45" spans="2:12" x14ac:dyDescent="0.25">
      <c r="C45" s="172"/>
      <c r="D45" s="172"/>
      <c r="E45" s="172" t="s">
        <v>95</v>
      </c>
      <c r="F45" s="178">
        <f>1000-(SUM(F43:F44))</f>
        <v>990</v>
      </c>
      <c r="G45" s="172"/>
      <c r="H45" s="172"/>
      <c r="I45" s="172"/>
      <c r="J45" s="172" t="s">
        <v>95</v>
      </c>
      <c r="K45" s="178">
        <f>1000-(SUM(K43:K44))</f>
        <v>990</v>
      </c>
      <c r="L45" s="172"/>
    </row>
    <row r="46" spans="2:12" x14ac:dyDescent="0.25"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2:12" x14ac:dyDescent="0.25">
      <c r="C47" s="172"/>
      <c r="D47" s="172"/>
      <c r="E47" s="172" t="s">
        <v>90</v>
      </c>
      <c r="F47" s="172"/>
      <c r="G47" s="172"/>
      <c r="H47" s="172"/>
      <c r="I47" s="172"/>
      <c r="J47" s="172" t="s">
        <v>90</v>
      </c>
      <c r="K47" s="172"/>
      <c r="L47" s="172"/>
    </row>
    <row r="48" spans="2:12" x14ac:dyDescent="0.25">
      <c r="C48" s="172"/>
      <c r="D48" s="172"/>
      <c r="E48" s="172" t="s">
        <v>92</v>
      </c>
      <c r="F48" s="176">
        <f>AUSWERTUNG!C6*0.175*100</f>
        <v>0</v>
      </c>
      <c r="G48" s="172"/>
      <c r="H48" s="172"/>
      <c r="I48" s="172"/>
      <c r="J48" s="172" t="s">
        <v>92</v>
      </c>
      <c r="K48" s="176">
        <f>AUSWERTUNG!C21*0.175*100</f>
        <v>0</v>
      </c>
      <c r="L48" s="172"/>
    </row>
    <row r="49" spans="3:12" x14ac:dyDescent="0.25">
      <c r="C49" s="172"/>
      <c r="D49" s="172"/>
      <c r="E49" s="172" t="s">
        <v>90</v>
      </c>
      <c r="F49" s="177">
        <v>10</v>
      </c>
      <c r="G49" s="172"/>
      <c r="H49" s="172"/>
      <c r="I49" s="172"/>
      <c r="J49" s="172" t="s">
        <v>90</v>
      </c>
      <c r="K49" s="177">
        <v>10</v>
      </c>
      <c r="L49" s="172"/>
    </row>
    <row r="50" spans="3:12" x14ac:dyDescent="0.25">
      <c r="C50" s="172"/>
      <c r="D50" s="172"/>
      <c r="E50" s="172" t="s">
        <v>95</v>
      </c>
      <c r="F50" s="178">
        <f>1000-(SUM(F48:F49))</f>
        <v>990</v>
      </c>
      <c r="G50" s="172"/>
      <c r="H50" s="172"/>
      <c r="I50" s="172"/>
      <c r="J50" s="172" t="s">
        <v>95</v>
      </c>
      <c r="K50" s="178">
        <f>1000-(SUM(K48:K49))</f>
        <v>990</v>
      </c>
      <c r="L50" s="172"/>
    </row>
    <row r="51" spans="3:12" x14ac:dyDescent="0.25"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3:12" x14ac:dyDescent="0.25">
      <c r="C52" s="172"/>
      <c r="D52" s="172"/>
      <c r="E52" s="172" t="s">
        <v>90</v>
      </c>
      <c r="F52" s="172"/>
      <c r="G52" s="172"/>
      <c r="H52" s="172"/>
      <c r="I52" s="172"/>
      <c r="J52" s="172" t="s">
        <v>90</v>
      </c>
      <c r="K52" s="172"/>
      <c r="L52" s="172"/>
    </row>
    <row r="53" spans="3:12" x14ac:dyDescent="0.25">
      <c r="C53" s="172"/>
      <c r="D53" s="172"/>
      <c r="E53" s="172" t="s">
        <v>92</v>
      </c>
      <c r="F53" s="176">
        <f>AUSWERTUNG!C7*0.175*100</f>
        <v>0</v>
      </c>
      <c r="G53" s="172"/>
      <c r="H53" s="172"/>
      <c r="I53" s="172"/>
      <c r="J53" s="172" t="s">
        <v>92</v>
      </c>
      <c r="K53" s="176">
        <f>AUSWERTUNG!C22*0.175*100</f>
        <v>0</v>
      </c>
      <c r="L53" s="172"/>
    </row>
    <row r="54" spans="3:12" x14ac:dyDescent="0.25">
      <c r="C54" s="172"/>
      <c r="D54" s="172"/>
      <c r="E54" s="172" t="s">
        <v>90</v>
      </c>
      <c r="F54" s="177">
        <v>10</v>
      </c>
      <c r="G54" s="172"/>
      <c r="H54" s="172"/>
      <c r="I54" s="172"/>
      <c r="J54" s="172" t="s">
        <v>90</v>
      </c>
      <c r="K54" s="177">
        <v>10</v>
      </c>
      <c r="L54" s="172"/>
    </row>
    <row r="55" spans="3:12" x14ac:dyDescent="0.25">
      <c r="C55" s="172"/>
      <c r="D55" s="172"/>
      <c r="E55" s="172" t="s">
        <v>95</v>
      </c>
      <c r="F55" s="178">
        <f>1000-(SUM(F53:F54))</f>
        <v>990</v>
      </c>
      <c r="G55" s="172"/>
      <c r="H55" s="172"/>
      <c r="I55" s="172"/>
      <c r="J55" s="172" t="s">
        <v>95</v>
      </c>
      <c r="K55" s="178">
        <f>1000-(SUM(K53:K54))</f>
        <v>990</v>
      </c>
      <c r="L55" s="172"/>
    </row>
    <row r="56" spans="3:12" x14ac:dyDescent="0.25"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3:12" x14ac:dyDescent="0.25">
      <c r="C57" s="172"/>
      <c r="D57" s="172"/>
      <c r="E57" s="172" t="s">
        <v>90</v>
      </c>
      <c r="F57" s="172"/>
      <c r="G57" s="172"/>
      <c r="H57" s="172"/>
      <c r="I57" s="172"/>
      <c r="J57" s="172" t="s">
        <v>90</v>
      </c>
      <c r="K57" s="172"/>
      <c r="L57" s="172"/>
    </row>
    <row r="58" spans="3:12" x14ac:dyDescent="0.25">
      <c r="C58" s="172"/>
      <c r="D58" s="172"/>
      <c r="E58" s="172" t="s">
        <v>92</v>
      </c>
      <c r="F58" s="176">
        <f>AUSWERTUNG!C8*0.175*100</f>
        <v>0</v>
      </c>
      <c r="G58" s="172"/>
      <c r="H58" s="172"/>
      <c r="I58" s="172"/>
      <c r="J58" s="172" t="s">
        <v>92</v>
      </c>
      <c r="K58" s="176">
        <f>AUSWERTUNG!C23*0.175*100</f>
        <v>0</v>
      </c>
      <c r="L58" s="172"/>
    </row>
    <row r="59" spans="3:12" x14ac:dyDescent="0.25">
      <c r="C59" s="172"/>
      <c r="D59" s="172"/>
      <c r="E59" s="172" t="s">
        <v>90</v>
      </c>
      <c r="F59" s="177">
        <v>10</v>
      </c>
      <c r="G59" s="172"/>
      <c r="H59" s="172"/>
      <c r="I59" s="172"/>
      <c r="J59" s="172" t="s">
        <v>90</v>
      </c>
      <c r="K59" s="177">
        <v>10</v>
      </c>
      <c r="L59" s="172"/>
    </row>
    <row r="60" spans="3:12" x14ac:dyDescent="0.25">
      <c r="C60" s="172"/>
      <c r="D60" s="172"/>
      <c r="E60" s="172" t="s">
        <v>95</v>
      </c>
      <c r="F60" s="178">
        <f>1000-(SUM(F58:F59))</f>
        <v>990</v>
      </c>
      <c r="G60" s="172"/>
      <c r="H60" s="172"/>
      <c r="I60" s="172"/>
      <c r="J60" s="172" t="s">
        <v>95</v>
      </c>
      <c r="K60" s="178">
        <f>1000-(SUM(K58:K59))</f>
        <v>990</v>
      </c>
      <c r="L60" s="172"/>
    </row>
    <row r="61" spans="3:12" x14ac:dyDescent="0.25"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3:12" x14ac:dyDescent="0.25">
      <c r="C62" s="172"/>
      <c r="D62" s="172"/>
      <c r="E62" s="172" t="s">
        <v>90</v>
      </c>
      <c r="F62" s="172"/>
      <c r="G62" s="172"/>
      <c r="H62" s="172"/>
      <c r="I62" s="172"/>
      <c r="J62" s="172" t="s">
        <v>90</v>
      </c>
      <c r="K62" s="172"/>
      <c r="L62" s="172"/>
    </row>
    <row r="63" spans="3:12" x14ac:dyDescent="0.25">
      <c r="C63" s="172"/>
      <c r="D63" s="172"/>
      <c r="E63" s="172" t="s">
        <v>92</v>
      </c>
      <c r="F63" s="176">
        <f>AUSWERTUNG!C9*0.175*100</f>
        <v>0</v>
      </c>
      <c r="G63" s="172"/>
      <c r="H63" s="172"/>
      <c r="I63" s="172"/>
      <c r="J63" s="172" t="s">
        <v>92</v>
      </c>
      <c r="K63" s="176">
        <f>AUSWERTUNG!C24*0.175*100</f>
        <v>0</v>
      </c>
      <c r="L63" s="172"/>
    </row>
    <row r="64" spans="3:12" x14ac:dyDescent="0.25">
      <c r="C64" s="172"/>
      <c r="D64" s="172"/>
      <c r="E64" s="172" t="s">
        <v>90</v>
      </c>
      <c r="F64" s="177">
        <v>10</v>
      </c>
      <c r="G64" s="172"/>
      <c r="H64" s="172"/>
      <c r="I64" s="172"/>
      <c r="J64" s="172" t="s">
        <v>90</v>
      </c>
      <c r="K64" s="177">
        <v>10</v>
      </c>
      <c r="L64" s="172"/>
    </row>
    <row r="65" spans="3:12" x14ac:dyDescent="0.25">
      <c r="C65" s="172"/>
      <c r="D65" s="172"/>
      <c r="E65" s="172" t="s">
        <v>95</v>
      </c>
      <c r="F65" s="178">
        <f>1000-(SUM(F63:F64))</f>
        <v>990</v>
      </c>
      <c r="G65" s="172"/>
      <c r="H65" s="172"/>
      <c r="I65" s="172"/>
      <c r="J65" s="172" t="s">
        <v>95</v>
      </c>
      <c r="K65" s="178">
        <f>1000-(SUM(K63:K64))</f>
        <v>990</v>
      </c>
      <c r="L65" s="172"/>
    </row>
    <row r="66" spans="3:12" x14ac:dyDescent="0.25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3:12" x14ac:dyDescent="0.25">
      <c r="C67" s="172"/>
      <c r="D67" s="172"/>
      <c r="E67" s="172" t="s">
        <v>90</v>
      </c>
      <c r="F67" s="172"/>
      <c r="G67" s="172"/>
      <c r="H67" s="172"/>
      <c r="I67" s="172"/>
      <c r="J67" s="172" t="s">
        <v>90</v>
      </c>
      <c r="K67" s="172"/>
      <c r="L67" s="172"/>
    </row>
    <row r="68" spans="3:12" x14ac:dyDescent="0.25">
      <c r="C68" s="172"/>
      <c r="D68" s="172"/>
      <c r="E68" s="172" t="s">
        <v>92</v>
      </c>
      <c r="F68" s="176">
        <f>AUSWERTUNG!C10*0.175*100</f>
        <v>0</v>
      </c>
      <c r="G68" s="172"/>
      <c r="H68" s="172"/>
      <c r="I68" s="172"/>
      <c r="J68" s="172" t="s">
        <v>92</v>
      </c>
      <c r="K68" s="176">
        <f>AUSWERTUNG!C25*0.175*100</f>
        <v>0</v>
      </c>
      <c r="L68" s="172"/>
    </row>
    <row r="69" spans="3:12" x14ac:dyDescent="0.25">
      <c r="C69" s="172"/>
      <c r="D69" s="172"/>
      <c r="E69" s="172" t="s">
        <v>90</v>
      </c>
      <c r="F69" s="177">
        <v>10</v>
      </c>
      <c r="G69" s="172"/>
      <c r="H69" s="172"/>
      <c r="I69" s="172"/>
      <c r="J69" s="172" t="s">
        <v>90</v>
      </c>
      <c r="K69" s="177">
        <v>10</v>
      </c>
      <c r="L69" s="172"/>
    </row>
    <row r="70" spans="3:12" x14ac:dyDescent="0.25">
      <c r="C70" s="172"/>
      <c r="D70" s="172"/>
      <c r="E70" s="172" t="s">
        <v>95</v>
      </c>
      <c r="F70" s="178">
        <f>1000-(SUM(F68:F69))</f>
        <v>990</v>
      </c>
      <c r="G70" s="172"/>
      <c r="H70" s="172"/>
      <c r="I70" s="172"/>
      <c r="J70" s="172" t="s">
        <v>95</v>
      </c>
      <c r="K70" s="178">
        <f>1000-(SUM(K68:K69))</f>
        <v>990</v>
      </c>
      <c r="L70" s="172"/>
    </row>
    <row r="71" spans="3:12" x14ac:dyDescent="0.25"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3:12" x14ac:dyDescent="0.25">
      <c r="C72" s="172"/>
      <c r="D72" s="172"/>
      <c r="E72" s="172" t="s">
        <v>90</v>
      </c>
      <c r="F72" s="172"/>
      <c r="G72" s="172"/>
      <c r="H72" s="172"/>
      <c r="I72" s="172"/>
      <c r="J72" s="172" t="s">
        <v>90</v>
      </c>
      <c r="K72" s="172"/>
      <c r="L72" s="172"/>
    </row>
    <row r="73" spans="3:12" x14ac:dyDescent="0.25">
      <c r="C73" s="172"/>
      <c r="D73" s="172"/>
      <c r="E73" s="172" t="s">
        <v>92</v>
      </c>
      <c r="F73" s="176">
        <f>AUSWERTUNG!C11*0.175*100</f>
        <v>0</v>
      </c>
      <c r="G73" s="172"/>
      <c r="H73" s="172"/>
      <c r="I73" s="172"/>
      <c r="J73" s="172" t="s">
        <v>92</v>
      </c>
      <c r="K73" s="176">
        <f>AUSWERTUNG!C26*0.175*100</f>
        <v>0</v>
      </c>
      <c r="L73" s="172"/>
    </row>
    <row r="74" spans="3:12" x14ac:dyDescent="0.25">
      <c r="C74" s="172"/>
      <c r="D74" s="172"/>
      <c r="E74" s="172" t="s">
        <v>90</v>
      </c>
      <c r="F74" s="177">
        <v>10</v>
      </c>
      <c r="G74" s="172"/>
      <c r="H74" s="172"/>
      <c r="I74" s="172"/>
      <c r="J74" s="172" t="s">
        <v>90</v>
      </c>
      <c r="K74" s="177">
        <v>10</v>
      </c>
      <c r="L74" s="172"/>
    </row>
    <row r="75" spans="3:12" x14ac:dyDescent="0.25">
      <c r="C75" s="172"/>
      <c r="D75" s="172"/>
      <c r="E75" s="172" t="s">
        <v>95</v>
      </c>
      <c r="F75" s="178">
        <f>1000-(SUM(F73:F74))</f>
        <v>990</v>
      </c>
      <c r="G75" s="172"/>
      <c r="H75" s="172"/>
      <c r="I75" s="172"/>
      <c r="J75" s="172" t="s">
        <v>95</v>
      </c>
      <c r="K75" s="178">
        <f>1000-(SUM(K73:K74))</f>
        <v>990</v>
      </c>
      <c r="L75" s="172"/>
    </row>
    <row r="76" spans="3:12" x14ac:dyDescent="0.25"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3:12" x14ac:dyDescent="0.25">
      <c r="C77" s="172"/>
      <c r="D77" s="172"/>
      <c r="E77" s="172" t="s">
        <v>90</v>
      </c>
      <c r="F77" s="172"/>
      <c r="G77" s="172"/>
      <c r="H77" s="172"/>
      <c r="I77" s="172"/>
      <c r="J77" s="172" t="s">
        <v>90</v>
      </c>
      <c r="K77" s="172"/>
      <c r="L77" s="172"/>
    </row>
    <row r="78" spans="3:12" x14ac:dyDescent="0.25">
      <c r="C78" s="172"/>
      <c r="D78" s="172"/>
      <c r="E78" s="172" t="s">
        <v>92</v>
      </c>
      <c r="F78" s="176">
        <f>AUSWERTUNG!C12*0.175*100</f>
        <v>0</v>
      </c>
      <c r="G78" s="172"/>
      <c r="H78" s="172"/>
      <c r="I78" s="172"/>
      <c r="J78" s="172" t="s">
        <v>92</v>
      </c>
      <c r="K78" s="176">
        <f>AUSWERTUNG!C27*0.175*100</f>
        <v>0</v>
      </c>
      <c r="L78" s="172"/>
    </row>
    <row r="79" spans="3:12" x14ac:dyDescent="0.25">
      <c r="C79" s="172"/>
      <c r="D79" s="172"/>
      <c r="E79" s="172" t="s">
        <v>90</v>
      </c>
      <c r="F79" s="177">
        <v>10</v>
      </c>
      <c r="G79" s="172"/>
      <c r="H79" s="172"/>
      <c r="I79" s="172"/>
      <c r="J79" s="172" t="s">
        <v>90</v>
      </c>
      <c r="K79" s="177">
        <v>10</v>
      </c>
      <c r="L79" s="172"/>
    </row>
    <row r="80" spans="3:12" x14ac:dyDescent="0.25">
      <c r="C80" s="172"/>
      <c r="D80" s="172"/>
      <c r="E80" s="172" t="s">
        <v>95</v>
      </c>
      <c r="F80" s="178">
        <f>1000-(SUM(F78:F79))</f>
        <v>990</v>
      </c>
      <c r="G80" s="172"/>
      <c r="H80" s="172"/>
      <c r="I80" s="172"/>
      <c r="J80" s="172" t="s">
        <v>95</v>
      </c>
      <c r="K80" s="178">
        <f>1000-(SUM(K78:K79))</f>
        <v>990</v>
      </c>
      <c r="L80" s="172"/>
    </row>
    <row r="81" spans="3:12" x14ac:dyDescent="0.25">
      <c r="C81" s="172"/>
      <c r="D81" s="172"/>
      <c r="E81" s="172"/>
      <c r="F81" s="172"/>
      <c r="G81" s="172"/>
      <c r="H81" s="172"/>
      <c r="I81" s="172"/>
      <c r="J81" s="172"/>
      <c r="K81" s="172"/>
      <c r="L81" s="172"/>
    </row>
    <row r="82" spans="3:12" x14ac:dyDescent="0.25">
      <c r="C82" s="172"/>
      <c r="D82" s="172"/>
      <c r="E82" s="172" t="s">
        <v>90</v>
      </c>
      <c r="F82" s="172"/>
      <c r="G82" s="172"/>
      <c r="H82" s="172"/>
      <c r="I82" s="172"/>
      <c r="J82" s="172" t="s">
        <v>90</v>
      </c>
      <c r="K82" s="172"/>
      <c r="L82" s="172"/>
    </row>
    <row r="83" spans="3:12" x14ac:dyDescent="0.25">
      <c r="C83" s="172"/>
      <c r="D83" s="172"/>
      <c r="E83" s="172" t="s">
        <v>92</v>
      </c>
      <c r="F83" s="176">
        <f>AUSWERTUNG!C13*0.175*100</f>
        <v>0</v>
      </c>
      <c r="G83" s="172"/>
      <c r="H83" s="172"/>
      <c r="I83" s="172"/>
      <c r="J83" s="172" t="s">
        <v>92</v>
      </c>
      <c r="K83" s="176">
        <f>AUSWERTUNG!C28*0.175*100</f>
        <v>0</v>
      </c>
      <c r="L83" s="172"/>
    </row>
    <row r="84" spans="3:12" x14ac:dyDescent="0.25">
      <c r="C84" s="172"/>
      <c r="D84" s="172"/>
      <c r="E84" s="172" t="s">
        <v>90</v>
      </c>
      <c r="F84" s="177">
        <v>10</v>
      </c>
      <c r="G84" s="172"/>
      <c r="H84" s="172"/>
      <c r="I84" s="172"/>
      <c r="J84" s="172" t="s">
        <v>90</v>
      </c>
      <c r="K84" s="177">
        <v>10</v>
      </c>
      <c r="L84" s="172"/>
    </row>
    <row r="85" spans="3:12" x14ac:dyDescent="0.25">
      <c r="C85" s="172"/>
      <c r="D85" s="172"/>
      <c r="E85" s="172" t="s">
        <v>95</v>
      </c>
      <c r="F85" s="178">
        <f>1000-(SUM(F83:F84))</f>
        <v>990</v>
      </c>
      <c r="G85" s="172"/>
      <c r="H85" s="172"/>
      <c r="I85" s="172"/>
      <c r="J85" s="172" t="s">
        <v>95</v>
      </c>
      <c r="K85" s="178">
        <f>1000-(SUM(K83:K84))</f>
        <v>990</v>
      </c>
      <c r="L85" s="172"/>
    </row>
    <row r="86" spans="3:12" x14ac:dyDescent="0.25">
      <c r="C86" s="172"/>
      <c r="D86" s="172"/>
      <c r="E86" s="172"/>
      <c r="F86" s="172"/>
      <c r="G86" s="172"/>
      <c r="H86" s="172"/>
      <c r="I86" s="172"/>
      <c r="J86" s="172"/>
      <c r="K86" s="172"/>
      <c r="L86" s="172"/>
    </row>
    <row r="87" spans="3:12" x14ac:dyDescent="0.25">
      <c r="C87" s="172"/>
      <c r="D87" s="172"/>
      <c r="E87" s="172" t="s">
        <v>90</v>
      </c>
      <c r="F87" s="172"/>
      <c r="G87" s="172"/>
      <c r="H87" s="172"/>
      <c r="I87" s="172"/>
      <c r="J87" s="172" t="s">
        <v>90</v>
      </c>
      <c r="K87" s="172"/>
      <c r="L87" s="172"/>
    </row>
    <row r="88" spans="3:12" x14ac:dyDescent="0.25">
      <c r="C88" s="172"/>
      <c r="D88" s="172"/>
      <c r="E88" s="172" t="s">
        <v>92</v>
      </c>
      <c r="F88" s="176">
        <f>AUSWERTUNG!C14*0.175*100</f>
        <v>0</v>
      </c>
      <c r="G88" s="172"/>
      <c r="H88" s="172"/>
      <c r="I88" s="172"/>
      <c r="J88" s="172" t="s">
        <v>92</v>
      </c>
      <c r="K88" s="176">
        <f>AUSWERTUNG!C29*0.175*100</f>
        <v>0</v>
      </c>
      <c r="L88" s="172"/>
    </row>
    <row r="89" spans="3:12" x14ac:dyDescent="0.25">
      <c r="C89" s="172"/>
      <c r="D89" s="172"/>
      <c r="E89" s="172" t="s">
        <v>90</v>
      </c>
      <c r="F89" s="177">
        <v>10</v>
      </c>
      <c r="G89" s="172"/>
      <c r="H89" s="172"/>
      <c r="I89" s="172"/>
      <c r="J89" s="172" t="s">
        <v>90</v>
      </c>
      <c r="K89" s="177">
        <v>10</v>
      </c>
      <c r="L89" s="172"/>
    </row>
    <row r="90" spans="3:12" x14ac:dyDescent="0.25">
      <c r="C90" s="172"/>
      <c r="D90" s="172"/>
      <c r="E90" s="172" t="s">
        <v>95</v>
      </c>
      <c r="F90" s="178">
        <f>1000-(SUM(F88:F89))</f>
        <v>990</v>
      </c>
      <c r="G90" s="172"/>
      <c r="H90" s="172"/>
      <c r="I90" s="172"/>
      <c r="J90" s="172" t="s">
        <v>95</v>
      </c>
      <c r="K90" s="178">
        <f>1000-(SUM(K88:K89))</f>
        <v>990</v>
      </c>
      <c r="L90" s="172"/>
    </row>
    <row r="91" spans="3:12" x14ac:dyDescent="0.25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3:12" x14ac:dyDescent="0.25">
      <c r="C92" s="172"/>
      <c r="D92" s="172"/>
      <c r="E92" s="172" t="s">
        <v>90</v>
      </c>
      <c r="F92" s="172"/>
      <c r="G92" s="172"/>
      <c r="H92" s="172"/>
      <c r="I92" s="172"/>
      <c r="J92" s="172" t="s">
        <v>90</v>
      </c>
      <c r="K92" s="172"/>
      <c r="L92" s="172"/>
    </row>
    <row r="93" spans="3:12" x14ac:dyDescent="0.25">
      <c r="C93" s="172"/>
      <c r="D93" s="172"/>
      <c r="E93" s="172" t="s">
        <v>92</v>
      </c>
      <c r="F93" s="176">
        <f>AUSWERTUNG!C15*0.175*100</f>
        <v>0</v>
      </c>
      <c r="G93" s="172"/>
      <c r="H93" s="172"/>
      <c r="I93" s="172"/>
      <c r="J93" s="172" t="s">
        <v>92</v>
      </c>
      <c r="K93" s="176">
        <f>AUSWERTUNG!C30*0.175*100</f>
        <v>0</v>
      </c>
      <c r="L93" s="172"/>
    </row>
    <row r="94" spans="3:12" x14ac:dyDescent="0.25">
      <c r="C94" s="172"/>
      <c r="D94" s="172"/>
      <c r="E94" s="172" t="s">
        <v>90</v>
      </c>
      <c r="F94" s="177">
        <v>10</v>
      </c>
      <c r="G94" s="172"/>
      <c r="H94" s="172"/>
      <c r="I94" s="172"/>
      <c r="J94" s="172" t="s">
        <v>90</v>
      </c>
      <c r="K94" s="177">
        <v>10</v>
      </c>
      <c r="L94" s="172"/>
    </row>
    <row r="95" spans="3:12" x14ac:dyDescent="0.25">
      <c r="C95" s="172"/>
      <c r="D95" s="172"/>
      <c r="E95" s="172" t="s">
        <v>95</v>
      </c>
      <c r="F95" s="178">
        <f>1000-(SUM(F93:F94))</f>
        <v>990</v>
      </c>
      <c r="G95" s="172"/>
      <c r="H95" s="172"/>
      <c r="I95" s="172"/>
      <c r="J95" s="172" t="s">
        <v>95</v>
      </c>
      <c r="K95" s="178">
        <f>1000-(SUM(K93:K94))</f>
        <v>990</v>
      </c>
      <c r="L95" s="172"/>
    </row>
    <row r="96" spans="3:12" x14ac:dyDescent="0.25">
      <c r="C96" s="172"/>
      <c r="D96" s="172"/>
      <c r="E96" s="172"/>
      <c r="F96" s="172"/>
      <c r="G96" s="172"/>
      <c r="H96" s="172"/>
      <c r="I96" s="172"/>
      <c r="J96" s="172"/>
      <c r="K96" s="172"/>
      <c r="L96" s="172"/>
    </row>
    <row r="97" spans="3:12" x14ac:dyDescent="0.25">
      <c r="C97" s="172"/>
      <c r="D97" s="172"/>
      <c r="E97" s="172" t="s">
        <v>90</v>
      </c>
      <c r="F97" s="172"/>
      <c r="G97" s="172"/>
      <c r="H97" s="172"/>
      <c r="I97" s="172"/>
      <c r="J97" s="172" t="s">
        <v>90</v>
      </c>
      <c r="K97" s="172"/>
      <c r="L97" s="172"/>
    </row>
    <row r="98" spans="3:12" x14ac:dyDescent="0.25">
      <c r="C98" s="172"/>
      <c r="D98" s="172"/>
      <c r="E98" s="172" t="s">
        <v>92</v>
      </c>
      <c r="F98" s="176">
        <f>AUSWERTUNG!C16*0.175*100</f>
        <v>0</v>
      </c>
      <c r="G98" s="172"/>
      <c r="H98" s="172"/>
      <c r="I98" s="172"/>
      <c r="J98" s="172" t="s">
        <v>92</v>
      </c>
      <c r="K98" s="176">
        <f>AUSWERTUNG!C31*0.175*100</f>
        <v>0</v>
      </c>
      <c r="L98" s="172"/>
    </row>
    <row r="99" spans="3:12" x14ac:dyDescent="0.25">
      <c r="C99" s="172"/>
      <c r="D99" s="172"/>
      <c r="E99" s="172" t="s">
        <v>90</v>
      </c>
      <c r="F99" s="177">
        <v>10</v>
      </c>
      <c r="G99" s="172"/>
      <c r="H99" s="172"/>
      <c r="I99" s="172"/>
      <c r="J99" s="172" t="s">
        <v>90</v>
      </c>
      <c r="K99" s="177">
        <v>10</v>
      </c>
      <c r="L99" s="172"/>
    </row>
    <row r="100" spans="3:12" x14ac:dyDescent="0.25">
      <c r="C100" s="172"/>
      <c r="D100" s="172"/>
      <c r="E100" s="172" t="s">
        <v>95</v>
      </c>
      <c r="F100" s="178">
        <f>1000-(SUM(F98:F99))</f>
        <v>990</v>
      </c>
      <c r="G100" s="172"/>
      <c r="H100" s="172"/>
      <c r="I100" s="172"/>
      <c r="J100" s="172" t="s">
        <v>95</v>
      </c>
      <c r="K100" s="178">
        <f>1000-(SUM(K98:K99))</f>
        <v>990</v>
      </c>
      <c r="L100" s="172"/>
    </row>
    <row r="101" spans="3:12" x14ac:dyDescent="0.25"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</row>
    <row r="102" spans="3:12" x14ac:dyDescent="0.25">
      <c r="C102" s="172"/>
      <c r="D102" s="172"/>
      <c r="E102" s="172" t="s">
        <v>90</v>
      </c>
      <c r="F102" s="172"/>
      <c r="G102" s="172"/>
      <c r="H102" s="172"/>
      <c r="I102" s="172"/>
      <c r="J102" s="172" t="s">
        <v>90</v>
      </c>
      <c r="K102" s="172"/>
      <c r="L102" s="172"/>
    </row>
    <row r="103" spans="3:12" x14ac:dyDescent="0.25">
      <c r="C103" s="172"/>
      <c r="D103" s="172"/>
      <c r="E103" s="172" t="s">
        <v>92</v>
      </c>
      <c r="F103" s="176">
        <f>AUSWERTUNG!C17*0.175*100</f>
        <v>0</v>
      </c>
      <c r="G103" s="172"/>
      <c r="H103" s="172"/>
      <c r="I103" s="172"/>
      <c r="J103" s="172" t="s">
        <v>92</v>
      </c>
      <c r="K103" s="176">
        <f>AUSWERTUNG!C32*0.175*100</f>
        <v>0</v>
      </c>
      <c r="L103" s="172"/>
    </row>
    <row r="104" spans="3:12" x14ac:dyDescent="0.25">
      <c r="C104" s="172"/>
      <c r="D104" s="172"/>
      <c r="E104" s="172" t="s">
        <v>90</v>
      </c>
      <c r="F104" s="177">
        <v>10</v>
      </c>
      <c r="G104" s="172"/>
      <c r="H104" s="172"/>
      <c r="I104" s="172"/>
      <c r="J104" s="172" t="s">
        <v>90</v>
      </c>
      <c r="K104" s="177">
        <v>10</v>
      </c>
      <c r="L104" s="172"/>
    </row>
    <row r="105" spans="3:12" x14ac:dyDescent="0.25">
      <c r="C105" s="172"/>
      <c r="D105" s="172"/>
      <c r="E105" s="172" t="s">
        <v>95</v>
      </c>
      <c r="F105" s="178">
        <f>1000-(SUM(F103:F104))</f>
        <v>990</v>
      </c>
      <c r="G105" s="172"/>
      <c r="H105" s="172"/>
      <c r="I105" s="172"/>
      <c r="J105" s="172" t="s">
        <v>95</v>
      </c>
      <c r="K105" s="178">
        <f>1000-(SUM(K103:K104))</f>
        <v>990</v>
      </c>
      <c r="L105" s="172"/>
    </row>
    <row r="106" spans="3:12" x14ac:dyDescent="0.25"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</row>
    <row r="107" spans="3:12" x14ac:dyDescent="0.25">
      <c r="C107" s="172"/>
      <c r="D107" s="172"/>
      <c r="E107" s="172" t="s">
        <v>90</v>
      </c>
      <c r="F107" s="172"/>
      <c r="G107" s="172"/>
      <c r="H107" s="172"/>
      <c r="I107" s="172"/>
      <c r="J107" s="172" t="s">
        <v>90</v>
      </c>
      <c r="K107" s="172"/>
      <c r="L107" s="172"/>
    </row>
    <row r="108" spans="3:12" x14ac:dyDescent="0.25">
      <c r="C108" s="172"/>
      <c r="D108" s="172"/>
      <c r="E108" s="172" t="s">
        <v>92</v>
      </c>
      <c r="F108" s="176">
        <f>AUSWERTUNG!C18*0.175*100</f>
        <v>0</v>
      </c>
      <c r="G108" s="172"/>
      <c r="H108" s="172"/>
      <c r="I108" s="172"/>
      <c r="J108" s="172" t="s">
        <v>92</v>
      </c>
      <c r="K108" s="176">
        <f>AUSWERTUNG!C33*0.175*100</f>
        <v>0</v>
      </c>
      <c r="L108" s="172"/>
    </row>
    <row r="109" spans="3:12" x14ac:dyDescent="0.25">
      <c r="C109" s="172"/>
      <c r="D109" s="172"/>
      <c r="E109" s="172" t="s">
        <v>90</v>
      </c>
      <c r="F109" s="177">
        <v>10</v>
      </c>
      <c r="G109" s="172"/>
      <c r="H109" s="172"/>
      <c r="I109" s="172"/>
      <c r="J109" s="172" t="s">
        <v>90</v>
      </c>
      <c r="K109" s="177">
        <v>10</v>
      </c>
      <c r="L109" s="172"/>
    </row>
    <row r="110" spans="3:12" x14ac:dyDescent="0.25">
      <c r="C110" s="172"/>
      <c r="D110" s="172"/>
      <c r="E110" s="172" t="s">
        <v>95</v>
      </c>
      <c r="F110" s="178">
        <f>1000-(SUM(F108:F109))</f>
        <v>990</v>
      </c>
      <c r="G110" s="172"/>
      <c r="H110" s="172"/>
      <c r="I110" s="172"/>
      <c r="J110" s="172" t="s">
        <v>95</v>
      </c>
      <c r="K110" s="178">
        <f>1000-(SUM(K108:K109))</f>
        <v>990</v>
      </c>
      <c r="L110" s="172"/>
    </row>
    <row r="111" spans="3:12" x14ac:dyDescent="0.25"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</row>
    <row r="112" spans="3:12" x14ac:dyDescent="0.25"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</row>
    <row r="113" spans="3:12" x14ac:dyDescent="0.25"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</row>
    <row r="114" spans="3:12" x14ac:dyDescent="0.25"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</row>
    <row r="115" spans="3:12" x14ac:dyDescent="0.25"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</row>
    <row r="116" spans="3:12" x14ac:dyDescent="0.25"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</row>
    <row r="117" spans="3:12" x14ac:dyDescent="0.25"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</row>
    <row r="118" spans="3:12" x14ac:dyDescent="0.25"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</row>
    <row r="119" spans="3:12" x14ac:dyDescent="0.25"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</row>
    <row r="120" spans="3:12" x14ac:dyDescent="0.25"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</row>
    <row r="121" spans="3:12" x14ac:dyDescent="0.25"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</row>
    <row r="122" spans="3:12" x14ac:dyDescent="0.25"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</row>
    <row r="123" spans="3:12" x14ac:dyDescent="0.25"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</row>
    <row r="124" spans="3:12" x14ac:dyDescent="0.25"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</row>
    <row r="125" spans="3:12" x14ac:dyDescent="0.25"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</row>
    <row r="126" spans="3:12" x14ac:dyDescent="0.25"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</row>
    <row r="127" spans="3:12" x14ac:dyDescent="0.25"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</row>
    <row r="128" spans="3:12" x14ac:dyDescent="0.25"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</row>
    <row r="129" spans="3:12" x14ac:dyDescent="0.25"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</row>
    <row r="130" spans="3:12" x14ac:dyDescent="0.25"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</row>
    <row r="131" spans="3:12" x14ac:dyDescent="0.25"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</row>
    <row r="132" spans="3:12" x14ac:dyDescent="0.25"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</row>
  </sheetData>
  <sheetProtection password="C441" sheet="1" objects="1" scenarios="1" selectLockedCells="1"/>
  <mergeCells count="1">
    <mergeCell ref="C3:K3"/>
  </mergeCells>
  <phoneticPr fontId="8" type="noConversion"/>
  <pageMargins left="0.15944881889763785" right="0.15944881889763785" top="0.21259842519685043" bottom="0.21259842519685043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5"/>
  <sheetViews>
    <sheetView showGridLines="0" zoomScalePageLayoutView="75" workbookViewId="0">
      <selection activeCell="D3" sqref="D3:E3"/>
    </sheetView>
  </sheetViews>
  <sheetFormatPr baseColWidth="10" defaultRowHeight="15.75" x14ac:dyDescent="0.25"/>
  <cols>
    <col min="2" max="2" width="3.375" customWidth="1"/>
    <col min="3" max="3" width="21.875" customWidth="1"/>
    <col min="4" max="4" width="22.875" customWidth="1"/>
    <col min="6" max="6" width="22.875" customWidth="1"/>
    <col min="8" max="8" width="22.875" customWidth="1"/>
    <col min="9" max="9" width="3.375" customWidth="1"/>
  </cols>
  <sheetData>
    <row r="1" spans="2:13" ht="6.95" customHeight="1" thickBot="1" x14ac:dyDescent="0.3"/>
    <row r="2" spans="2:13" ht="6.95" customHeight="1" x14ac:dyDescent="0.25">
      <c r="B2" s="113"/>
      <c r="C2" s="121"/>
      <c r="D2" s="121"/>
      <c r="E2" s="121"/>
      <c r="F2" s="121"/>
      <c r="G2" s="121"/>
      <c r="H2" s="121"/>
      <c r="I2" s="117"/>
    </row>
    <row r="3" spans="2:13" ht="27.95" customHeight="1" x14ac:dyDescent="0.25">
      <c r="B3" s="114"/>
      <c r="C3" s="102" t="s">
        <v>85</v>
      </c>
      <c r="D3" s="271" t="s">
        <v>160</v>
      </c>
      <c r="E3" s="272"/>
      <c r="F3" s="103" t="s">
        <v>86</v>
      </c>
      <c r="G3" s="238">
        <f>INDEX(AUSWERTUNG!B111:H141,D8,7)</f>
        <v>42217</v>
      </c>
      <c r="H3" s="239"/>
      <c r="I3" s="118"/>
    </row>
    <row r="4" spans="2:13" ht="5.0999999999999996" customHeight="1" x14ac:dyDescent="0.25">
      <c r="B4" s="114"/>
      <c r="C4" s="94"/>
      <c r="D4" s="95"/>
      <c r="E4" s="96"/>
      <c r="F4" s="96"/>
      <c r="G4" s="97"/>
      <c r="H4" s="98"/>
      <c r="I4" s="118"/>
    </row>
    <row r="5" spans="2:13" ht="11.1" customHeight="1" x14ac:dyDescent="0.25">
      <c r="B5" s="114"/>
      <c r="C5" s="94"/>
      <c r="D5" s="95"/>
      <c r="E5" s="96"/>
      <c r="F5" s="96"/>
      <c r="G5" s="236" t="s">
        <v>165</v>
      </c>
      <c r="H5" s="234" t="str">
        <f>INDEX(AUSWERTUNG!C111:I141,D8,7)</f>
        <v>o.B.</v>
      </c>
      <c r="I5" s="118"/>
    </row>
    <row r="6" spans="2:13" ht="15.95" customHeight="1" x14ac:dyDescent="0.25">
      <c r="B6" s="114"/>
      <c r="C6" s="104"/>
      <c r="D6" s="95"/>
      <c r="E6" s="96"/>
      <c r="F6" s="96"/>
      <c r="G6" s="237"/>
      <c r="H6" s="235"/>
      <c r="I6" s="118"/>
    </row>
    <row r="7" spans="2:13" ht="30.95" customHeight="1" x14ac:dyDescent="0.25">
      <c r="B7" s="115"/>
      <c r="C7" s="105" t="s">
        <v>87</v>
      </c>
      <c r="D7" s="111">
        <f>INDEX(AUSWERTUNG!C111:G140,D8,1)</f>
        <v>0</v>
      </c>
      <c r="E7" s="99"/>
      <c r="F7" s="99"/>
      <c r="G7" s="107" t="s">
        <v>98</v>
      </c>
      <c r="H7" s="108" t="str">
        <f>C12</f>
        <v>KEIN RISIKO</v>
      </c>
      <c r="I7" s="118"/>
    </row>
    <row r="8" spans="2:13" ht="30" customHeight="1" x14ac:dyDescent="0.25">
      <c r="B8" s="115"/>
      <c r="C8" s="105"/>
      <c r="D8" s="101">
        <f>MATCH(D3,AUSWERTUNG!B111:B141,0)</f>
        <v>1</v>
      </c>
      <c r="E8" s="99"/>
      <c r="F8" s="99"/>
      <c r="G8" s="107" t="s">
        <v>99</v>
      </c>
      <c r="H8" s="108" t="str">
        <f>C16</f>
        <v>KEIN RISIKO</v>
      </c>
      <c r="I8" s="118"/>
      <c r="M8" s="25"/>
    </row>
    <row r="9" spans="2:13" ht="30.95" customHeight="1" x14ac:dyDescent="0.25">
      <c r="B9" s="115"/>
      <c r="C9" s="106" t="s">
        <v>88</v>
      </c>
      <c r="D9" s="112">
        <f>IF(D7=0,INDEX(AUSWERTUNG!C111:G141,D8,2),(D7/D7)+INDEX(AUSWERTUNG!C111:G141,D8,2))</f>
        <v>0</v>
      </c>
      <c r="E9" s="100"/>
      <c r="F9" s="100"/>
      <c r="G9" s="109" t="s">
        <v>100</v>
      </c>
      <c r="H9" s="110" t="str">
        <f>C20</f>
        <v>KEIN RISIKO</v>
      </c>
      <c r="I9" s="118"/>
    </row>
    <row r="10" spans="2:13" ht="5.0999999999999996" customHeight="1" thickBot="1" x14ac:dyDescent="0.3">
      <c r="B10" s="116"/>
      <c r="C10" s="119"/>
      <c r="D10" s="119"/>
      <c r="E10" s="119"/>
      <c r="F10" s="119"/>
      <c r="G10" s="119"/>
      <c r="H10" s="119"/>
      <c r="I10" s="120"/>
      <c r="M10" s="25"/>
    </row>
    <row r="11" spans="2:13" ht="9.9499999999999993" customHeight="1" x14ac:dyDescent="0.25">
      <c r="B11" s="122"/>
      <c r="C11" s="99"/>
      <c r="D11" s="99"/>
      <c r="E11" s="99"/>
      <c r="F11" s="99"/>
      <c r="G11" s="99"/>
      <c r="H11" s="99"/>
      <c r="I11" s="128"/>
    </row>
    <row r="12" spans="2:13" ht="26.25" x14ac:dyDescent="0.4">
      <c r="B12" s="122"/>
      <c r="C12" s="240" t="str">
        <f>INDEX(C36:F65,D8,2)</f>
        <v>KEIN RISIKO</v>
      </c>
      <c r="D12" s="241"/>
      <c r="E12" s="241"/>
      <c r="F12" s="241"/>
      <c r="G12" s="241"/>
      <c r="H12" s="242"/>
      <c r="I12" s="128"/>
      <c r="K12" s="24"/>
    </row>
    <row r="13" spans="2:13" ht="72" customHeight="1" x14ac:dyDescent="0.25">
      <c r="B13" s="122"/>
      <c r="C13" s="232" t="s">
        <v>98</v>
      </c>
      <c r="D13" s="12"/>
      <c r="E13" s="12"/>
      <c r="F13" s="12"/>
      <c r="G13" s="12"/>
      <c r="H13" s="26"/>
      <c r="I13" s="128"/>
      <c r="K13" s="24"/>
    </row>
    <row r="14" spans="2:13" x14ac:dyDescent="0.25">
      <c r="B14" s="122"/>
      <c r="C14" s="233"/>
      <c r="D14" s="130" t="str">
        <f>IF(C12="dyn. Schulterkontrolle","Liegestütz, beide Hände auf Ball",IF(OR(C12="Schulterkontrolle links",C12="Schulterkontrolle rechts",C12="Schulterkontrolle beidseits"),"Liegestütz, Hand auf Ball",IF(OR(C12="dyn. Beinachsenkontrolle links",C12="dyn. Beinachsenkontrolle rechts",C12="dyn. Beinachsenkontrolle beidseits"),"Einbeinsprung auf Pad",IF(OR(C12="Beinachsenkontrolle links",C12="Beinachsenkontrolle rechts",C12="Beinachsenkontrolle beidseits"),"Einbeinstand auf Pad",IF(OR(C12="contralaterale Stabilisation links",C12="contralaterale Stabilisation rechts",C12="contralaterale Stabilisation beidseits"),"Dynamischer Schwebesitz",IF(OR(C12="ipsilaterale Stabilisation links",C12="ipsilaterale Stabilisation rechts",C12="ipsilaterale Stabilisation beidseits"),"seitlicher Unterarmstütz",IF(OR(C12="Hüftkontrolle links",C12="Hüftkontrolle rechts",C12="Hüftkontrolle beidseits"),"Beckenlift",IF(OR(C12="Skapulakontrolle links",C12="Skapulakontrolle rechts",C12="Skapulakontrolle beidseits"),"Liegestütz",IF(OR(C12="ROM hintere Kette",C12="ROM hintere Kette links",C12="ROM hintere Kette rechts",C12="ROM hintere Kette beidseits"),"hinterer Oberschenkel",IF(OR(C12="ROM SCHULTER links",C12="ROM SCHULTER rechts",C12="ROM SCHULTER beidseits"),"SMR Brustmuskel",IF(C12="ROM HWS","SMR Trapezius",IF(C12="Beckenkontrolle","Unterarmstütz",IF(OR(C12="ROM HUEFTE links",C12="ROM HUEFTE rechts",C12="ROM HUEFTE beidseits"),"vorderer Oberschenkel I",IF(OR(C12="ROM BWS links",C12="ROM BWS rechts",C12="ROM BWS beidseits"),"Rückenmuskulatur III",IF(OR(C12="ROM FUSS links",C12="ROM Fuss rechts",C12="ROM Fuss beidseits"),"SMR Fusssohle",IF(C12="KEIN RISIKO","SMR ROUTINE",0))))))))))))))))</f>
        <v>SMR ROUTINE</v>
      </c>
      <c r="E14" s="27"/>
      <c r="F14" s="130" t="str">
        <f>IF(C12="dyn. Schulterkontrolle","Liegestütz, Hand auf Ball",IF(OR(C12="Schulterkontrolle links",C12="Schulterkontrolle rechts",C12="Schulterkontrolle beidseits"),"Unterarmstütz neben Partner",IF(OR(C12="dyn. Beinachsenkontrolle links",C12="dyn. Beinachsenkontrolle rechts",C12="dyn. Beinachsenkontrolle beidseits"),"Kopfballsprünge 90°",IF(OR(C12="Beinachsenkontrolle links",C12="Beinachsenkontrolle rechts",C12="Beinachsenkontrolle beidseits"),"Einbeinige Kniebeuge",IF(OR(C12="contralaterale Stabilisation links",C12="contralaterale Stabilisation rechts",C12="contralaterale Stabilisation beidseits"),"Spiderman Liegestütz",IF(OR(C12="ipsilaterale Stabilisation links",C12="ipsilaterale Stabilisation rechts",C12="ipsilaterale Stabilisation beidseits"),"seitlicher Unterarmstütz, dynamisch",IF(OR(C12="Hüftkontrolle links",C12="Hüftkontrolle rechts",C12="Hüftkontrolle beidseits"),"Einbeiniger Beckenlift auf Ball",IF(OR(C12="Skapulakontrolle links",C12="Skapulakontrolle rechts",C12="Skapulakontrolle beidseits"),"Handflächenstütz auf Ball",IF(OR(C12="ROM hintere Kette",C12="ROM hintere Kette links",C12="ROM hintere Kette rechts",C12="ROM hintere Kette beidseits"),"Wade I",IF(OR(C12="ROM SCHULTER links",C12="ROM SCHULTER rechts",C12="ROM SCHULTER beidseits"),"Dehnung Brustmuskel",IF(C12="ROM HWS","SMR Suboccipitals",IF(C12="Beckenkontrolle","Beckenlift",IF(OR(C12="ROM HUEFTE links",C12="ROM HUEFTE rechts",C12="ROM HUEFTE beidseits"),"Hüft-/Gesässmuskulatur III",IF(OR(C12="ROM BWS links",C12="ROM BWS rechts",C12="ROM BWS beidseits"),"Hüftrotation (Rückenlage)",IF(OR(C12="ROM FUSS links",C12="ROM Fuss rechts",C12="ROM Fuss beidseits"),"SMR Wade",IF(C12="KEIN RISIKO","SMR ROUTINE",0))))))))))))))))</f>
        <v>SMR ROUTINE</v>
      </c>
      <c r="G14" s="27"/>
      <c r="H14" s="131" t="str">
        <f>IF(C12="dyn. Schulterkontrolle","Unterarmstütz neben Partner",IF(OR(C12="Schulterkontrolle links",C12="Schulterkontrolle rechts",C12="Schulterkontrolle beidseits"),"Liegestütz, Füsse auf Ball",IF(OR(C12="dyn. Beinachsenkontrolle links",C12="dyn. Beinachsenkontrolle rechts",C12="dyn. Beinachsenkontrolle beidseits"),"Einbeinstand mit Pass",IF(OR(C12="Beinachsenkontrolle links",C12="Beinachsenkontrolle rechts",C12="Beinachsenkontrolle beidseits"),"Himmelsrichtungen",IF(OR(C12="contralaterale Stabilisation links",C12="contralaterale Stabilisation rechts",C12="contralaterale Stabilisation beidseits"),"Ballstütz, Knie beugen",IF(OR(C12="ipsilaterale Stabilisation links",C12="ipsilaterale Stabilisation rechts",C12="ipsilaterale Stabilisation beidseits"),"Unterarmstütz neben Partner",IF(OR(C12="Hüftkontrolle links",C12="Hüftkontrolle rechts",C12="Hüftkontrolle beidseits"),"Einbeinige Kniebeuge",IF(OR(C12="Skapulakontrolle links",C12="Skapulakontrolle rechts",C12="Skapulakontrolle beidseits"),"T-Liegestütz",IF(OR(C12="ROM hintere Kette",C12="ROM hintere Kette links",C12="ROM hintere Kette rechts",C12="ROM hintere Kette beidseits"),"Beinschwung",IF(OR(C12="ROM SCHULTER links",C12="ROM SCHULTER rechts",C12="ROM SCHULTER beidseits"),"SMR Brustmuskel",IF(C12="ROM HWS","Dehnung Lev Scap",IF(C12="Beckenkontrolle","Handflächenstütz auf Ball",IF(OR(C12="ROM HUEFTE links",C12="ROM HUEFTE rechts",C12="ROM HUEFTE beidseits"),"Hüftmobilisation",IF(OR(C12="ROM BWS links",C12="ROM BWS rechts",C12="ROM BWS beidseits"),"Oberkörperrotation",IF(OR(C12="ROM FUSS links",C12="ROM Fuss rechts",C12="ROM Fuss beidseits"),"Beinschwingen",IF(C12="KEIN RISIKO","SMR ROUTINE",0))))))))))))))))</f>
        <v>SMR ROUTINE</v>
      </c>
      <c r="I14" s="128"/>
    </row>
    <row r="15" spans="2:13" ht="9.9499999999999993" customHeight="1" x14ac:dyDescent="0.25">
      <c r="B15" s="122"/>
      <c r="C15" s="99"/>
      <c r="D15" s="99"/>
      <c r="E15" s="99"/>
      <c r="F15" s="99"/>
      <c r="G15" s="99"/>
      <c r="H15" s="99"/>
      <c r="I15" s="128"/>
    </row>
    <row r="16" spans="2:13" ht="26.25" x14ac:dyDescent="0.4">
      <c r="B16" s="122"/>
      <c r="C16" s="243" t="str">
        <f>INDEX(C36:F65,D8,3)</f>
        <v>KEIN RISIKO</v>
      </c>
      <c r="D16" s="241"/>
      <c r="E16" s="241"/>
      <c r="F16" s="241"/>
      <c r="G16" s="241"/>
      <c r="H16" s="242"/>
      <c r="I16" s="128"/>
    </row>
    <row r="17" spans="1:9" ht="72" customHeight="1" x14ac:dyDescent="0.25">
      <c r="B17" s="122"/>
      <c r="C17" s="232" t="s">
        <v>99</v>
      </c>
      <c r="D17" s="12"/>
      <c r="E17" s="12"/>
      <c r="F17" s="12"/>
      <c r="G17" s="12"/>
      <c r="H17" s="26"/>
      <c r="I17" s="128"/>
    </row>
    <row r="18" spans="1:9" x14ac:dyDescent="0.25">
      <c r="B18" s="122"/>
      <c r="C18" s="233"/>
      <c r="D18" s="130" t="str">
        <f>IF(C16="dyn. Schulterkontrolle","Unterarmstütz neben Partner",IF(OR(C16="Schulterkontrolle links",C16="Schulterkontrolle rechts",C16="Schulterkontrolle beidseits"),"Liegestütz, Hand auf Ball",IF(OR(C16="dyn. Beinachsenkontrolle links",C16="dyn. Beinachsenkontrolle rechts",C16="dyn. Beinachsenkontrolle beidseits"),"Einbeinsprung auf Pad",IF(OR(C16="Beinachsenkontrolle links",C16="Beinachsenkontrolle rechts",C16="Beinachsenkontrolle beidseits"),"Einbeinstand auf Pad",IF(OR(C16="contralaterale Stabilisation links",C16="contralaterale Stabilisation rechts",C16="contralaterale Stabilisation beidseits"),"Dynamischer Schwebesitz",IF(OR(C16="ipsilaterale Stabilisation links",C16="ipsilaterale Stabilisation rechts",C16="ipsilaterale Stabilisation beidseits"),"seitlicher Unterarmstütz",IF(OR(C16="Hüftkontrolle links",C16="Hüftkontrolle rechts",C16="Hüftkontrolle beidseits"),"Beckenlift",IF(OR(C16="Skapulakontrolle links",C16="Skapulakontrolle rechts",C16="Skapulakontrolle beidseits"),"Liegestütz",IF(OR(C16="ROM hintere Kette",C16="ROM hintere Kette links",C16="ROM hintere Kette rechts",C16="ROM hintere Kette beidseits"),"hinterer Oberschenkel",IF(OR(C16="ROM SCHULTER links",C16="ROM SCHULTER rechts",C16="ROM SCHULTER beidseits"),"SMR Brustmuskel",IF(C16="ROM HWS","SMR Trapezius",IF(C16="Beckenkontrolle","Unterarmstütz",IF(OR(C16="ROM HUEFTE links",C16="ROM HUEFTE rechts",C16="ROM HUEFTE beidseits"),"vorderer Oberschenkel I",IF(OR(C16="ROM BWS links",C16="ROM BWS rechts",C16="ROM BWS beidseits"),"Rückenmuskulatur III",IF(OR(C16="ROM FUSS links",C16="ROM Fuss rechts",C16="ROM Fuss beidseits"),"SMR Fusssohle",IF(C16="KEIN RISIKO","SMR ROUTINE",0))))))))))))))))</f>
        <v>SMR ROUTINE</v>
      </c>
      <c r="E18" s="27"/>
      <c r="F18" s="130" t="str">
        <f>IF(C16="dyn. Schulterkontrolle","Liegestütz, Hand auf Ball",IF(OR(C16="Schulterkontrolle links",C16="Schulterkontrolle rechts",C16="Schulterkontrolle beidseits"),"Unterarmstütz neben Partner",IF(OR(C16="dyn. Beinachsenkontrolle links",C16="dyn. Beinachsenkontrolle rechts",C16="dyn. Beinachsenkontrolle beidseits"),"Kopfballsprünge 90°",IF(OR(C12="Beinachsenkontrolle links",C16="Beinachsenkontrolle rechts",C16="Beinachsenkontrolle beidseits"),"Einbeinige Kniebeuge",IF(OR(C16="contralaterale Stabilisation links",C16="contralaterale Stabilisation rechts",C16="contralaterale Stabilisation beidseits"),"Spiderman Liegestütz",IF(OR(C16="ipsilaterale Stabilisation links",C16="ipsilaterale Stabilisation rechts",C16="ipsilaterale Stabilisation beidseits"),"seitlicher Unterarmstütz, dynamisch",IF(OR(C16="Hüftkontrolle links",C16="Hüftkontrolle rechts",C16="Hüftkontrolle beidseits"),"Einbeiniger Beckenlift auf Ball",IF(OR(C16="Skapulakontrolle links",C16="Skapulakontrolle rechts",C16="Skapulakontrolle beidseits"),"Handflächenstütz auf Ball",IF(OR(C16="ROM hintere Kette",C16="ROM hintere Kette links",C16="ROM hintere Kette rechts",C16="ROM hintere Kette beidseits"),"Wade I",IF(OR(C16="ROM SCHULTER links",C16="ROM SCHULTER rechts",C16="ROM SCHULTER beidseits"),"Dehnung Brustmuskel",IF(C16="ROM HWS","SMR Suboccipitals",IF(C16="Beckenkontrolle","Beckenlift",IF(OR(C16="ROM HUEFTE links",C16="ROM HUEFTE rechts",C16="ROM HUEFTE beidseits"),"Hüft-/Gesässmuskulatur III",IF(OR(C16="ROM BWS links",C16="ROM BWS rechts",C16="ROM BWS beidseits"),"Hüftrotation (Rückenlage)",IF(OR(C16="ROM FUSS links",C16="ROM Fuss rechts",C16="ROM Fuss beidseits"),"SMR Wade",IF(C16="KEIN RISIKO","SMR ROUTINE",0))))))))))))))))</f>
        <v>SMR ROUTINE</v>
      </c>
      <c r="G18" s="27"/>
      <c r="H18" s="130" t="str">
        <f>IF(C16="dyn. Schulterkontrolle","Liegestütz, beide Hände auf Ball",IF(OR(C16="Schulterkontrolle links",C16="Schulterkontrolle rechts",C16="Schulterkontrolle beidseits"),"Liegestütz, Füsse auf Ball",IF(OR(C16="dyn. Beinachsenkontrolle links",C16="dyn. Beinachsenkontrolle rechts",C16="dyn. Beinachsenkontrolle beidseits"),"Einbeinstand mit Pass",IF(OR(C16="Beinachsenkontrolle links",C16="Beinachsenkontrolle rechts",C16="Beinachsenkontrolle beidseits"),"Himmelsrichtungen",IF(OR(C16="contralaterale Stabilisation links",C16="contralaterale Stabilisation rechts",C16="contralaterale Stabilisation beidseits"),"Ballstütz, Knie beugen",IF(OR(C16="ipsilaterale Stabilisation links",C16="ipsilaterale Stabilisation rechts",C16="ipsilaterale Stabilisation beidseits"),"Unterarmstütz neben Partner",IF(OR(C16="Hüftkontrolle links",C16="Hüftkontrolle rechts",C16="Hüftkontrolle beidseits"),"Einbeinige Kniebeuge",IF(OR(C16="Skapulakontrolle links",C16="Skapulakontrolle rechts",C16="Skapulakontrolle beidseits"),"T-Liegestütz",IF(OR(C16="ROM hintere Kette",C16="ROM hintere Kette links",C16="ROM hintere Kette rechts",C16="ROM hintere Kette beidseits"),"Beinschwung",IF(OR(C16="ROM SCHULTER links",C16="ROM SCHULTER rechts",C16="ROM SCHULTER beidseits"),"SMR Brustmuskel",IF(C16="ROM HWS","Dehnung Lev Scap",IF(C16="Beckenkontrolle","Handflächenstütz auf Ball",IF(OR(C16="ROM HUEFTE links",C16="ROM HUEFTE rechts",C16="ROM HUEFTE beidseits"),"Hüftmobilisation",IF(OR(C16="ROM BWS links",C16="ROM BWS rechts",C16="ROM BWS beidseits"),"Oberkörperrotation",IF(OR(C16="ROM FUSS links",C16="ROM Fuss rechts",C16="ROM Fuss beidseits"),"Beinschwingen",IF(C16="KEIN RISIKO","SMR ROUTINE",0))))))))))))))))</f>
        <v>SMR ROUTINE</v>
      </c>
      <c r="I18" s="128"/>
    </row>
    <row r="19" spans="1:9" ht="9.9499999999999993" customHeight="1" x14ac:dyDescent="0.25">
      <c r="B19" s="122"/>
      <c r="C19" s="99"/>
      <c r="D19" s="99"/>
      <c r="E19" s="99"/>
      <c r="F19" s="99"/>
      <c r="G19" s="99"/>
      <c r="H19" s="99"/>
      <c r="I19" s="128"/>
    </row>
    <row r="20" spans="1:9" ht="26.25" x14ac:dyDescent="0.4">
      <c r="B20" s="122"/>
      <c r="C20" s="243" t="str">
        <f>INDEX(C36:F65,D8,4)</f>
        <v>KEIN RISIKO</v>
      </c>
      <c r="D20" s="241"/>
      <c r="E20" s="241"/>
      <c r="F20" s="241"/>
      <c r="G20" s="241"/>
      <c r="H20" s="242"/>
      <c r="I20" s="128"/>
    </row>
    <row r="21" spans="1:9" ht="72" customHeight="1" x14ac:dyDescent="0.25">
      <c r="B21" s="122"/>
      <c r="C21" s="232" t="s">
        <v>100</v>
      </c>
      <c r="D21" s="61"/>
      <c r="E21" s="61"/>
      <c r="F21" s="61"/>
      <c r="G21" s="61"/>
      <c r="H21" s="62"/>
      <c r="I21" s="128"/>
    </row>
    <row r="22" spans="1:9" x14ac:dyDescent="0.25">
      <c r="B22" s="122"/>
      <c r="C22" s="233"/>
      <c r="D22" s="130" t="str">
        <f>IF(C20="dyn. Schulterkontrolle","Unterarmstütz neben Partner",IF(OR(C20="Schulterkontrolle links",C20="Schulterkontrolle rechts",C20="Schulterkontrolle beidseits"),"Liegestütz, Hand auf Ball",IF(OR(C20="dyn. Beinachsenkontrolle links",C20="dyn. Beinachsenkontrolle rechts",C20="dyn. Beinachsenkontrolle beidseits"),"Einbeinsprung auf Pad",IF(OR(C20="Beinachsenkontrolle links",C20="Beinachsenkontrolle rechts",C20="Beinachsenkontrolle beidseits"),"Einbeinstand auf Pad",IF(OR(C20="contralaterale Stabilisation links",C20="contralaterale Stabilisation rechts",C20="contralaterale Stabilisation beidseits"),"Dynamischer Schwebesitz",IF(OR(C20="ipsilaterale Stabilisation links",C20="ipsilaterale Stabilisation rechts",C20="ipsilaterale Stabilisation beidseits"),"seitlicher Unterarmstütz",IF(OR(C20="Hüftkontrolle links",C20="Hüftkontrolle rechts",C20="Hüftkontrolle beidseits"),"Beckenlift",IF(OR(C20="Skapulakontrolle links",C20="Skapulakontrolle rechts",C20="Skapulakontrolle beidseits"),"Liegestütz",IF(OR(C20="ROM hintere Kette",C20="ROM hintere Kette links",C20="ROM hintere Kette rechts",C20="ROM hintere Kette beidseits"),"hinterer Oberschenkel",IF(OR(C20="ROM SCHULTER links",C20="ROM SCHULTER rechts",C20="ROM SCHULTER beidseits"),"SMR Brustmuskel",IF(C20="ROM HWS","SMR Trapezius",IF(C20="Beckenkontrolle","Unterarmstütz",IF(OR(C20="ROM HUEFTE links",C20="ROM HUEFTE rechts",C20="ROM HUEFTE beidseits"),"vorderer Oberschenkel I",IF(OR(C20="ROM BWS links",C20="ROM BWS rechts",C20="ROM BWS beidseits"),"Rückenmuskulatur III",IF(OR(C20="ROM FUSS links",C20="ROM Fuss rechts",C20="ROM Fuss beidseits"),"SMR Fusssohle",IF(C20="KEIN RISIKO","SMR ROUTINE",0))))))))))))))))</f>
        <v>SMR ROUTINE</v>
      </c>
      <c r="E22" s="27"/>
      <c r="F22" s="130" t="str">
        <f>IF(C20="dyn. Schulterkontrolle","Liegestütz, Hand auf Ball",IF(OR(C20="Schulterkontrolle links",C20="Schulterkontrolle rechts",C20="Schulterkontrolle beidseits"),"Unterarmstütz neben Partner",IF(OR(C20="dyn. Beinachsenkontrolle links",C20="dyn. Beinachsenkontrolle rechts",C20="dyn. Beinachsenkontrolle beidseits"),"Kopfballsprünge 90°",IF(OR(C20="Beinachsenkontrolle links",C20="Beinachsenkontrolle rechts",C20="Beinachsenkontrolle beidseits"),"Einbeinige Kniebeuge",IF(OR(C20="contralaterale Stabilisation links",C20="contralaterale Stabilisation rechts",C20="contralaterale Stabilisation beidseits"),"Spiderman Liegestütz",IF(OR(C20="ipsilaterale Stabilisation links",C20="ipsilaterale Stabilisation rechts",C20="ipsilaterale Stabilisation beidseits"),"seitlicher Unterarmstütz, dynamisch",IF(OR(C20="Hüftkontrolle links",C20="Hüftkontrolle rechts",C20="Hüftkontrolle beidseits"),"Einbeiniger Beckenlift auf Ball",IF(OR(C20="Skapulakontrolle links",C20="Skapulakontrolle rechts",C20="Skapulakontrolle beidseits"),"Handflächenstütz auf Ball",IF(OR(C20="ROM hintere Kette",C20="ROM hintere Kette links",C20="ROM hintere Kette rechts",C20="ROM hintere Kette beidseits"),"Wade I",IF(OR(C20="ROM SCHULTER links",C20="ROM SCHULTER rechts",C20="ROM SCHULTER beidseits"),"Dehnung Brustmuskel",IF(C20="ROM HWS","SMR Suboccipitals",IF(C20="Beckenkontrolle","Beckenlift",IF(OR(C20="ROM HUEFTE links",C20="ROM HUEFTE rechts",C20="ROM HUEFTE beidseits"),"Hüft-/Gesässmuskulatur III",IF(OR(C20="ROM BWS links",C20="ROM BWS rechts",C20="ROM BWS beidseits"),"Hüftrotation (Rückenlage)",IF(OR(C20="ROM FUSS links",C20="ROM Fuss rechts",C20="ROM Fuss beidseits"),"SMR Wade",IF(C20="KEIN RISIKO","SMR ROUTINE",0))))))))))))))))</f>
        <v>SMR ROUTINE</v>
      </c>
      <c r="G22" s="27"/>
      <c r="H22" s="131" t="str">
        <f>IF(C20="dyn. Schulterkontrolle","Liegestütz, beide Hände auf Ball",IF(OR(C20="Schulterkontrolle links",C20="Schulterkontrolle rechts",C20="Schulterkontrolle beidseits"),"Liegestütz, Füsse auf Ball",IF(OR(C20="dyn. Beinachsenkontrolle links",C20="dyn. Beinachsenkontrolle rechts",C20="dyn. Beinachsenkontrolle beidseits"),"Einbeinstand mit Pass",IF(OR(C20="Beinachsenkontrolle links",C20="Beinachsenkontrolle rechts",C20="Beinachsenkontrolle beidseits"),"Himmelsrichtungen",IF(OR(C20="contralaterale Stabilisation links",C20="contralaterale Stabilisation rechts",C20="contralaterale Stabilisation beidseits"),"Ballstütz, Knie beugen",IF(OR(C20="ipsilaterale Stabilisation links",C20="ipsilaterale Stabilisation rechts",C20="ipsilaterale Stabilisation beidseits"),"Unterarmstütz neben Partner",IF(OR(C20="Hüftkontrolle links",C20="Hüftkontrolle rechts",C20="Hüftkontrolle beidseits"),"Einbeinige Kniebeuge",IF(OR(C20="Skapulakontrolle links",C20="Skapulakontrolle rechts",C20="Skapulakontrolle beidseits"),"T-Liegestütz",IF(OR(C20="ROM hintere Kette",C20="ROM hintere Kette links",C20="ROM hintere Kette rechts",C20="ROM hintere Kette beidseits"),"Beinschwung",IF(OR(C20="ROM SCHULTER links",C20="ROM SCHULTER rechts",C20="ROM SCHULTER beidseits"),"SMR Brustmuskel",IF(C20="ROM HWS","Dehnung Lev Scap",IF(C20="Beckenkontrolle","Handflächenstütz auf Ball",IF(OR(C20="ROM HUEFTE links",C20="ROM HUEFTE rechts",C20="ROM HUEFTE beidseits"),"Hüftmobilisation",IF(OR(C20="ROM BWS links",C20="ROM BWS rechts",C20="ROM BWS beidseits"),"Oberkörperrotation",IF(OR(C20="ROM FUSS links",C20="ROM Fuss rechts",C20="ROM Fuss beidseits"),"Beinschwingen",IF(C20="KEIN RISIKO","SMR ROUTINE",0))))))))))))))))</f>
        <v>SMR ROUTINE</v>
      </c>
      <c r="I22" s="129"/>
    </row>
    <row r="23" spans="1:9" ht="18.95" customHeight="1" thickBot="1" x14ac:dyDescent="0.3">
      <c r="B23" s="123"/>
      <c r="C23" s="124"/>
      <c r="D23" s="125"/>
      <c r="E23" s="125"/>
      <c r="F23" s="125"/>
      <c r="G23" s="126" t="s">
        <v>276</v>
      </c>
      <c r="H23" s="125"/>
      <c r="I23" s="127"/>
    </row>
    <row r="24" spans="1:9" x14ac:dyDescent="0.25">
      <c r="B24" s="12"/>
      <c r="C24" s="12"/>
      <c r="D24" s="12"/>
      <c r="E24" s="12"/>
      <c r="F24" s="12"/>
      <c r="G24" s="12"/>
      <c r="H24" s="12"/>
      <c r="I24" s="12"/>
    </row>
    <row r="25" spans="1:9" ht="6.95" customHeight="1" x14ac:dyDescent="0.25"/>
    <row r="26" spans="1:9" x14ac:dyDescent="0.25">
      <c r="A26" s="172"/>
      <c r="B26" s="172"/>
      <c r="C26" s="172"/>
      <c r="D26" s="172"/>
      <c r="E26" s="172"/>
      <c r="F26" s="172"/>
      <c r="G26" s="172"/>
      <c r="H26" s="172"/>
    </row>
    <row r="27" spans="1:9" x14ac:dyDescent="0.25">
      <c r="A27" s="172"/>
      <c r="B27" s="172" t="s">
        <v>89</v>
      </c>
      <c r="C27" s="172"/>
      <c r="D27" s="172" t="s">
        <v>90</v>
      </c>
      <c r="E27" s="172"/>
      <c r="F27" s="172"/>
      <c r="G27" s="172"/>
      <c r="H27" s="172"/>
    </row>
    <row r="28" spans="1:9" x14ac:dyDescent="0.25">
      <c r="A28" s="172"/>
      <c r="B28" s="172" t="s">
        <v>91</v>
      </c>
      <c r="C28" s="172">
        <v>0</v>
      </c>
      <c r="D28" s="172" t="s">
        <v>92</v>
      </c>
      <c r="E28" s="173">
        <f>D9*0.155*100</f>
        <v>0</v>
      </c>
      <c r="F28" s="172"/>
      <c r="G28" s="172"/>
      <c r="H28" s="172"/>
    </row>
    <row r="29" spans="1:9" x14ac:dyDescent="0.25">
      <c r="A29" s="172"/>
      <c r="B29" s="172" t="s">
        <v>93</v>
      </c>
      <c r="C29" s="172">
        <v>30</v>
      </c>
      <c r="D29" s="172" t="s">
        <v>90</v>
      </c>
      <c r="E29" s="172">
        <v>10</v>
      </c>
      <c r="F29" s="172"/>
      <c r="G29" s="172"/>
      <c r="H29" s="172"/>
    </row>
    <row r="30" spans="1:9" x14ac:dyDescent="0.25">
      <c r="A30" s="172"/>
      <c r="B30" s="172" t="s">
        <v>94</v>
      </c>
      <c r="C30" s="172">
        <v>100</v>
      </c>
      <c r="D30" s="172" t="s">
        <v>95</v>
      </c>
      <c r="E30" s="173">
        <f>1000-(SUM(E28:E29))</f>
        <v>990</v>
      </c>
      <c r="F30" s="172"/>
      <c r="G30" s="172"/>
      <c r="H30" s="172"/>
    </row>
    <row r="31" spans="1:9" x14ac:dyDescent="0.25">
      <c r="A31" s="172"/>
      <c r="B31" s="172" t="s">
        <v>96</v>
      </c>
      <c r="C31" s="172">
        <v>100</v>
      </c>
      <c r="D31" s="172"/>
      <c r="E31" s="172"/>
      <c r="F31" s="172"/>
      <c r="G31" s="172"/>
      <c r="H31" s="172"/>
    </row>
    <row r="32" spans="1:9" x14ac:dyDescent="0.25">
      <c r="A32" s="172"/>
      <c r="B32" s="172" t="s">
        <v>95</v>
      </c>
      <c r="C32" s="174">
        <v>170</v>
      </c>
      <c r="D32" s="172"/>
      <c r="E32" s="172"/>
      <c r="F32" s="172"/>
      <c r="G32" s="172"/>
      <c r="H32" s="172"/>
    </row>
    <row r="33" spans="1:8" x14ac:dyDescent="0.25">
      <c r="A33" s="172"/>
      <c r="B33" s="172" t="s">
        <v>97</v>
      </c>
      <c r="C33" s="174">
        <v>400</v>
      </c>
      <c r="D33" s="172"/>
      <c r="E33" s="172"/>
      <c r="F33" s="172"/>
      <c r="G33" s="172"/>
      <c r="H33" s="172"/>
    </row>
    <row r="34" spans="1:8" x14ac:dyDescent="0.25">
      <c r="A34" s="172"/>
      <c r="B34" s="172"/>
      <c r="C34" s="172"/>
      <c r="D34" s="172"/>
      <c r="E34" s="172"/>
      <c r="F34" s="172"/>
      <c r="G34" s="172"/>
      <c r="H34" s="172"/>
    </row>
    <row r="35" spans="1:8" x14ac:dyDescent="0.25">
      <c r="A35" s="172"/>
      <c r="B35" s="172"/>
      <c r="C35" s="172"/>
      <c r="D35" s="172"/>
      <c r="E35" s="172"/>
      <c r="F35" s="172"/>
      <c r="G35" s="172"/>
      <c r="H35" s="172"/>
    </row>
    <row r="36" spans="1:8" x14ac:dyDescent="0.25">
      <c r="A36" s="172"/>
      <c r="B36" s="172">
        <v>1</v>
      </c>
      <c r="C36" s="172" t="str">
        <f>AUSWERTUNG!B111</f>
        <v>Athlet 1</v>
      </c>
      <c r="D36" s="172" t="str">
        <f>AUSWERTUNG!E111</f>
        <v>KEIN RISIKO</v>
      </c>
      <c r="E36" s="172" t="str">
        <f>AUSWERTUNG!F111</f>
        <v>KEIN RISIKO</v>
      </c>
      <c r="F36" s="172" t="str">
        <f>AUSWERTUNG!G111</f>
        <v>KEIN RISIKO</v>
      </c>
      <c r="G36" s="172"/>
      <c r="H36" s="172"/>
    </row>
    <row r="37" spans="1:8" x14ac:dyDescent="0.25">
      <c r="A37" s="172"/>
      <c r="B37" s="172">
        <v>2</v>
      </c>
      <c r="C37" s="172" t="str">
        <f>AUSWERTUNG!B112</f>
        <v>Athlet 2</v>
      </c>
      <c r="D37" s="172" t="str">
        <f>AUSWERTUNG!E112</f>
        <v>KEIN RISIKO</v>
      </c>
      <c r="E37" s="172" t="str">
        <f>AUSWERTUNG!F112</f>
        <v>KEIN RISIKO</v>
      </c>
      <c r="F37" s="172" t="str">
        <f>AUSWERTUNG!G112</f>
        <v>KEIN RISIKO</v>
      </c>
      <c r="G37" s="172"/>
      <c r="H37" s="172"/>
    </row>
    <row r="38" spans="1:8" x14ac:dyDescent="0.25">
      <c r="A38" s="172"/>
      <c r="B38" s="172">
        <v>3</v>
      </c>
      <c r="C38" s="172" t="str">
        <f>AUSWERTUNG!B113</f>
        <v>Athlet 3</v>
      </c>
      <c r="D38" s="172" t="str">
        <f>AUSWERTUNG!E113</f>
        <v>KEIN RISIKO</v>
      </c>
      <c r="E38" s="172" t="str">
        <f>AUSWERTUNG!F113</f>
        <v>KEIN RISIKO</v>
      </c>
      <c r="F38" s="172" t="str">
        <f>AUSWERTUNG!G113</f>
        <v>KEIN RISIKO</v>
      </c>
      <c r="G38" s="172"/>
      <c r="H38" s="172"/>
    </row>
    <row r="39" spans="1:8" x14ac:dyDescent="0.25">
      <c r="A39" s="172"/>
      <c r="B39" s="172">
        <v>4</v>
      </c>
      <c r="C39" s="172" t="str">
        <f>AUSWERTUNG!B114</f>
        <v>Athlet 4</v>
      </c>
      <c r="D39" s="172" t="str">
        <f>AUSWERTUNG!E114</f>
        <v>KEIN RISIKO</v>
      </c>
      <c r="E39" s="172" t="str">
        <f>AUSWERTUNG!F114</f>
        <v>KEIN RISIKO</v>
      </c>
      <c r="F39" s="172" t="str">
        <f>AUSWERTUNG!G114</f>
        <v>KEIN RISIKO</v>
      </c>
      <c r="G39" s="172"/>
      <c r="H39" s="172"/>
    </row>
    <row r="40" spans="1:8" x14ac:dyDescent="0.25">
      <c r="A40" s="172"/>
      <c r="B40" s="172">
        <v>5</v>
      </c>
      <c r="C40" s="172" t="str">
        <f>AUSWERTUNG!B115</f>
        <v>Athlet 5</v>
      </c>
      <c r="D40" s="172" t="str">
        <f>AUSWERTUNG!E115</f>
        <v>KEIN RISIKO</v>
      </c>
      <c r="E40" s="172" t="str">
        <f>AUSWERTUNG!F115</f>
        <v>KEIN RISIKO</v>
      </c>
      <c r="F40" s="172" t="str">
        <f>AUSWERTUNG!G115</f>
        <v>KEIN RISIKO</v>
      </c>
      <c r="G40" s="172"/>
      <c r="H40" s="172"/>
    </row>
    <row r="41" spans="1:8" x14ac:dyDescent="0.25">
      <c r="A41" s="172"/>
      <c r="B41" s="172">
        <v>6</v>
      </c>
      <c r="C41" s="172" t="str">
        <f>AUSWERTUNG!B116</f>
        <v>Athlet 6</v>
      </c>
      <c r="D41" s="172" t="str">
        <f>AUSWERTUNG!E116</f>
        <v>KEIN RISIKO</v>
      </c>
      <c r="E41" s="172" t="str">
        <f>AUSWERTUNG!F116</f>
        <v>KEIN RISIKO</v>
      </c>
      <c r="F41" s="172" t="str">
        <f>AUSWERTUNG!G116</f>
        <v>KEIN RISIKO</v>
      </c>
      <c r="G41" s="172"/>
      <c r="H41" s="172"/>
    </row>
    <row r="42" spans="1:8" x14ac:dyDescent="0.25">
      <c r="A42" s="172"/>
      <c r="B42" s="172">
        <v>7</v>
      </c>
      <c r="C42" s="172" t="str">
        <f>AUSWERTUNG!B117</f>
        <v>Athlet 7</v>
      </c>
      <c r="D42" s="172" t="str">
        <f>AUSWERTUNG!E117</f>
        <v>KEIN RISIKO</v>
      </c>
      <c r="E42" s="172" t="str">
        <f>AUSWERTUNG!F117</f>
        <v>KEIN RISIKO</v>
      </c>
      <c r="F42" s="172" t="str">
        <f>AUSWERTUNG!G117</f>
        <v>KEIN RISIKO</v>
      </c>
      <c r="G42" s="172"/>
      <c r="H42" s="172"/>
    </row>
    <row r="43" spans="1:8" x14ac:dyDescent="0.25">
      <c r="A43" s="172"/>
      <c r="B43" s="172">
        <v>8</v>
      </c>
      <c r="C43" s="172" t="str">
        <f>AUSWERTUNG!B118</f>
        <v>Athlet 8</v>
      </c>
      <c r="D43" s="172" t="str">
        <f>AUSWERTUNG!E118</f>
        <v>KEIN RISIKO</v>
      </c>
      <c r="E43" s="172" t="str">
        <f>AUSWERTUNG!F118</f>
        <v>KEIN RISIKO</v>
      </c>
      <c r="F43" s="172" t="str">
        <f>AUSWERTUNG!G118</f>
        <v>KEIN RISIKO</v>
      </c>
      <c r="G43" s="172"/>
      <c r="H43" s="172"/>
    </row>
    <row r="44" spans="1:8" x14ac:dyDescent="0.25">
      <c r="A44" s="172"/>
      <c r="B44" s="172">
        <v>9</v>
      </c>
      <c r="C44" s="172" t="str">
        <f>AUSWERTUNG!B119</f>
        <v>Athlet 9</v>
      </c>
      <c r="D44" s="172" t="str">
        <f>AUSWERTUNG!E119</f>
        <v>KEIN RISIKO</v>
      </c>
      <c r="E44" s="172" t="str">
        <f>AUSWERTUNG!F119</f>
        <v>KEIN RISIKO</v>
      </c>
      <c r="F44" s="172" t="str">
        <f>AUSWERTUNG!G119</f>
        <v>KEIN RISIKO</v>
      </c>
      <c r="G44" s="172"/>
      <c r="H44" s="172"/>
    </row>
    <row r="45" spans="1:8" x14ac:dyDescent="0.25">
      <c r="A45" s="172"/>
      <c r="B45" s="172">
        <v>10</v>
      </c>
      <c r="C45" s="172" t="str">
        <f>AUSWERTUNG!B120</f>
        <v>Athlet 10</v>
      </c>
      <c r="D45" s="172" t="str">
        <f>AUSWERTUNG!E120</f>
        <v>KEIN RISIKO</v>
      </c>
      <c r="E45" s="172" t="str">
        <f>AUSWERTUNG!F120</f>
        <v>KEIN RISIKO</v>
      </c>
      <c r="F45" s="172" t="str">
        <f>AUSWERTUNG!G120</f>
        <v>KEIN RISIKO</v>
      </c>
      <c r="G45" s="172"/>
      <c r="H45" s="172"/>
    </row>
    <row r="46" spans="1:8" x14ac:dyDescent="0.25">
      <c r="A46" s="172"/>
      <c r="B46" s="172">
        <v>11</v>
      </c>
      <c r="C46" s="172" t="str">
        <f>AUSWERTUNG!B121</f>
        <v>Athlet 11</v>
      </c>
      <c r="D46" s="172" t="str">
        <f>AUSWERTUNG!E121</f>
        <v>KEIN RISIKO</v>
      </c>
      <c r="E46" s="172" t="str">
        <f>AUSWERTUNG!F121</f>
        <v>KEIN RISIKO</v>
      </c>
      <c r="F46" s="172" t="str">
        <f>AUSWERTUNG!G121</f>
        <v>KEIN RISIKO</v>
      </c>
      <c r="G46" s="172"/>
      <c r="H46" s="172"/>
    </row>
    <row r="47" spans="1:8" x14ac:dyDescent="0.25">
      <c r="A47" s="172"/>
      <c r="B47" s="172">
        <v>12</v>
      </c>
      <c r="C47" s="172" t="str">
        <f>AUSWERTUNG!B122</f>
        <v>Athlet 12</v>
      </c>
      <c r="D47" s="172" t="str">
        <f>AUSWERTUNG!E122</f>
        <v>KEIN RISIKO</v>
      </c>
      <c r="E47" s="172" t="str">
        <f>AUSWERTUNG!F122</f>
        <v>KEIN RISIKO</v>
      </c>
      <c r="F47" s="172" t="str">
        <f>AUSWERTUNG!G122</f>
        <v>KEIN RISIKO</v>
      </c>
      <c r="G47" s="172"/>
      <c r="H47" s="172"/>
    </row>
    <row r="48" spans="1:8" x14ac:dyDescent="0.25">
      <c r="A48" s="172"/>
      <c r="B48" s="172">
        <v>13</v>
      </c>
      <c r="C48" s="172" t="str">
        <f>AUSWERTUNG!B123</f>
        <v>Athlet 13</v>
      </c>
      <c r="D48" s="172" t="str">
        <f>AUSWERTUNG!E123</f>
        <v>KEIN RISIKO</v>
      </c>
      <c r="E48" s="172" t="str">
        <f>AUSWERTUNG!F123</f>
        <v>KEIN RISIKO</v>
      </c>
      <c r="F48" s="172" t="str">
        <f>AUSWERTUNG!G123</f>
        <v>KEIN RISIKO</v>
      </c>
      <c r="G48" s="172"/>
      <c r="H48" s="172"/>
    </row>
    <row r="49" spans="1:8" x14ac:dyDescent="0.25">
      <c r="A49" s="172"/>
      <c r="B49" s="172">
        <v>14</v>
      </c>
      <c r="C49" s="172" t="str">
        <f>AUSWERTUNG!B124</f>
        <v>Athlet 14</v>
      </c>
      <c r="D49" s="172" t="str">
        <f>AUSWERTUNG!E124</f>
        <v>KEIN RISIKO</v>
      </c>
      <c r="E49" s="172" t="str">
        <f>AUSWERTUNG!F124</f>
        <v>KEIN RISIKO</v>
      </c>
      <c r="F49" s="172" t="str">
        <f>AUSWERTUNG!G124</f>
        <v>KEIN RISIKO</v>
      </c>
      <c r="G49" s="172"/>
      <c r="H49" s="172"/>
    </row>
    <row r="50" spans="1:8" x14ac:dyDescent="0.25">
      <c r="A50" s="172"/>
      <c r="B50" s="172">
        <v>15</v>
      </c>
      <c r="C50" s="172" t="str">
        <f>AUSWERTUNG!B125</f>
        <v>Athlet 15</v>
      </c>
      <c r="D50" s="172" t="str">
        <f>AUSWERTUNG!E125</f>
        <v>KEIN RISIKO</v>
      </c>
      <c r="E50" s="172" t="str">
        <f>AUSWERTUNG!F125</f>
        <v>KEIN RISIKO</v>
      </c>
      <c r="F50" s="172" t="str">
        <f>AUSWERTUNG!G125</f>
        <v>KEIN RISIKO</v>
      </c>
      <c r="G50" s="172"/>
      <c r="H50" s="172"/>
    </row>
    <row r="51" spans="1:8" x14ac:dyDescent="0.25">
      <c r="A51" s="172"/>
      <c r="B51" s="172">
        <v>16</v>
      </c>
      <c r="C51" s="172" t="str">
        <f>AUSWERTUNG!B126</f>
        <v>Athlet 16</v>
      </c>
      <c r="D51" s="172" t="str">
        <f>AUSWERTUNG!E126</f>
        <v>KEIN RISIKO</v>
      </c>
      <c r="E51" s="172" t="str">
        <f>AUSWERTUNG!F126</f>
        <v>KEIN RISIKO</v>
      </c>
      <c r="F51" s="172" t="str">
        <f>AUSWERTUNG!G126</f>
        <v>KEIN RISIKO</v>
      </c>
      <c r="G51" s="172"/>
      <c r="H51" s="172"/>
    </row>
    <row r="52" spans="1:8" x14ac:dyDescent="0.25">
      <c r="A52" s="172"/>
      <c r="B52" s="172">
        <v>17</v>
      </c>
      <c r="C52" s="172" t="str">
        <f>AUSWERTUNG!B127</f>
        <v>Athlet 17</v>
      </c>
      <c r="D52" s="172" t="str">
        <f>AUSWERTUNG!E127</f>
        <v>KEIN RISIKO</v>
      </c>
      <c r="E52" s="172" t="str">
        <f>AUSWERTUNG!F127</f>
        <v>KEIN RISIKO</v>
      </c>
      <c r="F52" s="172" t="str">
        <f>AUSWERTUNG!G127</f>
        <v>KEIN RISIKO</v>
      </c>
      <c r="G52" s="172"/>
      <c r="H52" s="172"/>
    </row>
    <row r="53" spans="1:8" x14ac:dyDescent="0.25">
      <c r="A53" s="172"/>
      <c r="B53" s="172">
        <v>18</v>
      </c>
      <c r="C53" s="172" t="str">
        <f>AUSWERTUNG!B128</f>
        <v>Athlet 18</v>
      </c>
      <c r="D53" s="172" t="str">
        <f>AUSWERTUNG!E128</f>
        <v>KEIN RISIKO</v>
      </c>
      <c r="E53" s="172" t="str">
        <f>AUSWERTUNG!F128</f>
        <v>KEIN RISIKO</v>
      </c>
      <c r="F53" s="172" t="str">
        <f>AUSWERTUNG!G128</f>
        <v>KEIN RISIKO</v>
      </c>
      <c r="G53" s="172"/>
      <c r="H53" s="172"/>
    </row>
    <row r="54" spans="1:8" x14ac:dyDescent="0.25">
      <c r="A54" s="172"/>
      <c r="B54" s="172">
        <v>19</v>
      </c>
      <c r="C54" s="172" t="str">
        <f>AUSWERTUNG!B129</f>
        <v>Athlet 19</v>
      </c>
      <c r="D54" s="172" t="str">
        <f>AUSWERTUNG!E129</f>
        <v>KEIN RISIKO</v>
      </c>
      <c r="E54" s="172" t="str">
        <f>AUSWERTUNG!F129</f>
        <v>KEIN RISIKO</v>
      </c>
      <c r="F54" s="172" t="str">
        <f>AUSWERTUNG!G129</f>
        <v>KEIN RISIKO</v>
      </c>
      <c r="G54" s="172"/>
      <c r="H54" s="172"/>
    </row>
    <row r="55" spans="1:8" x14ac:dyDescent="0.25">
      <c r="A55" s="172"/>
      <c r="B55" s="172">
        <v>20</v>
      </c>
      <c r="C55" s="172" t="str">
        <f>AUSWERTUNG!B130</f>
        <v>Athlet 20</v>
      </c>
      <c r="D55" s="172" t="str">
        <f>AUSWERTUNG!E130</f>
        <v>KEIN RISIKO</v>
      </c>
      <c r="E55" s="172" t="str">
        <f>AUSWERTUNG!F130</f>
        <v>KEIN RISIKO</v>
      </c>
      <c r="F55" s="172" t="str">
        <f>AUSWERTUNG!G130</f>
        <v>KEIN RISIKO</v>
      </c>
      <c r="G55" s="172"/>
      <c r="H55" s="172"/>
    </row>
    <row r="56" spans="1:8" x14ac:dyDescent="0.25">
      <c r="A56" s="172"/>
      <c r="B56" s="172">
        <v>21</v>
      </c>
      <c r="C56" s="172" t="str">
        <f>AUSWERTUNG!B131</f>
        <v>Athlet 21</v>
      </c>
      <c r="D56" s="172" t="str">
        <f>AUSWERTUNG!E131</f>
        <v>KEIN RISIKO</v>
      </c>
      <c r="E56" s="172" t="str">
        <f>AUSWERTUNG!F131</f>
        <v>KEIN RISIKO</v>
      </c>
      <c r="F56" s="172" t="str">
        <f>AUSWERTUNG!G131</f>
        <v>KEIN RISIKO</v>
      </c>
      <c r="G56" s="172"/>
      <c r="H56" s="172"/>
    </row>
    <row r="57" spans="1:8" x14ac:dyDescent="0.25">
      <c r="A57" s="172"/>
      <c r="B57" s="172">
        <v>22</v>
      </c>
      <c r="C57" s="172" t="str">
        <f>AUSWERTUNG!B132</f>
        <v>Athlet 22</v>
      </c>
      <c r="D57" s="172" t="str">
        <f>AUSWERTUNG!E132</f>
        <v>KEIN RISIKO</v>
      </c>
      <c r="E57" s="172" t="str">
        <f>AUSWERTUNG!F132</f>
        <v>KEIN RISIKO</v>
      </c>
      <c r="F57" s="172" t="str">
        <f>AUSWERTUNG!G132</f>
        <v>KEIN RISIKO</v>
      </c>
      <c r="G57" s="172"/>
      <c r="H57" s="172"/>
    </row>
    <row r="58" spans="1:8" x14ac:dyDescent="0.25">
      <c r="A58" s="172"/>
      <c r="B58" s="172">
        <v>23</v>
      </c>
      <c r="C58" s="172" t="str">
        <f>AUSWERTUNG!B133</f>
        <v>Athlet 23</v>
      </c>
      <c r="D58" s="172" t="str">
        <f>AUSWERTUNG!E133</f>
        <v>KEIN RISIKO</v>
      </c>
      <c r="E58" s="172" t="str">
        <f>AUSWERTUNG!F133</f>
        <v>KEIN RISIKO</v>
      </c>
      <c r="F58" s="172" t="str">
        <f>AUSWERTUNG!G133</f>
        <v>KEIN RISIKO</v>
      </c>
      <c r="G58" s="172"/>
      <c r="H58" s="172"/>
    </row>
    <row r="59" spans="1:8" x14ac:dyDescent="0.25">
      <c r="A59" s="172"/>
      <c r="B59" s="172">
        <v>24</v>
      </c>
      <c r="C59" s="172" t="str">
        <f>AUSWERTUNG!B134</f>
        <v>Athlet 24</v>
      </c>
      <c r="D59" s="172" t="str">
        <f>AUSWERTUNG!E134</f>
        <v>KEIN RISIKO</v>
      </c>
      <c r="E59" s="172" t="str">
        <f>AUSWERTUNG!F134</f>
        <v>KEIN RISIKO</v>
      </c>
      <c r="F59" s="172" t="str">
        <f>AUSWERTUNG!G134</f>
        <v>KEIN RISIKO</v>
      </c>
      <c r="G59" s="172"/>
      <c r="H59" s="172"/>
    </row>
    <row r="60" spans="1:8" x14ac:dyDescent="0.25">
      <c r="A60" s="172"/>
      <c r="B60" s="172">
        <v>25</v>
      </c>
      <c r="C60" s="172" t="str">
        <f>AUSWERTUNG!B135</f>
        <v>Athlet 25</v>
      </c>
      <c r="D60" s="172" t="str">
        <f>AUSWERTUNG!E135</f>
        <v>KEIN RISIKO</v>
      </c>
      <c r="E60" s="172" t="str">
        <f>AUSWERTUNG!F135</f>
        <v>KEIN RISIKO</v>
      </c>
      <c r="F60" s="172" t="str">
        <f>AUSWERTUNG!G135</f>
        <v>KEIN RISIKO</v>
      </c>
      <c r="G60" s="172"/>
      <c r="H60" s="172"/>
    </row>
    <row r="61" spans="1:8" x14ac:dyDescent="0.25">
      <c r="A61" s="172"/>
      <c r="B61" s="172">
        <v>26</v>
      </c>
      <c r="C61" s="172" t="str">
        <f>AUSWERTUNG!B136</f>
        <v>Athlet 26</v>
      </c>
      <c r="D61" s="172" t="str">
        <f>AUSWERTUNG!E136</f>
        <v>KEIN RISIKO</v>
      </c>
      <c r="E61" s="172" t="str">
        <f>AUSWERTUNG!F136</f>
        <v>KEIN RISIKO</v>
      </c>
      <c r="F61" s="172" t="str">
        <f>AUSWERTUNG!G136</f>
        <v>KEIN RISIKO</v>
      </c>
      <c r="G61" s="172"/>
      <c r="H61" s="172"/>
    </row>
    <row r="62" spans="1:8" x14ac:dyDescent="0.25">
      <c r="A62" s="172"/>
      <c r="B62" s="172">
        <v>27</v>
      </c>
      <c r="C62" s="172" t="str">
        <f>AUSWERTUNG!B137</f>
        <v>Athlet 27</v>
      </c>
      <c r="D62" s="172" t="str">
        <f>AUSWERTUNG!E137</f>
        <v>KEIN RISIKO</v>
      </c>
      <c r="E62" s="172" t="str">
        <f>AUSWERTUNG!F137</f>
        <v>KEIN RISIKO</v>
      </c>
      <c r="F62" s="172" t="str">
        <f>AUSWERTUNG!G137</f>
        <v>KEIN RISIKO</v>
      </c>
      <c r="G62" s="172"/>
      <c r="H62" s="172"/>
    </row>
    <row r="63" spans="1:8" x14ac:dyDescent="0.25">
      <c r="A63" s="172"/>
      <c r="B63" s="172">
        <v>28</v>
      </c>
      <c r="C63" s="172" t="str">
        <f>AUSWERTUNG!B138</f>
        <v>Athlet 28</v>
      </c>
      <c r="D63" s="172" t="str">
        <f>AUSWERTUNG!E138</f>
        <v>KEIN RISIKO</v>
      </c>
      <c r="E63" s="172" t="str">
        <f>AUSWERTUNG!F138</f>
        <v>KEIN RISIKO</v>
      </c>
      <c r="F63" s="172" t="str">
        <f>AUSWERTUNG!G138</f>
        <v>KEIN RISIKO</v>
      </c>
      <c r="G63" s="172"/>
      <c r="H63" s="172"/>
    </row>
    <row r="64" spans="1:8" x14ac:dyDescent="0.25">
      <c r="A64" s="172"/>
      <c r="B64" s="172">
        <v>29</v>
      </c>
      <c r="C64" s="172" t="str">
        <f>AUSWERTUNG!B139</f>
        <v>Athlet 29</v>
      </c>
      <c r="D64" s="172" t="str">
        <f>AUSWERTUNG!E139</f>
        <v>KEIN RISIKO</v>
      </c>
      <c r="E64" s="172" t="str">
        <f>AUSWERTUNG!F139</f>
        <v>KEIN RISIKO</v>
      </c>
      <c r="F64" s="172" t="str">
        <f>AUSWERTUNG!G139</f>
        <v>KEIN RISIKO</v>
      </c>
      <c r="G64" s="172"/>
      <c r="H64" s="172"/>
    </row>
    <row r="65" spans="1:8" x14ac:dyDescent="0.25">
      <c r="A65" s="172"/>
      <c r="B65" s="172">
        <v>30</v>
      </c>
      <c r="C65" s="172" t="str">
        <f>AUSWERTUNG!B140</f>
        <v>Athlet 30</v>
      </c>
      <c r="D65" s="172" t="str">
        <f>AUSWERTUNG!E140</f>
        <v>KEIN RISIKO</v>
      </c>
      <c r="E65" s="172" t="str">
        <f>AUSWERTUNG!F140</f>
        <v>KEIN RISIKO</v>
      </c>
      <c r="F65" s="172" t="str">
        <f>AUSWERTUNG!G140</f>
        <v>KEIN RISIKO</v>
      </c>
      <c r="G65" s="172"/>
      <c r="H65" s="172"/>
    </row>
    <row r="66" spans="1:8" x14ac:dyDescent="0.25">
      <c r="A66" s="172"/>
      <c r="B66" s="172"/>
      <c r="C66" s="172"/>
      <c r="D66" s="172"/>
      <c r="E66" s="172"/>
      <c r="F66" s="172"/>
      <c r="G66" s="172"/>
      <c r="H66" s="172"/>
    </row>
    <row r="67" spans="1:8" x14ac:dyDescent="0.25">
      <c r="A67" s="172"/>
      <c r="B67" s="172"/>
      <c r="C67" s="172"/>
      <c r="D67" s="172"/>
      <c r="E67" s="172"/>
      <c r="F67" s="172"/>
      <c r="G67" s="172"/>
      <c r="H67" s="172"/>
    </row>
    <row r="68" spans="1:8" x14ac:dyDescent="0.25">
      <c r="A68" s="172"/>
      <c r="B68" s="172"/>
      <c r="C68" s="172"/>
      <c r="D68" s="172"/>
      <c r="E68" s="172"/>
      <c r="F68" s="172"/>
      <c r="G68" s="172"/>
      <c r="H68" s="172"/>
    </row>
    <row r="69" spans="1:8" x14ac:dyDescent="0.25">
      <c r="A69" s="172"/>
      <c r="B69" s="172"/>
      <c r="C69" s="172"/>
      <c r="D69" s="172"/>
      <c r="E69" s="172"/>
      <c r="F69" s="172"/>
      <c r="G69" s="172"/>
      <c r="H69" s="172"/>
    </row>
    <row r="70" spans="1:8" x14ac:dyDescent="0.25">
      <c r="A70" s="172"/>
      <c r="B70" s="172"/>
      <c r="C70" s="172"/>
      <c r="D70" s="172"/>
      <c r="E70" s="172"/>
      <c r="F70" s="172"/>
      <c r="G70" s="172"/>
      <c r="H70" s="172"/>
    </row>
    <row r="71" spans="1:8" x14ac:dyDescent="0.25">
      <c r="A71" s="172"/>
      <c r="B71" s="172"/>
      <c r="C71" s="172"/>
      <c r="D71" s="172"/>
      <c r="E71" s="172"/>
      <c r="F71" s="172"/>
      <c r="G71" s="172"/>
      <c r="H71" s="172"/>
    </row>
    <row r="72" spans="1:8" x14ac:dyDescent="0.25">
      <c r="A72" s="172"/>
      <c r="B72" s="172"/>
      <c r="C72" s="172"/>
      <c r="D72" s="172"/>
      <c r="E72" s="172"/>
      <c r="F72" s="172"/>
      <c r="G72" s="172"/>
      <c r="H72" s="172"/>
    </row>
    <row r="73" spans="1:8" x14ac:dyDescent="0.25">
      <c r="A73" s="172"/>
      <c r="B73" s="172"/>
      <c r="C73" s="172"/>
      <c r="D73" s="172"/>
      <c r="E73" s="172"/>
      <c r="F73" s="172"/>
      <c r="G73" s="172"/>
      <c r="H73" s="172"/>
    </row>
    <row r="74" spans="1:8" x14ac:dyDescent="0.25">
      <c r="A74" s="172"/>
      <c r="B74" s="172"/>
      <c r="C74" s="172"/>
      <c r="D74" s="172"/>
      <c r="E74" s="172"/>
      <c r="F74" s="172"/>
      <c r="G74" s="172"/>
      <c r="H74" s="172"/>
    </row>
    <row r="75" spans="1:8" x14ac:dyDescent="0.25">
      <c r="A75" s="172"/>
      <c r="B75" s="172"/>
      <c r="C75" s="172"/>
      <c r="D75" s="172"/>
      <c r="E75" s="172"/>
      <c r="F75" s="172"/>
      <c r="G75" s="172"/>
      <c r="H75" s="172"/>
    </row>
  </sheetData>
  <sheetProtection password="C441" sheet="1" objects="1" scenarios="1" selectLockedCells="1"/>
  <mergeCells count="10">
    <mergeCell ref="C21:C22"/>
    <mergeCell ref="H5:H6"/>
    <mergeCell ref="G5:G6"/>
    <mergeCell ref="G3:H3"/>
    <mergeCell ref="D3:E3"/>
    <mergeCell ref="C12:H12"/>
    <mergeCell ref="C16:H16"/>
    <mergeCell ref="C20:H20"/>
    <mergeCell ref="C13:C14"/>
    <mergeCell ref="C17:C18"/>
  </mergeCells>
  <phoneticPr fontId="8" type="noConversion"/>
  <pageMargins left="0.16" right="0.16" top="1.3149606299212599E-2" bottom="1.3149606299212599E-2" header="0.5" footer="0.5"/>
  <pageSetup paperSize="9" orientation="landscape" horizontalDpi="4294967292" verticalDpi="4294967292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AUSWERTUNG!$B$4:$B$33</xm:f>
          </x14:formula1>
          <xm:sqref>D3:E3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style="200" customWidth="1"/>
    <col min="2" max="2" width="15.875" style="200" customWidth="1"/>
    <col min="3" max="3" width="5.125" style="200" customWidth="1"/>
    <col min="4" max="4" width="15.875" style="200" customWidth="1"/>
    <col min="5" max="5" width="5.125" style="200" customWidth="1"/>
    <col min="6" max="6" width="15.875" style="200" customWidth="1"/>
    <col min="7" max="7" width="5.125" style="200" customWidth="1"/>
    <col min="8" max="8" width="15.875" style="200" customWidth="1"/>
    <col min="9" max="9" width="5.125" style="200" customWidth="1"/>
    <col min="10" max="10" width="3.375" style="200" customWidth="1"/>
    <col min="11" max="11" width="14.5" style="201" customWidth="1"/>
    <col min="12" max="12" width="18.125" style="201" customWidth="1"/>
    <col min="13" max="13" width="11.875" style="201" customWidth="1"/>
    <col min="14" max="23" width="11" style="201"/>
    <col min="24" max="29" width="9.875" style="201" customWidth="1"/>
    <col min="30" max="31" width="11" style="201"/>
    <col min="32" max="32" width="12.875" style="201" customWidth="1"/>
    <col min="33" max="33" width="13.5" style="201" customWidth="1"/>
    <col min="34" max="34" width="13.375" style="201" customWidth="1"/>
    <col min="35" max="35" width="12.875" style="201" customWidth="1"/>
    <col min="36" max="16384" width="11" style="201"/>
  </cols>
  <sheetData>
    <row r="1" spans="1:35" s="199" customFormat="1" ht="0.95" customHeight="1" x14ac:dyDescent="0.25">
      <c r="A1" s="198"/>
      <c r="B1" s="198"/>
      <c r="C1" s="245"/>
      <c r="D1" s="245"/>
      <c r="E1" s="245"/>
      <c r="F1" s="245"/>
      <c r="G1" s="245"/>
      <c r="H1" s="245"/>
      <c r="I1" s="245"/>
      <c r="J1" s="245"/>
      <c r="M1" s="244"/>
      <c r="N1" s="244"/>
      <c r="O1" s="244"/>
      <c r="P1" s="244"/>
      <c r="Q1" s="244"/>
      <c r="R1" s="244"/>
      <c r="S1" s="244"/>
      <c r="T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</row>
    <row r="2" spans="1:35" s="199" customFormat="1" ht="0.95" customHeight="1" x14ac:dyDescent="0.25">
      <c r="A2" s="198"/>
      <c r="B2" s="198"/>
      <c r="C2" s="198"/>
      <c r="D2" s="198"/>
      <c r="E2" s="198"/>
      <c r="F2" s="198"/>
      <c r="G2" s="198"/>
      <c r="H2" s="198"/>
      <c r="I2" s="198"/>
      <c r="J2" s="198"/>
    </row>
    <row r="3" spans="1:35" s="199" customFormat="1" ht="0.95" customHeight="1" x14ac:dyDescent="0.25">
      <c r="A3" s="198"/>
      <c r="B3" s="198"/>
      <c r="C3" s="198"/>
      <c r="D3" s="198"/>
      <c r="E3" s="198"/>
      <c r="F3" s="198"/>
      <c r="G3" s="198"/>
      <c r="H3" s="198"/>
      <c r="I3" s="198"/>
      <c r="J3" s="198"/>
    </row>
    <row r="4" spans="1:35" s="199" customFormat="1" ht="0.95" customHeight="1" x14ac:dyDescent="0.25">
      <c r="A4" s="198"/>
      <c r="B4" s="198"/>
      <c r="C4" s="198"/>
      <c r="D4" s="198"/>
      <c r="E4" s="198"/>
      <c r="F4" s="198"/>
      <c r="G4" s="198"/>
      <c r="H4" s="198"/>
      <c r="I4" s="198"/>
      <c r="J4" s="198"/>
    </row>
    <row r="5" spans="1:35" ht="0.95" customHeight="1" thickBot="1" x14ac:dyDescent="0.3"/>
    <row r="6" spans="1:35" x14ac:dyDescent="0.25">
      <c r="A6" s="180"/>
      <c r="B6" s="181"/>
      <c r="C6" s="181"/>
      <c r="D6" s="181"/>
      <c r="E6" s="181"/>
      <c r="F6" s="181"/>
      <c r="G6" s="181"/>
      <c r="H6" s="181"/>
      <c r="I6" s="181"/>
      <c r="J6" s="182"/>
    </row>
    <row r="7" spans="1:35" ht="27.95" customHeight="1" x14ac:dyDescent="0.25">
      <c r="A7" s="183"/>
      <c r="B7" s="184" t="s">
        <v>83</v>
      </c>
      <c r="C7" s="256" t="s">
        <v>160</v>
      </c>
      <c r="D7" s="257"/>
      <c r="E7" s="184"/>
      <c r="F7" s="184" t="s">
        <v>84</v>
      </c>
      <c r="G7" s="258">
        <v>42217</v>
      </c>
      <c r="H7" s="257"/>
      <c r="I7" s="184"/>
      <c r="J7" s="185"/>
    </row>
    <row r="8" spans="1:35" x14ac:dyDescent="0.25">
      <c r="A8" s="183"/>
      <c r="B8" s="186"/>
      <c r="C8" s="186"/>
      <c r="D8" s="186"/>
      <c r="E8" s="186"/>
      <c r="F8" s="186"/>
      <c r="G8" s="186"/>
      <c r="H8" s="186"/>
      <c r="I8" s="186"/>
      <c r="J8" s="185"/>
    </row>
    <row r="9" spans="1:35" x14ac:dyDescent="0.25">
      <c r="A9" s="183"/>
      <c r="B9" s="187" t="s">
        <v>279</v>
      </c>
      <c r="C9" s="186"/>
      <c r="D9" s="187" t="s">
        <v>280</v>
      </c>
      <c r="E9" s="186"/>
      <c r="F9" s="187" t="s">
        <v>281</v>
      </c>
      <c r="G9" s="187"/>
      <c r="H9" s="187" t="s">
        <v>282</v>
      </c>
      <c r="I9" s="187"/>
      <c r="J9" s="185"/>
    </row>
    <row r="10" spans="1:35" ht="57.95" customHeight="1" x14ac:dyDescent="0.25">
      <c r="A10" s="183"/>
      <c r="B10" s="188"/>
      <c r="C10" s="261" t="b">
        <v>0</v>
      </c>
      <c r="D10" s="186"/>
      <c r="E10" s="261" t="b">
        <v>0</v>
      </c>
      <c r="F10" s="186"/>
      <c r="G10" s="261" t="b">
        <v>0</v>
      </c>
      <c r="H10" s="186"/>
      <c r="I10" s="261" t="b">
        <v>0</v>
      </c>
      <c r="J10" s="185"/>
    </row>
    <row r="11" spans="1:35" ht="12" customHeight="1" x14ac:dyDescent="0.25">
      <c r="A11" s="183"/>
      <c r="B11" s="190"/>
      <c r="C11" s="186"/>
      <c r="D11" s="186"/>
      <c r="E11" s="186"/>
      <c r="F11" s="186"/>
      <c r="G11" s="186"/>
      <c r="H11" s="186"/>
      <c r="I11" s="186"/>
      <c r="J11" s="185"/>
      <c r="K11" s="202"/>
    </row>
    <row r="12" spans="1:35" x14ac:dyDescent="0.25">
      <c r="A12" s="183"/>
      <c r="B12" s="191" t="s">
        <v>283</v>
      </c>
      <c r="C12" s="187"/>
      <c r="D12" s="187" t="s">
        <v>284</v>
      </c>
      <c r="E12" s="187"/>
      <c r="F12" s="187" t="s">
        <v>287</v>
      </c>
      <c r="G12" s="187"/>
      <c r="H12" s="187" t="s">
        <v>288</v>
      </c>
      <c r="I12" s="187"/>
      <c r="J12" s="192"/>
    </row>
    <row r="13" spans="1:35" ht="57.95" customHeight="1" x14ac:dyDescent="0.25">
      <c r="A13" s="183"/>
      <c r="B13" s="190"/>
      <c r="C13" s="261" t="b">
        <v>0</v>
      </c>
      <c r="D13" s="186"/>
      <c r="E13" s="261" t="b">
        <v>0</v>
      </c>
      <c r="F13" s="186"/>
      <c r="G13" s="261" t="b">
        <v>0</v>
      </c>
      <c r="H13" s="186"/>
      <c r="I13" s="261" t="b">
        <v>0</v>
      </c>
      <c r="J13" s="185"/>
    </row>
    <row r="14" spans="1:35" ht="12" customHeight="1" x14ac:dyDescent="0.25">
      <c r="A14" s="183"/>
      <c r="B14" s="190"/>
      <c r="C14" s="186"/>
      <c r="D14" s="186"/>
      <c r="E14" s="186"/>
      <c r="F14" s="186"/>
      <c r="G14" s="186"/>
      <c r="H14" s="186"/>
      <c r="I14" s="186"/>
      <c r="J14" s="185"/>
    </row>
    <row r="15" spans="1:35" x14ac:dyDescent="0.25">
      <c r="A15" s="183"/>
      <c r="B15" s="187" t="s">
        <v>285</v>
      </c>
      <c r="C15" s="187"/>
      <c r="D15" s="187" t="s">
        <v>286</v>
      </c>
      <c r="E15" s="187"/>
      <c r="F15" s="187" t="s">
        <v>289</v>
      </c>
      <c r="G15" s="187"/>
      <c r="H15" s="187" t="s">
        <v>290</v>
      </c>
      <c r="I15" s="187"/>
      <c r="J15" s="185"/>
    </row>
    <row r="16" spans="1:35" ht="57.95" customHeight="1" x14ac:dyDescent="0.25">
      <c r="A16" s="183"/>
      <c r="B16" s="188"/>
      <c r="C16" s="261" t="b">
        <v>0</v>
      </c>
      <c r="D16" s="186"/>
      <c r="E16" s="261" t="b">
        <v>0</v>
      </c>
      <c r="F16" s="186"/>
      <c r="G16" s="261" t="b">
        <v>0</v>
      </c>
      <c r="H16" s="186"/>
      <c r="I16" s="261" t="b">
        <v>0</v>
      </c>
      <c r="J16" s="185"/>
    </row>
    <row r="17" spans="1:10" ht="12" customHeight="1" x14ac:dyDescent="0.25">
      <c r="A17" s="183"/>
      <c r="B17" s="188"/>
      <c r="C17" s="186"/>
      <c r="D17" s="186"/>
      <c r="E17" s="186"/>
      <c r="F17" s="186"/>
      <c r="G17" s="186"/>
      <c r="H17" s="186"/>
      <c r="I17" s="186"/>
      <c r="J17" s="185"/>
    </row>
    <row r="18" spans="1:10" x14ac:dyDescent="0.25">
      <c r="A18" s="183"/>
      <c r="B18" s="187" t="s">
        <v>291</v>
      </c>
      <c r="C18" s="187"/>
      <c r="D18" s="187" t="s">
        <v>292</v>
      </c>
      <c r="E18" s="186"/>
      <c r="F18" s="186"/>
      <c r="G18" s="186"/>
      <c r="H18" s="186"/>
      <c r="I18" s="186"/>
      <c r="J18" s="185"/>
    </row>
    <row r="19" spans="1:10" ht="57.95" customHeight="1" x14ac:dyDescent="0.25">
      <c r="A19" s="183"/>
      <c r="B19" s="193" t="b">
        <v>0</v>
      </c>
      <c r="C19" s="261" t="b">
        <v>0</v>
      </c>
      <c r="D19" s="189" t="b">
        <v>0</v>
      </c>
      <c r="E19" s="261" t="b">
        <v>0</v>
      </c>
      <c r="F19" s="186"/>
      <c r="G19" s="186"/>
      <c r="H19" s="186"/>
      <c r="I19" s="186"/>
      <c r="J19" s="185"/>
    </row>
    <row r="20" spans="1:10" ht="12" customHeight="1" x14ac:dyDescent="0.25">
      <c r="A20" s="183"/>
      <c r="B20" s="188"/>
      <c r="C20" s="186"/>
      <c r="D20" s="186"/>
      <c r="E20" s="186"/>
      <c r="F20" s="186"/>
      <c r="G20" s="186"/>
      <c r="H20" s="186"/>
      <c r="I20" s="186"/>
      <c r="J20" s="185"/>
    </row>
    <row r="21" spans="1:10" x14ac:dyDescent="0.25">
      <c r="A21" s="183"/>
      <c r="B21" s="187" t="s">
        <v>293</v>
      </c>
      <c r="C21" s="187"/>
      <c r="D21" s="187" t="s">
        <v>294</v>
      </c>
      <c r="E21" s="187"/>
      <c r="F21" s="187" t="s">
        <v>295</v>
      </c>
      <c r="G21" s="187"/>
      <c r="H21" s="187" t="s">
        <v>296</v>
      </c>
      <c r="I21" s="186"/>
      <c r="J21" s="185"/>
    </row>
    <row r="22" spans="1:10" ht="57.95" customHeight="1" x14ac:dyDescent="0.25">
      <c r="A22" s="183"/>
      <c r="B22" s="188"/>
      <c r="C22" s="261" t="b">
        <v>0</v>
      </c>
      <c r="D22" s="186"/>
      <c r="E22" s="261" t="b">
        <v>0</v>
      </c>
      <c r="F22" s="186"/>
      <c r="G22" s="261" t="b">
        <v>0</v>
      </c>
      <c r="H22" s="186"/>
      <c r="I22" s="261" t="b">
        <v>0</v>
      </c>
      <c r="J22" s="185"/>
    </row>
    <row r="23" spans="1:10" ht="12" customHeight="1" x14ac:dyDescent="0.25">
      <c r="A23" s="183"/>
      <c r="B23" s="188"/>
      <c r="C23" s="186"/>
      <c r="D23" s="186"/>
      <c r="E23" s="186"/>
      <c r="F23" s="186"/>
      <c r="G23" s="186"/>
      <c r="H23" s="186"/>
      <c r="I23" s="189"/>
      <c r="J23" s="185"/>
    </row>
    <row r="24" spans="1:10" x14ac:dyDescent="0.25">
      <c r="A24" s="183"/>
      <c r="B24" s="187" t="s">
        <v>297</v>
      </c>
      <c r="C24" s="187"/>
      <c r="D24" s="187" t="s">
        <v>298</v>
      </c>
      <c r="E24" s="187"/>
      <c r="F24" s="187" t="s">
        <v>299</v>
      </c>
      <c r="G24" s="186"/>
      <c r="H24" s="187" t="s">
        <v>308</v>
      </c>
      <c r="I24" s="186"/>
      <c r="J24" s="185"/>
    </row>
    <row r="25" spans="1:10" ht="57.95" customHeight="1" x14ac:dyDescent="0.25">
      <c r="A25" s="183"/>
      <c r="B25" s="186"/>
      <c r="C25" s="261" t="b">
        <v>0</v>
      </c>
      <c r="D25" s="186"/>
      <c r="E25" s="261" t="b">
        <v>0</v>
      </c>
      <c r="F25" s="186"/>
      <c r="G25" s="261" t="b">
        <v>0</v>
      </c>
      <c r="H25" s="186"/>
      <c r="I25" s="261"/>
      <c r="J25" s="185"/>
    </row>
    <row r="26" spans="1:10" ht="12" customHeight="1" x14ac:dyDescent="0.25">
      <c r="A26" s="183"/>
      <c r="B26" s="186"/>
      <c r="C26" s="186"/>
      <c r="D26" s="186"/>
      <c r="E26" s="186"/>
      <c r="F26" s="186"/>
      <c r="G26" s="186"/>
      <c r="H26" s="186"/>
      <c r="I26" s="186"/>
      <c r="J26" s="185"/>
    </row>
    <row r="27" spans="1:10" x14ac:dyDescent="0.25">
      <c r="A27" s="183"/>
      <c r="B27" s="187" t="s">
        <v>300</v>
      </c>
      <c r="C27" s="187"/>
      <c r="D27" s="187" t="s">
        <v>301</v>
      </c>
      <c r="E27" s="187"/>
      <c r="F27" s="187" t="s">
        <v>302</v>
      </c>
      <c r="G27" s="187"/>
      <c r="H27" s="187" t="s">
        <v>303</v>
      </c>
      <c r="I27" s="186"/>
      <c r="J27" s="185"/>
    </row>
    <row r="28" spans="1:10" ht="57.95" customHeight="1" x14ac:dyDescent="0.25">
      <c r="A28" s="183"/>
      <c r="B28" s="186"/>
      <c r="C28" s="261" t="b">
        <v>0</v>
      </c>
      <c r="D28" s="186"/>
      <c r="E28" s="261" t="b">
        <v>0</v>
      </c>
      <c r="F28" s="186"/>
      <c r="G28" s="261" t="b">
        <v>0</v>
      </c>
      <c r="H28" s="186"/>
      <c r="I28" s="261" t="b">
        <v>0</v>
      </c>
      <c r="J28" s="185"/>
    </row>
    <row r="29" spans="1:10" ht="12" customHeight="1" x14ac:dyDescent="0.25">
      <c r="A29" s="183"/>
      <c r="B29" s="186"/>
      <c r="C29" s="186"/>
      <c r="D29" s="186"/>
      <c r="E29" s="186"/>
      <c r="F29" s="186"/>
      <c r="G29" s="186"/>
      <c r="H29" s="186"/>
      <c r="I29" s="186"/>
      <c r="J29" s="185"/>
    </row>
    <row r="30" spans="1:10" x14ac:dyDescent="0.25">
      <c r="A30" s="183"/>
      <c r="B30" s="187" t="s">
        <v>304</v>
      </c>
      <c r="C30" s="187"/>
      <c r="D30" s="187" t="s">
        <v>305</v>
      </c>
      <c r="E30" s="187"/>
      <c r="F30" s="187" t="s">
        <v>306</v>
      </c>
      <c r="G30" s="187"/>
      <c r="H30" s="187" t="s">
        <v>307</v>
      </c>
      <c r="I30" s="186"/>
      <c r="J30" s="185"/>
    </row>
    <row r="31" spans="1:10" ht="59.1" customHeight="1" x14ac:dyDescent="0.25">
      <c r="A31" s="183"/>
      <c r="B31" s="186"/>
      <c r="C31" s="261" t="b">
        <v>0</v>
      </c>
      <c r="D31" s="186"/>
      <c r="E31" s="261" t="b">
        <v>0</v>
      </c>
      <c r="F31" s="186"/>
      <c r="G31" s="261" t="b">
        <v>0</v>
      </c>
      <c r="H31" s="186"/>
      <c r="I31" s="261" t="b">
        <v>0</v>
      </c>
      <c r="J31" s="185"/>
    </row>
    <row r="32" spans="1:10" ht="9.9499999999999993" customHeight="1" x14ac:dyDescent="0.25">
      <c r="A32" s="183"/>
      <c r="B32" s="246" t="s">
        <v>87</v>
      </c>
      <c r="C32" s="259">
        <v>0</v>
      </c>
      <c r="D32" s="186"/>
      <c r="E32" s="186"/>
      <c r="F32" s="186"/>
      <c r="G32" s="186"/>
      <c r="H32" s="186"/>
      <c r="I32" s="186"/>
      <c r="J32" s="185"/>
    </row>
    <row r="33" spans="1:10" ht="9.9499999999999993" customHeight="1" x14ac:dyDescent="0.25">
      <c r="A33" s="183"/>
      <c r="B33" s="247"/>
      <c r="C33" s="260"/>
      <c r="D33" s="186"/>
      <c r="E33" s="186"/>
      <c r="F33" s="186"/>
      <c r="G33" s="186"/>
      <c r="H33" s="186"/>
      <c r="I33" s="186"/>
      <c r="J33" s="185"/>
    </row>
    <row r="34" spans="1:10" ht="15" customHeight="1" thickBot="1" x14ac:dyDescent="0.3">
      <c r="A34" s="194"/>
      <c r="B34" s="195"/>
      <c r="C34" s="195"/>
      <c r="D34" s="195"/>
      <c r="E34" s="195"/>
      <c r="F34" s="195"/>
      <c r="G34" s="195"/>
      <c r="H34" s="196" t="s">
        <v>65</v>
      </c>
      <c r="I34" s="195"/>
      <c r="J34" s="197"/>
    </row>
  </sheetData>
  <sheetProtection password="C441" sheet="1" objects="1" scenarios="1" selectLockedCells="1"/>
  <mergeCells count="18">
    <mergeCell ref="C7:D7"/>
    <mergeCell ref="G7:H7"/>
    <mergeCell ref="B32:B33"/>
    <mergeCell ref="C32:C33"/>
    <mergeCell ref="C1:F1"/>
    <mergeCell ref="AH1:AI1"/>
    <mergeCell ref="G1:H1"/>
    <mergeCell ref="V1:W1"/>
    <mergeCell ref="X1:Y1"/>
    <mergeCell ref="Z1:AA1"/>
    <mergeCell ref="AB1:AC1"/>
    <mergeCell ref="AD1:AE1"/>
    <mergeCell ref="AF1:AG1"/>
    <mergeCell ref="I1:J1"/>
    <mergeCell ref="M1:N1"/>
    <mergeCell ref="O1:P1"/>
    <mergeCell ref="Q1:R1"/>
    <mergeCell ref="S1:T1"/>
  </mergeCells>
  <phoneticPr fontId="8" type="noConversion"/>
  <pageMargins left="0" right="0" top="0" bottom="0" header="0.10999999999999999" footer="0.10999999999999999"/>
  <pageSetup paperSize="9"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8" name="Check Box 1">
              <controlPr locked="0"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30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31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32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33" name="Check Box 12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20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20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20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20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161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3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264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AF1:AG1"/>
    <mergeCell ref="AH1:AI1"/>
    <mergeCell ref="C7:D7"/>
    <mergeCell ref="G7:H7"/>
    <mergeCell ref="Z1:AA1"/>
    <mergeCell ref="AB1:AC1"/>
    <mergeCell ref="AD1:AE1"/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8</xdr:row>
                    <xdr:rowOff>38100</xdr:rowOff>
                  </from>
                  <to>
                    <xdr:col>3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104775</xdr:rowOff>
                  </from>
                  <to>
                    <xdr:col>5</xdr:col>
                    <xdr:colOff>85725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8</xdr:row>
                    <xdr:rowOff>114300</xdr:rowOff>
                  </from>
                  <to>
                    <xdr:col>7</xdr:col>
                    <xdr:colOff>104775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8</xdr:row>
                    <xdr:rowOff>123825</xdr:rowOff>
                  </from>
                  <to>
                    <xdr:col>9</xdr:col>
                    <xdr:colOff>104775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14</xdr:row>
                    <xdr:rowOff>76200</xdr:rowOff>
                  </from>
                  <to>
                    <xdr:col>3</xdr:col>
                    <xdr:colOff>104775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14</xdr:row>
                    <xdr:rowOff>104775</xdr:rowOff>
                  </from>
                  <to>
                    <xdr:col>5</xdr:col>
                    <xdr:colOff>104775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14</xdr:row>
                    <xdr:rowOff>104775</xdr:rowOff>
                  </from>
                  <to>
                    <xdr:col>7</xdr:col>
                    <xdr:colOff>104775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114300</xdr:rowOff>
                  </from>
                  <to>
                    <xdr:col>9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29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47625</xdr:rowOff>
                  </from>
                  <to>
                    <xdr:col>9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11</xdr:row>
                    <xdr:rowOff>123825</xdr:rowOff>
                  </from>
                  <to>
                    <xdr:col>3</xdr:col>
                    <xdr:colOff>104775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11</xdr:row>
                    <xdr:rowOff>76200</xdr:rowOff>
                  </from>
                  <to>
                    <xdr:col>5</xdr:col>
                    <xdr:colOff>104775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11</xdr:row>
                    <xdr:rowOff>47625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20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20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20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20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71" t="s">
        <v>83</v>
      </c>
      <c r="C7" s="262" t="s">
        <v>162</v>
      </c>
      <c r="D7" s="257"/>
      <c r="E7" s="171"/>
      <c r="F7" s="171" t="s">
        <v>84</v>
      </c>
      <c r="G7" s="258">
        <v>42217</v>
      </c>
      <c r="H7" s="257"/>
      <c r="I7" s="171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/>
  <mergeCells count="18">
    <mergeCell ref="AF1:AG1"/>
    <mergeCell ref="AH1:AI1"/>
    <mergeCell ref="C7:D7"/>
    <mergeCell ref="G7:H7"/>
    <mergeCell ref="Z1:AA1"/>
    <mergeCell ref="AB1:AC1"/>
    <mergeCell ref="AD1:AE1"/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20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20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20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20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163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AF1:AG1"/>
    <mergeCell ref="AH1:AI1"/>
    <mergeCell ref="C7:D7"/>
    <mergeCell ref="G7:H7"/>
    <mergeCell ref="Z1:AA1"/>
    <mergeCell ref="AB1:AC1"/>
    <mergeCell ref="AD1:AE1"/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20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20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20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20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3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164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AF1:AG1"/>
    <mergeCell ref="AH1:AI1"/>
    <mergeCell ref="C7:D7"/>
    <mergeCell ref="G7:H7"/>
    <mergeCell ref="Z1:AA1"/>
    <mergeCell ref="AB1:AC1"/>
    <mergeCell ref="AD1:AE1"/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221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4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5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6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222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223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5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6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7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8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0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3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4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5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6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7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8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9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0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1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2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3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4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56" t="s">
        <v>224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5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6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7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8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9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0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1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2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3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4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5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6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7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8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56" t="s">
        <v>225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70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honeticPr fontId="8" type="noConversion"/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0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2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3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4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5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6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7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8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9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0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1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2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3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4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5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6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7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8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9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0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1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2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226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6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8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9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0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1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2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3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4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5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6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227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/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6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9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1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2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4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7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8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9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0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56" t="s">
        <v>228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3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2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8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9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0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1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3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4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229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1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2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3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4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5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6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7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8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56" t="s">
        <v>230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6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0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1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2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231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5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6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7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8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0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1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2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3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4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5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6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7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8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9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0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1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2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3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4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5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6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232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4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3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4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5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6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7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8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9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0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233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0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2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2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3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4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234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87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153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2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3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4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6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7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8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235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7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0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1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2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3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4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5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6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7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8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9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0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1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2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3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4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5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6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7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8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9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0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1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2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56" t="s">
        <v>236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3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9</xdr:row>
                    <xdr:rowOff>47625</xdr:rowOff>
                  </from>
                  <to>
                    <xdr:col>3</xdr:col>
                    <xdr:colOff>276225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4" name="Check Box 2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114300</xdr:rowOff>
                  </from>
                  <to>
                    <xdr:col>5</xdr:col>
                    <xdr:colOff>114300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5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9</xdr:row>
                    <xdr:rowOff>114300</xdr:rowOff>
                  </from>
                  <to>
                    <xdr:col>7</xdr:col>
                    <xdr:colOff>114300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0" r:id="rId6" name="Check Box 4">
              <controlPr defaultSize="0" autoFill="0" autoLine="0" autoPict="0">
                <anchor moveWithCells="1">
                  <from>
                    <xdr:col>8</xdr:col>
                    <xdr:colOff>114300</xdr:colOff>
                    <xdr:row>9</xdr:row>
                    <xdr:rowOff>114300</xdr:rowOff>
                  </from>
                  <to>
                    <xdr:col>9</xdr:col>
                    <xdr:colOff>114300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1" r:id="rId7" name="Check Box 5">
              <controlPr defaultSize="0" autoFill="0" autoLine="0" autoPict="0">
                <anchor moveWithCells="1">
                  <from>
                    <xdr:col>2</xdr:col>
                    <xdr:colOff>114300</xdr:colOff>
                    <xdr:row>15</xdr:row>
                    <xdr:rowOff>114300</xdr:rowOff>
                  </from>
                  <to>
                    <xdr:col>3</xdr:col>
                    <xdr:colOff>114300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2" r:id="rId8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15</xdr:row>
                    <xdr:rowOff>114300</xdr:rowOff>
                  </from>
                  <to>
                    <xdr:col>5</xdr:col>
                    <xdr:colOff>114300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3" r:id="rId9" name="Check Box 7">
              <controlPr defaultSize="0" autoFill="0" autoLine="0" autoPict="0">
                <anchor moveWithCells="1">
                  <from>
                    <xdr:col>6</xdr:col>
                    <xdr:colOff>114300</xdr:colOff>
                    <xdr:row>15</xdr:row>
                    <xdr:rowOff>114300</xdr:rowOff>
                  </from>
                  <to>
                    <xdr:col>7</xdr:col>
                    <xdr:colOff>114300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4" r:id="rId10" name="Check Box 8">
              <controlPr defaultSize="0" autoFill="0" autoLine="0" autoPict="0">
                <anchor moveWithCells="1">
                  <from>
                    <xdr:col>8</xdr:col>
                    <xdr:colOff>114300</xdr:colOff>
                    <xdr:row>15</xdr:row>
                    <xdr:rowOff>114300</xdr:rowOff>
                  </from>
                  <to>
                    <xdr:col>9</xdr:col>
                    <xdr:colOff>114300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5" r:id="rId11" name="Check Box 9">
              <controlPr defaultSize="0" autoFill="0" autoLine="0" autoPict="0">
                <anchor moveWithCells="1">
                  <from>
                    <xdr:col>2</xdr:col>
                    <xdr:colOff>114300</xdr:colOff>
                    <xdr:row>18</xdr:row>
                    <xdr:rowOff>114300</xdr:rowOff>
                  </from>
                  <to>
                    <xdr:col>3</xdr:col>
                    <xdr:colOff>114300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6" r:id="rId12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114300</xdr:rowOff>
                  </from>
                  <to>
                    <xdr:col>5</xdr:col>
                    <xdr:colOff>114300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7" r:id="rId13" name="Check Box 11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114300</xdr:rowOff>
                  </from>
                  <to>
                    <xdr:col>5</xdr:col>
                    <xdr:colOff>114300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8" r:id="rId14" name="Check Box 12">
              <controlPr defaultSize="0" autoFill="0" autoLine="0" autoPict="0">
                <anchor moveWithCells="1">
                  <from>
                    <xdr:col>2</xdr:col>
                    <xdr:colOff>114300</xdr:colOff>
                    <xdr:row>21</xdr:row>
                    <xdr:rowOff>114300</xdr:rowOff>
                  </from>
                  <to>
                    <xdr:col>3</xdr:col>
                    <xdr:colOff>114300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9" r:id="rId15" name="Check Box 13">
              <controlPr defaultSize="0" autoFill="0" autoLine="0" autoPict="0">
                <anchor moveWithCells="1">
                  <from>
                    <xdr:col>6</xdr:col>
                    <xdr:colOff>114300</xdr:colOff>
                    <xdr:row>21</xdr:row>
                    <xdr:rowOff>114300</xdr:rowOff>
                  </from>
                  <to>
                    <xdr:col>7</xdr:col>
                    <xdr:colOff>114300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0" r:id="rId16" name="Check Box 14">
              <controlPr defaultSize="0" autoFill="0" autoLine="0" autoPict="0">
                <anchor moveWithCells="1">
                  <from>
                    <xdr:col>8</xdr:col>
                    <xdr:colOff>114300</xdr:colOff>
                    <xdr:row>21</xdr:row>
                    <xdr:rowOff>114300</xdr:rowOff>
                  </from>
                  <to>
                    <xdr:col>9</xdr:col>
                    <xdr:colOff>114300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1" r:id="rId17" name="Check Box 15">
              <controlPr defaultSize="0" autoFill="0" autoLine="0" autoPict="0">
                <anchor moveWithCells="1">
                  <from>
                    <xdr:col>8</xdr:col>
                    <xdr:colOff>114300</xdr:colOff>
                    <xdr:row>24</xdr:row>
                    <xdr:rowOff>114300</xdr:rowOff>
                  </from>
                  <to>
                    <xdr:col>9</xdr:col>
                    <xdr:colOff>114300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2" r:id="rId18" name="Check Box 16">
              <controlPr defaultSize="0" autoFill="0" autoLine="0" autoPict="0">
                <anchor moveWithCells="1">
                  <from>
                    <xdr:col>6</xdr:col>
                    <xdr:colOff>114300</xdr:colOff>
                    <xdr:row>24</xdr:row>
                    <xdr:rowOff>114300</xdr:rowOff>
                  </from>
                  <to>
                    <xdr:col>7</xdr:col>
                    <xdr:colOff>114300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3" r:id="rId19" name="Check Box 17">
              <controlPr defaultSize="0" autoFill="0" autoLine="0" autoPict="0">
                <anchor moveWithCells="1">
                  <from>
                    <xdr:col>4</xdr:col>
                    <xdr:colOff>114300</xdr:colOff>
                    <xdr:row>24</xdr:row>
                    <xdr:rowOff>114300</xdr:rowOff>
                  </from>
                  <to>
                    <xdr:col>5</xdr:col>
                    <xdr:colOff>114300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4" r:id="rId20" name="Check Box 18">
              <controlPr defaultSize="0" autoFill="0" autoLine="0" autoPict="0">
                <anchor moveWithCells="1">
                  <from>
                    <xdr:col>2</xdr:col>
                    <xdr:colOff>114300</xdr:colOff>
                    <xdr:row>24</xdr:row>
                    <xdr:rowOff>114300</xdr:rowOff>
                  </from>
                  <to>
                    <xdr:col>3</xdr:col>
                    <xdr:colOff>114300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5" r:id="rId21" name="Check Box 19">
              <controlPr defaultSize="0" autoFill="0" autoLine="0" autoPict="0">
                <anchor moveWithCells="1">
                  <from>
                    <xdr:col>2</xdr:col>
                    <xdr:colOff>114300</xdr:colOff>
                    <xdr:row>27</xdr:row>
                    <xdr:rowOff>114300</xdr:rowOff>
                  </from>
                  <to>
                    <xdr:col>3</xdr:col>
                    <xdr:colOff>114300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6" r:id="rId22" name="Check Box 20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114300</xdr:rowOff>
                  </from>
                  <to>
                    <xdr:col>5</xdr:col>
                    <xdr:colOff>114300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7" r:id="rId23" name="Check Box 21">
              <controlPr defaultSize="0" autoFill="0" autoLine="0" autoPict="0">
                <anchor moveWithCells="1">
                  <from>
                    <xdr:col>6</xdr:col>
                    <xdr:colOff>114300</xdr:colOff>
                    <xdr:row>27</xdr:row>
                    <xdr:rowOff>114300</xdr:rowOff>
                  </from>
                  <to>
                    <xdr:col>7</xdr:col>
                    <xdr:colOff>114300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8" r:id="rId24" name="Check Box 22">
              <controlPr defaultSize="0" autoFill="0" autoLine="0" autoPict="0">
                <anchor moveWithCells="1">
                  <from>
                    <xdr:col>8</xdr:col>
                    <xdr:colOff>114300</xdr:colOff>
                    <xdr:row>27</xdr:row>
                    <xdr:rowOff>114300</xdr:rowOff>
                  </from>
                  <to>
                    <xdr:col>9</xdr:col>
                    <xdr:colOff>114300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9" r:id="rId25" name="Check Box 23">
              <controlPr defaultSize="0" autoFill="0" autoLine="0" autoPict="0">
                <anchor moveWithCells="1">
                  <from>
                    <xdr:col>8</xdr:col>
                    <xdr:colOff>114300</xdr:colOff>
                    <xdr:row>30</xdr:row>
                    <xdr:rowOff>114300</xdr:rowOff>
                  </from>
                  <to>
                    <xdr:col>9</xdr:col>
                    <xdr:colOff>114300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0" r:id="rId26" name="Check Box 24">
              <controlPr defaultSize="0" autoFill="0" autoLine="0" autoPict="0">
                <anchor moveWithCells="1">
                  <from>
                    <xdr:col>6</xdr:col>
                    <xdr:colOff>114300</xdr:colOff>
                    <xdr:row>30</xdr:row>
                    <xdr:rowOff>114300</xdr:rowOff>
                  </from>
                  <to>
                    <xdr:col>7</xdr:col>
                    <xdr:colOff>114300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1" r:id="rId27" name="Check Box 25">
              <controlPr defaultSize="0" autoFill="0" autoLine="0" autoPict="0">
                <anchor moveWithCells="1">
                  <from>
                    <xdr:col>4</xdr:col>
                    <xdr:colOff>114300</xdr:colOff>
                    <xdr:row>30</xdr:row>
                    <xdr:rowOff>114300</xdr:rowOff>
                  </from>
                  <to>
                    <xdr:col>5</xdr:col>
                    <xdr:colOff>114300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2" r:id="rId28" name="Check Box 26">
              <controlPr defaultSize="0" autoFill="0" autoLine="0" autoPict="0">
                <anchor moveWithCells="1">
                  <from>
                    <xdr:col>2</xdr:col>
                    <xdr:colOff>114300</xdr:colOff>
                    <xdr:row>30</xdr:row>
                    <xdr:rowOff>114300</xdr:rowOff>
                  </from>
                  <to>
                    <xdr:col>3</xdr:col>
                    <xdr:colOff>114300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3" r:id="rId29" name="Check Box 27">
              <controlPr defaultSize="0" autoFill="0" autoLine="0" autoPict="0">
                <anchor moveWithCells="1">
                  <from>
                    <xdr:col>2</xdr:col>
                    <xdr:colOff>114300</xdr:colOff>
                    <xdr:row>12</xdr:row>
                    <xdr:rowOff>114300</xdr:rowOff>
                  </from>
                  <to>
                    <xdr:col>3</xdr:col>
                    <xdr:colOff>114300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4" r:id="rId30" name="Check Box 28">
              <controlPr defaultSize="0" autoFill="0" autoLine="0" autoPict="0">
                <anchor moveWithCells="1">
                  <from>
                    <xdr:col>4</xdr:col>
                    <xdr:colOff>114300</xdr:colOff>
                    <xdr:row>12</xdr:row>
                    <xdr:rowOff>114300</xdr:rowOff>
                  </from>
                  <to>
                    <xdr:col>5</xdr:col>
                    <xdr:colOff>114300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5" r:id="rId31" name="Check Box 29">
              <controlPr defaultSize="0" autoFill="0" autoLine="0" autoPict="0">
                <anchor moveWithCells="1">
                  <from>
                    <xdr:col>6</xdr:col>
                    <xdr:colOff>114300</xdr:colOff>
                    <xdr:row>12</xdr:row>
                    <xdr:rowOff>114300</xdr:rowOff>
                  </from>
                  <to>
                    <xdr:col>7</xdr:col>
                    <xdr:colOff>114300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6" r:id="rId32" name="Check Box 30">
              <controlPr defaultSize="0" autoFill="0" autoLine="0" autoPict="0">
                <anchor moveWithCells="1">
                  <from>
                    <xdr:col>8</xdr:col>
                    <xdr:colOff>114300</xdr:colOff>
                    <xdr:row>12</xdr:row>
                    <xdr:rowOff>114300</xdr:rowOff>
                  </from>
                  <to>
                    <xdr:col>9</xdr:col>
                    <xdr:colOff>114300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topLeftCell="C1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53" t="s">
        <v>237</v>
      </c>
      <c r="D7" s="254"/>
      <c r="E7" s="160"/>
      <c r="F7" s="160" t="s">
        <v>84</v>
      </c>
      <c r="G7" s="255">
        <v>42217</v>
      </c>
      <c r="H7" s="254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153" t="b">
        <v>0</v>
      </c>
      <c r="D10" s="150"/>
      <c r="E10" s="153" t="b">
        <v>0</v>
      </c>
      <c r="F10" s="150"/>
      <c r="G10" s="153" t="b">
        <v>0</v>
      </c>
      <c r="H10" s="150"/>
      <c r="I10" s="153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153" t="b">
        <v>0</v>
      </c>
      <c r="D13" s="150"/>
      <c r="E13" s="153" t="b">
        <v>0</v>
      </c>
      <c r="F13" s="150"/>
      <c r="G13" s="153" t="b">
        <v>0</v>
      </c>
      <c r="H13" s="150"/>
      <c r="I13" s="153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153" t="b">
        <v>0</v>
      </c>
      <c r="D16" s="150"/>
      <c r="E16" s="153" t="b">
        <v>0</v>
      </c>
      <c r="F16" s="150"/>
      <c r="G16" s="153" t="b">
        <v>0</v>
      </c>
      <c r="H16" s="150"/>
      <c r="I16" s="153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153" t="b">
        <v>0</v>
      </c>
      <c r="D19" s="153" t="b">
        <v>0</v>
      </c>
      <c r="E19" s="153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153" t="b">
        <v>0</v>
      </c>
      <c r="D22" s="150"/>
      <c r="E22" s="153" t="b">
        <v>0</v>
      </c>
      <c r="F22" s="150"/>
      <c r="G22" s="153" t="b">
        <v>0</v>
      </c>
      <c r="H22" s="150"/>
      <c r="I22" s="153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153" t="b">
        <v>0</v>
      </c>
      <c r="D25" s="150"/>
      <c r="E25" s="153" t="b">
        <v>0</v>
      </c>
      <c r="F25" s="150"/>
      <c r="G25" s="153" t="b">
        <v>0</v>
      </c>
      <c r="H25" s="150"/>
      <c r="I25" s="153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153" t="b">
        <v>0</v>
      </c>
      <c r="D28" s="150"/>
      <c r="E28" s="153" t="b">
        <v>0</v>
      </c>
      <c r="F28" s="150"/>
      <c r="G28" s="153" t="b">
        <v>0</v>
      </c>
      <c r="H28" s="150"/>
      <c r="I28" s="153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153" t="b">
        <v>0</v>
      </c>
      <c r="D31" s="150"/>
      <c r="E31" s="153" t="b">
        <v>0</v>
      </c>
      <c r="F31" s="150"/>
      <c r="G31" s="153" t="b">
        <v>0</v>
      </c>
      <c r="H31" s="150"/>
      <c r="I31" s="153" t="b">
        <v>0</v>
      </c>
      <c r="J31" s="161"/>
    </row>
    <row r="32" spans="1:10" ht="9.9499999999999993" customHeight="1" x14ac:dyDescent="0.25">
      <c r="A32" s="159"/>
      <c r="B32" s="248" t="s">
        <v>87</v>
      </c>
      <c r="C32" s="250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51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4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5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8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9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0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1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2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3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4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5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6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7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8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9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0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1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2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3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4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5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6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7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8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9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0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238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8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9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0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1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2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3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4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5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6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7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8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9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0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1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2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3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4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5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6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7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8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9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0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1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2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3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4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239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2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3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4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5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6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7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8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9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0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1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2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3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4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5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6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7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8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9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0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1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2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3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4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5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6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7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8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240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3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4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5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6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7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8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9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0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1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2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3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4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5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6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7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8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9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0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1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2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56" t="s">
        <v>241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4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5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6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7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8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9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0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1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2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3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4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5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6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7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8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9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0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1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2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3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4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5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6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56" t="s">
        <v>242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6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7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8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9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0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1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2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3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4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5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6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7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8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9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0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1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2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3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4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5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6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7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8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9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0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62" t="s">
        <v>243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0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1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2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3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4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5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6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7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8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9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0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1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2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3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4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5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6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7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8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9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0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1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2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3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4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A1" s="168"/>
      <c r="B1" s="168"/>
      <c r="C1" s="252"/>
      <c r="D1" s="252"/>
      <c r="E1" s="252"/>
      <c r="F1" s="252"/>
      <c r="G1" s="252"/>
      <c r="H1" s="252"/>
      <c r="I1" s="252"/>
      <c r="J1" s="25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35" s="83" customFormat="1" ht="0.95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5" s="83" customFormat="1" ht="0.95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</row>
    <row r="5" spans="1:35" ht="0.95" customHeight="1" thickBot="1" x14ac:dyDescent="0.3">
      <c r="A5" s="169"/>
      <c r="B5" s="169"/>
      <c r="C5" s="169"/>
      <c r="D5" s="169"/>
      <c r="E5" s="169"/>
      <c r="F5" s="169"/>
      <c r="G5" s="169"/>
      <c r="H5" s="169"/>
      <c r="I5" s="169"/>
      <c r="J5" s="169"/>
    </row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56" t="s">
        <v>244</v>
      </c>
      <c r="D7" s="257"/>
      <c r="E7" s="160"/>
      <c r="F7" s="160" t="s">
        <v>84</v>
      </c>
      <c r="G7" s="258">
        <v>42217</v>
      </c>
      <c r="H7" s="258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5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6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7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8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0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1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2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3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4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5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6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7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8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9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0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1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2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3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4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5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6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7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8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showGridLines="0" zoomScale="90" zoomScaleNormal="90" zoomScalePageLayoutView="75" workbookViewId="0">
      <selection activeCell="C7" sqref="C7:D7"/>
    </sheetView>
  </sheetViews>
  <sheetFormatPr baseColWidth="10" defaultRowHeight="15.75" x14ac:dyDescent="0.25"/>
  <cols>
    <col min="1" max="1" width="3.375" customWidth="1"/>
    <col min="2" max="2" width="15.875" customWidth="1"/>
    <col min="3" max="3" width="5.125" customWidth="1"/>
    <col min="4" max="4" width="15.875" customWidth="1"/>
    <col min="5" max="5" width="5.125" customWidth="1"/>
    <col min="6" max="6" width="15.875" customWidth="1"/>
    <col min="7" max="7" width="5.125" customWidth="1"/>
    <col min="8" max="8" width="15.875" customWidth="1"/>
    <col min="9" max="9" width="5.125" customWidth="1"/>
    <col min="10" max="10" width="3.375" customWidth="1"/>
    <col min="11" max="11" width="14.5" customWidth="1"/>
    <col min="12" max="12" width="18.125" customWidth="1"/>
    <col min="13" max="13" width="11.875" customWidth="1"/>
    <col min="24" max="29" width="9.875" customWidth="1"/>
    <col min="32" max="32" width="12.875" customWidth="1"/>
    <col min="33" max="33" width="13.5" customWidth="1"/>
    <col min="34" max="34" width="13.375" customWidth="1"/>
    <col min="35" max="35" width="12.875" customWidth="1"/>
  </cols>
  <sheetData>
    <row r="1" spans="1:35" s="83" customFormat="1" ht="0.95" customHeight="1" x14ac:dyDescent="0.25">
      <c r="C1" s="212"/>
      <c r="D1" s="212"/>
      <c r="E1" s="212"/>
      <c r="F1" s="212"/>
      <c r="G1" s="212"/>
      <c r="H1" s="212"/>
      <c r="I1" s="212"/>
      <c r="J1" s="212"/>
      <c r="M1" s="212"/>
      <c r="N1" s="212"/>
      <c r="O1" s="212"/>
      <c r="P1" s="212"/>
      <c r="Q1" s="212"/>
      <c r="R1" s="212"/>
      <c r="S1" s="212"/>
      <c r="T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</row>
    <row r="2" spans="1:35" s="83" customFormat="1" ht="0.95" customHeight="1" x14ac:dyDescent="0.25"/>
    <row r="3" spans="1:35" s="83" customFormat="1" ht="0.95" customHeight="1" x14ac:dyDescent="0.25"/>
    <row r="4" spans="1:35" s="83" customFormat="1" ht="0.95" customHeight="1" x14ac:dyDescent="0.25"/>
    <row r="5" spans="1:35" ht="0.95" customHeight="1" thickBot="1" x14ac:dyDescent="0.3"/>
    <row r="6" spans="1:35" x14ac:dyDescent="0.25">
      <c r="A6" s="156"/>
      <c r="B6" s="157"/>
      <c r="C6" s="157"/>
      <c r="D6" s="157"/>
      <c r="E6" s="157"/>
      <c r="F6" s="157"/>
      <c r="G6" s="157"/>
      <c r="H6" s="157"/>
      <c r="I6" s="157"/>
      <c r="J6" s="158"/>
    </row>
    <row r="7" spans="1:35" ht="27.95" customHeight="1" x14ac:dyDescent="0.25">
      <c r="A7" s="159"/>
      <c r="B7" s="160" t="s">
        <v>83</v>
      </c>
      <c r="C7" s="256" t="s">
        <v>245</v>
      </c>
      <c r="D7" s="257"/>
      <c r="E7" s="160"/>
      <c r="F7" s="160" t="s">
        <v>84</v>
      </c>
      <c r="G7" s="258">
        <v>42217</v>
      </c>
      <c r="H7" s="257"/>
      <c r="I7" s="160"/>
      <c r="J7" s="161"/>
    </row>
    <row r="8" spans="1:35" x14ac:dyDescent="0.25">
      <c r="A8" s="159"/>
      <c r="B8" s="150"/>
      <c r="C8" s="150"/>
      <c r="D8" s="150"/>
      <c r="E8" s="150"/>
      <c r="F8" s="150"/>
      <c r="G8" s="150"/>
      <c r="H8" s="150"/>
      <c r="I8" s="150"/>
      <c r="J8" s="161"/>
    </row>
    <row r="9" spans="1:35" x14ac:dyDescent="0.25">
      <c r="A9" s="159"/>
      <c r="B9" s="151" t="s">
        <v>279</v>
      </c>
      <c r="C9" s="150"/>
      <c r="D9" s="151" t="s">
        <v>280</v>
      </c>
      <c r="E9" s="150"/>
      <c r="F9" s="151" t="s">
        <v>281</v>
      </c>
      <c r="G9" s="151"/>
      <c r="H9" s="151" t="s">
        <v>282</v>
      </c>
      <c r="I9" s="151"/>
      <c r="J9" s="161"/>
    </row>
    <row r="10" spans="1:35" ht="57.95" customHeight="1" x14ac:dyDescent="0.25">
      <c r="A10" s="159"/>
      <c r="B10" s="152"/>
      <c r="C10" s="261" t="b">
        <v>0</v>
      </c>
      <c r="D10" s="150"/>
      <c r="E10" s="261" t="b">
        <v>0</v>
      </c>
      <c r="F10" s="150"/>
      <c r="G10" s="261" t="b">
        <v>0</v>
      </c>
      <c r="H10" s="150"/>
      <c r="I10" s="261" t="b">
        <v>0</v>
      </c>
      <c r="J10" s="161"/>
    </row>
    <row r="11" spans="1:35" ht="12" customHeight="1" x14ac:dyDescent="0.25">
      <c r="A11" s="159"/>
      <c r="B11" s="154"/>
      <c r="C11" s="150"/>
      <c r="D11" s="150"/>
      <c r="E11" s="150"/>
      <c r="F11" s="150"/>
      <c r="G11" s="150"/>
      <c r="H11" s="150"/>
      <c r="I11" s="150"/>
      <c r="J11" s="161"/>
      <c r="K11" s="12"/>
    </row>
    <row r="12" spans="1:35" x14ac:dyDescent="0.25">
      <c r="A12" s="159"/>
      <c r="B12" s="155" t="s">
        <v>283</v>
      </c>
      <c r="C12" s="151"/>
      <c r="D12" s="151" t="s">
        <v>284</v>
      </c>
      <c r="E12" s="151"/>
      <c r="F12" s="151" t="s">
        <v>287</v>
      </c>
      <c r="G12" s="151"/>
      <c r="H12" s="151" t="s">
        <v>288</v>
      </c>
      <c r="I12" s="151"/>
      <c r="J12" s="162"/>
    </row>
    <row r="13" spans="1:35" ht="57.95" customHeight="1" x14ac:dyDescent="0.25">
      <c r="A13" s="159"/>
      <c r="B13" s="154"/>
      <c r="C13" s="261" t="b">
        <v>0</v>
      </c>
      <c r="D13" s="150"/>
      <c r="E13" s="261" t="b">
        <v>0</v>
      </c>
      <c r="F13" s="150"/>
      <c r="G13" s="261" t="b">
        <v>0</v>
      </c>
      <c r="H13" s="150"/>
      <c r="I13" s="261" t="b">
        <v>0</v>
      </c>
      <c r="J13" s="161"/>
    </row>
    <row r="14" spans="1:35" ht="12" customHeight="1" x14ac:dyDescent="0.25">
      <c r="A14" s="159"/>
      <c r="B14" s="154"/>
      <c r="C14" s="150"/>
      <c r="D14" s="150"/>
      <c r="E14" s="150"/>
      <c r="F14" s="150"/>
      <c r="G14" s="150"/>
      <c r="H14" s="150"/>
      <c r="I14" s="150"/>
      <c r="J14" s="161"/>
    </row>
    <row r="15" spans="1:35" x14ac:dyDescent="0.25">
      <c r="A15" s="159"/>
      <c r="B15" s="151" t="s">
        <v>285</v>
      </c>
      <c r="C15" s="151"/>
      <c r="D15" s="151" t="s">
        <v>286</v>
      </c>
      <c r="E15" s="151"/>
      <c r="F15" s="151" t="s">
        <v>289</v>
      </c>
      <c r="G15" s="151"/>
      <c r="H15" s="151" t="s">
        <v>290</v>
      </c>
      <c r="I15" s="151"/>
      <c r="J15" s="161"/>
    </row>
    <row r="16" spans="1:35" ht="57.95" customHeight="1" x14ac:dyDescent="0.25">
      <c r="A16" s="159"/>
      <c r="B16" s="152"/>
      <c r="C16" s="261" t="b">
        <v>0</v>
      </c>
      <c r="D16" s="150"/>
      <c r="E16" s="261" t="b">
        <v>0</v>
      </c>
      <c r="F16" s="150"/>
      <c r="G16" s="261" t="b">
        <v>0</v>
      </c>
      <c r="H16" s="150"/>
      <c r="I16" s="261" t="b">
        <v>0</v>
      </c>
      <c r="J16" s="161"/>
    </row>
    <row r="17" spans="1:10" ht="12" customHeight="1" x14ac:dyDescent="0.25">
      <c r="A17" s="159"/>
      <c r="B17" s="152"/>
      <c r="C17" s="150"/>
      <c r="D17" s="150"/>
      <c r="E17" s="150"/>
      <c r="F17" s="150"/>
      <c r="G17" s="150"/>
      <c r="H17" s="150"/>
      <c r="I17" s="150"/>
      <c r="J17" s="161"/>
    </row>
    <row r="18" spans="1:10" x14ac:dyDescent="0.25">
      <c r="A18" s="159"/>
      <c r="B18" s="151" t="s">
        <v>291</v>
      </c>
      <c r="C18" s="151"/>
      <c r="D18" s="151" t="s">
        <v>292</v>
      </c>
      <c r="E18" s="150"/>
      <c r="F18" s="150"/>
      <c r="G18" s="150"/>
      <c r="H18" s="150"/>
      <c r="I18" s="150"/>
      <c r="J18" s="161"/>
    </row>
    <row r="19" spans="1:10" ht="57.95" customHeight="1" x14ac:dyDescent="0.25">
      <c r="A19" s="159"/>
      <c r="B19" s="163" t="b">
        <v>0</v>
      </c>
      <c r="C19" s="261" t="b">
        <v>0</v>
      </c>
      <c r="D19" s="153" t="b">
        <v>0</v>
      </c>
      <c r="E19" s="261" t="b">
        <v>0</v>
      </c>
      <c r="F19" s="150"/>
      <c r="G19" s="150"/>
      <c r="H19" s="150"/>
      <c r="I19" s="150"/>
      <c r="J19" s="161"/>
    </row>
    <row r="20" spans="1:10" ht="12" customHeight="1" x14ac:dyDescent="0.25">
      <c r="A20" s="159"/>
      <c r="B20" s="152"/>
      <c r="C20" s="150"/>
      <c r="D20" s="150"/>
      <c r="E20" s="150"/>
      <c r="F20" s="150"/>
      <c r="G20" s="150"/>
      <c r="H20" s="150"/>
      <c r="I20" s="150"/>
      <c r="J20" s="161"/>
    </row>
    <row r="21" spans="1:10" x14ac:dyDescent="0.25">
      <c r="A21" s="159"/>
      <c r="B21" s="151" t="s">
        <v>293</v>
      </c>
      <c r="C21" s="151"/>
      <c r="D21" s="151" t="s">
        <v>294</v>
      </c>
      <c r="E21" s="151"/>
      <c r="F21" s="151" t="s">
        <v>295</v>
      </c>
      <c r="G21" s="151"/>
      <c r="H21" s="151" t="s">
        <v>296</v>
      </c>
      <c r="I21" s="150"/>
      <c r="J21" s="161"/>
    </row>
    <row r="22" spans="1:10" ht="57.95" customHeight="1" x14ac:dyDescent="0.25">
      <c r="A22" s="159"/>
      <c r="B22" s="152"/>
      <c r="C22" s="261" t="b">
        <v>0</v>
      </c>
      <c r="D22" s="150"/>
      <c r="E22" s="261" t="b">
        <v>0</v>
      </c>
      <c r="F22" s="150"/>
      <c r="G22" s="261" t="b">
        <v>0</v>
      </c>
      <c r="H22" s="150"/>
      <c r="I22" s="261" t="b">
        <v>0</v>
      </c>
      <c r="J22" s="161"/>
    </row>
    <row r="23" spans="1:10" ht="12" customHeight="1" x14ac:dyDescent="0.25">
      <c r="A23" s="159"/>
      <c r="B23" s="152"/>
      <c r="C23" s="150"/>
      <c r="D23" s="150"/>
      <c r="E23" s="150"/>
      <c r="F23" s="150"/>
      <c r="G23" s="150"/>
      <c r="H23" s="150"/>
      <c r="I23" s="153"/>
      <c r="J23" s="161"/>
    </row>
    <row r="24" spans="1:10" x14ac:dyDescent="0.25">
      <c r="A24" s="159"/>
      <c r="B24" s="151" t="s">
        <v>297</v>
      </c>
      <c r="C24" s="151"/>
      <c r="D24" s="151" t="s">
        <v>298</v>
      </c>
      <c r="E24" s="151"/>
      <c r="F24" s="151" t="s">
        <v>299</v>
      </c>
      <c r="G24" s="150"/>
      <c r="H24" s="151" t="s">
        <v>308</v>
      </c>
      <c r="I24" s="150"/>
      <c r="J24" s="161"/>
    </row>
    <row r="25" spans="1:10" ht="57.95" customHeight="1" x14ac:dyDescent="0.25">
      <c r="A25" s="159"/>
      <c r="B25" s="150"/>
      <c r="C25" s="261" t="b">
        <v>0</v>
      </c>
      <c r="D25" s="150"/>
      <c r="E25" s="261" t="b">
        <v>0</v>
      </c>
      <c r="F25" s="150"/>
      <c r="G25" s="261" t="b">
        <v>0</v>
      </c>
      <c r="H25" s="150"/>
      <c r="I25" s="261" t="b">
        <v>0</v>
      </c>
      <c r="J25" s="161"/>
    </row>
    <row r="26" spans="1:10" ht="12" customHeight="1" x14ac:dyDescent="0.25">
      <c r="A26" s="159"/>
      <c r="B26" s="150"/>
      <c r="C26" s="150"/>
      <c r="D26" s="150"/>
      <c r="E26" s="150"/>
      <c r="F26" s="150"/>
      <c r="G26" s="150"/>
      <c r="H26" s="150"/>
      <c r="I26" s="150"/>
      <c r="J26" s="161"/>
    </row>
    <row r="27" spans="1:10" x14ac:dyDescent="0.25">
      <c r="A27" s="159"/>
      <c r="B27" s="151" t="s">
        <v>300</v>
      </c>
      <c r="C27" s="151"/>
      <c r="D27" s="151" t="s">
        <v>301</v>
      </c>
      <c r="E27" s="151"/>
      <c r="F27" s="151" t="s">
        <v>302</v>
      </c>
      <c r="G27" s="151"/>
      <c r="H27" s="151" t="s">
        <v>303</v>
      </c>
      <c r="I27" s="150"/>
      <c r="J27" s="161"/>
    </row>
    <row r="28" spans="1:10" ht="57.95" customHeight="1" x14ac:dyDescent="0.25">
      <c r="A28" s="159"/>
      <c r="B28" s="150"/>
      <c r="C28" s="261" t="b">
        <v>0</v>
      </c>
      <c r="D28" s="150"/>
      <c r="E28" s="261" t="b">
        <v>0</v>
      </c>
      <c r="F28" s="150"/>
      <c r="G28" s="261" t="b">
        <v>0</v>
      </c>
      <c r="H28" s="150"/>
      <c r="I28" s="261" t="b">
        <v>0</v>
      </c>
      <c r="J28" s="161"/>
    </row>
    <row r="29" spans="1:10" ht="12" customHeight="1" x14ac:dyDescent="0.25">
      <c r="A29" s="159"/>
      <c r="B29" s="150"/>
      <c r="C29" s="150"/>
      <c r="D29" s="150"/>
      <c r="E29" s="150"/>
      <c r="F29" s="150"/>
      <c r="G29" s="150"/>
      <c r="H29" s="150"/>
      <c r="I29" s="150"/>
      <c r="J29" s="161"/>
    </row>
    <row r="30" spans="1:10" x14ac:dyDescent="0.25">
      <c r="A30" s="159"/>
      <c r="B30" s="151" t="s">
        <v>304</v>
      </c>
      <c r="C30" s="151"/>
      <c r="D30" s="151" t="s">
        <v>305</v>
      </c>
      <c r="E30" s="151"/>
      <c r="F30" s="151" t="s">
        <v>306</v>
      </c>
      <c r="G30" s="151"/>
      <c r="H30" s="151" t="s">
        <v>307</v>
      </c>
      <c r="I30" s="150"/>
      <c r="J30" s="161"/>
    </row>
    <row r="31" spans="1:10" ht="59.1" customHeight="1" x14ac:dyDescent="0.25">
      <c r="A31" s="159"/>
      <c r="B31" s="150"/>
      <c r="C31" s="261" t="b">
        <v>0</v>
      </c>
      <c r="D31" s="150"/>
      <c r="E31" s="261" t="b">
        <v>0</v>
      </c>
      <c r="F31" s="150"/>
      <c r="G31" s="261" t="b">
        <v>0</v>
      </c>
      <c r="H31" s="150"/>
      <c r="I31" s="261" t="b">
        <v>0</v>
      </c>
      <c r="J31" s="161"/>
    </row>
    <row r="32" spans="1:10" ht="9.9499999999999993" customHeight="1" x14ac:dyDescent="0.25">
      <c r="A32" s="159"/>
      <c r="B32" s="248" t="s">
        <v>87</v>
      </c>
      <c r="C32" s="259">
        <v>0</v>
      </c>
      <c r="D32" s="150"/>
      <c r="E32" s="150"/>
      <c r="F32" s="150"/>
      <c r="G32" s="150"/>
      <c r="H32" s="150"/>
      <c r="I32" s="150"/>
      <c r="J32" s="161"/>
    </row>
    <row r="33" spans="1:10" ht="9.9499999999999993" customHeight="1" x14ac:dyDescent="0.25">
      <c r="A33" s="159"/>
      <c r="B33" s="249"/>
      <c r="C33" s="260"/>
      <c r="D33" s="150"/>
      <c r="E33" s="150"/>
      <c r="F33" s="150"/>
      <c r="G33" s="150"/>
      <c r="H33" s="150"/>
      <c r="I33" s="150"/>
      <c r="J33" s="161"/>
    </row>
    <row r="34" spans="1:10" ht="15" customHeight="1" thickBot="1" x14ac:dyDescent="0.3">
      <c r="A34" s="164"/>
      <c r="B34" s="165"/>
      <c r="C34" s="165"/>
      <c r="D34" s="165"/>
      <c r="E34" s="165"/>
      <c r="F34" s="165"/>
      <c r="G34" s="165"/>
      <c r="H34" s="166" t="s">
        <v>65</v>
      </c>
      <c r="I34" s="165"/>
      <c r="J34" s="167"/>
    </row>
  </sheetData>
  <sheetProtection password="C441" sheet="1" objects="1" scenarios="1" selectLockedCells="1"/>
  <mergeCells count="18">
    <mergeCell ref="B32:B33"/>
    <mergeCell ref="C32:C33"/>
    <mergeCell ref="S1:T1"/>
    <mergeCell ref="V1:W1"/>
    <mergeCell ref="X1:Y1"/>
    <mergeCell ref="C1:F1"/>
    <mergeCell ref="G1:H1"/>
    <mergeCell ref="I1:J1"/>
    <mergeCell ref="M1:N1"/>
    <mergeCell ref="O1:P1"/>
    <mergeCell ref="Q1:R1"/>
    <mergeCell ref="AF1:AG1"/>
    <mergeCell ref="AH1:AI1"/>
    <mergeCell ref="C7:D7"/>
    <mergeCell ref="G7:H7"/>
    <mergeCell ref="Z1:AA1"/>
    <mergeCell ref="AB1:AC1"/>
    <mergeCell ref="AD1:AE1"/>
  </mergeCells>
  <pageMargins left="0" right="0" top="0" bottom="0" header="0.10999999999999999" footer="0.10999999999999999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3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9</xdr:row>
                    <xdr:rowOff>104775</xdr:rowOff>
                  </from>
                  <to>
                    <xdr:col>3</xdr:col>
                    <xdr:colOff>266700</xdr:colOff>
                    <xdr:row>9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9</xdr:row>
                    <xdr:rowOff>161925</xdr:rowOff>
                  </from>
                  <to>
                    <xdr:col>5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5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9</xdr:row>
                    <xdr:rowOff>161925</xdr:rowOff>
                  </from>
                  <to>
                    <xdr:col>7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6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9</xdr:row>
                    <xdr:rowOff>161925</xdr:rowOff>
                  </from>
                  <to>
                    <xdr:col>9</xdr:col>
                    <xdr:colOff>104775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161925</xdr:rowOff>
                  </from>
                  <to>
                    <xdr:col>3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8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161925</xdr:rowOff>
                  </from>
                  <to>
                    <xdr:col>5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9" name="Check Box 7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161925</xdr:rowOff>
                  </from>
                  <to>
                    <xdr:col>7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0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161925</xdr:rowOff>
                  </from>
                  <to>
                    <xdr:col>9</xdr:col>
                    <xdr:colOff>104775</xdr:colOff>
                    <xdr:row>15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18</xdr:row>
                    <xdr:rowOff>161925</xdr:rowOff>
                  </from>
                  <to>
                    <xdr:col>3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2" name="Check Box 10">
              <controlPr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3" name="Check Box 11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161925</xdr:rowOff>
                  </from>
                  <to>
                    <xdr:col>5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4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161925</xdr:rowOff>
                  </from>
                  <to>
                    <xdr:col>3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5" name="Check Box 13">
              <controlPr defaultSize="0" autoFill="0" autoLine="0" autoPict="0">
                <anchor moveWithCells="1">
                  <from>
                    <xdr:col>6</xdr:col>
                    <xdr:colOff>104775</xdr:colOff>
                    <xdr:row>21</xdr:row>
                    <xdr:rowOff>161925</xdr:rowOff>
                  </from>
                  <to>
                    <xdr:col>7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6" name="Check Box 14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161925</xdr:rowOff>
                  </from>
                  <to>
                    <xdr:col>9</xdr:col>
                    <xdr:colOff>104775</xdr:colOff>
                    <xdr:row>21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7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24</xdr:row>
                    <xdr:rowOff>161925</xdr:rowOff>
                  </from>
                  <to>
                    <xdr:col>9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8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161925</xdr:rowOff>
                  </from>
                  <to>
                    <xdr:col>7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1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161925</xdr:rowOff>
                  </from>
                  <to>
                    <xdr:col>5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20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24</xdr:row>
                    <xdr:rowOff>161925</xdr:rowOff>
                  </from>
                  <to>
                    <xdr:col>3</xdr:col>
                    <xdr:colOff>104775</xdr:colOff>
                    <xdr:row>24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1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161925</xdr:rowOff>
                  </from>
                  <to>
                    <xdr:col>3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2" r:id="rId22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161925</xdr:rowOff>
                  </from>
                  <to>
                    <xdr:col>5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3" r:id="rId23" name="Check Box 21">
              <controlPr defaultSize="0" autoFill="0" autoLine="0" autoPict="0">
                <anchor moveWithCells="1">
                  <from>
                    <xdr:col>6</xdr:col>
                    <xdr:colOff>104775</xdr:colOff>
                    <xdr:row>27</xdr:row>
                    <xdr:rowOff>161925</xdr:rowOff>
                  </from>
                  <to>
                    <xdr:col>7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4" r:id="rId24" name="Check Box 22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161925</xdr:rowOff>
                  </from>
                  <to>
                    <xdr:col>9</xdr:col>
                    <xdr:colOff>104775</xdr:colOff>
                    <xdr:row>27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5" r:id="rId25" name="Check Box 23">
              <controlPr defaultSize="0" autoFill="0" autoLine="0" autoPict="0">
                <anchor moveWithCells="1">
                  <from>
                    <xdr:col>8</xdr:col>
                    <xdr:colOff>104775</xdr:colOff>
                    <xdr:row>30</xdr:row>
                    <xdr:rowOff>161925</xdr:rowOff>
                  </from>
                  <to>
                    <xdr:col>9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6" r:id="rId26" name="Check Box 24">
              <controlPr defaultSize="0" autoFill="0" autoLine="0" autoPict="0">
                <anchor moveWithCells="1">
                  <from>
                    <xdr:col>6</xdr:col>
                    <xdr:colOff>104775</xdr:colOff>
                    <xdr:row>30</xdr:row>
                    <xdr:rowOff>161925</xdr:rowOff>
                  </from>
                  <to>
                    <xdr:col>7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7" r:id="rId27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30</xdr:row>
                    <xdr:rowOff>161925</xdr:rowOff>
                  </from>
                  <to>
                    <xdr:col>5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8" r:id="rId28" name="Check Box 26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161925</xdr:rowOff>
                  </from>
                  <to>
                    <xdr:col>3</xdr:col>
                    <xdr:colOff>104775</xdr:colOff>
                    <xdr:row>30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9" r:id="rId29" name="Check Box 27">
              <controlPr defaultSize="0" autoFill="0" autoLine="0" autoPict="0">
                <anchor moveWithCells="1">
                  <from>
                    <xdr:col>2</xdr:col>
                    <xdr:colOff>104775</xdr:colOff>
                    <xdr:row>12</xdr:row>
                    <xdr:rowOff>161925</xdr:rowOff>
                  </from>
                  <to>
                    <xdr:col>3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0" r:id="rId30" name="Check Box 28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161925</xdr:rowOff>
                  </from>
                  <to>
                    <xdr:col>5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1" r:id="rId31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12</xdr:row>
                    <xdr:rowOff>161925</xdr:rowOff>
                  </from>
                  <to>
                    <xdr:col>7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2" r:id="rId32" name="Check Box 30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161925</xdr:rowOff>
                  </from>
                  <to>
                    <xdr:col>9</xdr:col>
                    <xdr:colOff>104775</xdr:colOff>
                    <xdr:row>12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7"/>
  <sheetViews>
    <sheetView workbookViewId="0">
      <selection activeCell="I5" sqref="I5"/>
    </sheetView>
  </sheetViews>
  <sheetFormatPr baseColWidth="10" defaultRowHeight="15.75" x14ac:dyDescent="0.25"/>
  <cols>
    <col min="1" max="1" width="11" style="172"/>
    <col min="2" max="3" width="20.875" style="267" customWidth="1"/>
    <col min="4" max="4" width="22.875" style="172" customWidth="1"/>
    <col min="5" max="5" width="10.875" style="268"/>
    <col min="6" max="16384" width="11" style="172"/>
  </cols>
  <sheetData>
    <row r="4" spans="1:3" ht="72" customHeight="1" x14ac:dyDescent="0.25">
      <c r="A4" s="265" t="s">
        <v>32</v>
      </c>
      <c r="B4" s="266" t="s">
        <v>51</v>
      </c>
      <c r="C4" s="267" t="s">
        <v>214</v>
      </c>
    </row>
    <row r="5" spans="1:3" ht="72" customHeight="1" x14ac:dyDescent="0.25">
      <c r="A5" s="265"/>
      <c r="B5" s="266" t="s">
        <v>51</v>
      </c>
      <c r="C5" s="267" t="s">
        <v>278</v>
      </c>
    </row>
    <row r="6" spans="1:3" ht="72" customHeight="1" x14ac:dyDescent="0.25">
      <c r="A6" s="265"/>
      <c r="B6" s="266" t="s">
        <v>51</v>
      </c>
      <c r="C6" s="266" t="s">
        <v>215</v>
      </c>
    </row>
    <row r="7" spans="1:3" ht="72" customHeight="1" x14ac:dyDescent="0.25">
      <c r="A7" s="269" t="s">
        <v>31</v>
      </c>
      <c r="B7" s="266" t="s">
        <v>105</v>
      </c>
      <c r="C7" s="266" t="s">
        <v>166</v>
      </c>
    </row>
    <row r="8" spans="1:3" ht="72" customHeight="1" x14ac:dyDescent="0.25">
      <c r="A8" s="269"/>
      <c r="B8" s="266" t="s">
        <v>101</v>
      </c>
      <c r="C8" s="266" t="s">
        <v>167</v>
      </c>
    </row>
    <row r="9" spans="1:3" ht="72" customHeight="1" x14ac:dyDescent="0.25">
      <c r="A9" s="269"/>
      <c r="B9" s="266" t="s">
        <v>169</v>
      </c>
      <c r="C9" s="266" t="s">
        <v>168</v>
      </c>
    </row>
    <row r="10" spans="1:3" ht="72" customHeight="1" x14ac:dyDescent="0.25">
      <c r="A10" s="269" t="s">
        <v>33</v>
      </c>
      <c r="B10" s="266" t="s">
        <v>106</v>
      </c>
      <c r="C10" s="266" t="s">
        <v>182</v>
      </c>
    </row>
    <row r="11" spans="1:3" ht="72" customHeight="1" x14ac:dyDescent="0.25">
      <c r="A11" s="269"/>
      <c r="B11" s="266" t="s">
        <v>103</v>
      </c>
      <c r="C11" s="266" t="s">
        <v>183</v>
      </c>
    </row>
    <row r="12" spans="1:3" ht="72" customHeight="1" x14ac:dyDescent="0.25">
      <c r="A12" s="269"/>
      <c r="B12" s="266" t="s">
        <v>104</v>
      </c>
      <c r="C12" s="266" t="s">
        <v>184</v>
      </c>
    </row>
    <row r="13" spans="1:3" ht="72" customHeight="1" x14ac:dyDescent="0.25">
      <c r="A13" s="269" t="s">
        <v>170</v>
      </c>
      <c r="B13" s="266" t="s">
        <v>107</v>
      </c>
      <c r="C13" s="266" t="s">
        <v>185</v>
      </c>
    </row>
    <row r="14" spans="1:3" ht="72" customHeight="1" x14ac:dyDescent="0.25">
      <c r="A14" s="269"/>
      <c r="B14" s="266" t="s">
        <v>108</v>
      </c>
      <c r="C14" s="266" t="s">
        <v>186</v>
      </c>
    </row>
    <row r="15" spans="1:3" ht="72" customHeight="1" x14ac:dyDescent="0.25">
      <c r="A15" s="269"/>
      <c r="B15" s="266" t="s">
        <v>109</v>
      </c>
      <c r="C15" s="266" t="s">
        <v>187</v>
      </c>
    </row>
    <row r="16" spans="1:3" ht="72" customHeight="1" x14ac:dyDescent="0.25">
      <c r="A16" s="270" t="s">
        <v>36</v>
      </c>
      <c r="B16" s="266" t="s">
        <v>112</v>
      </c>
      <c r="C16" s="266" t="s">
        <v>211</v>
      </c>
    </row>
    <row r="17" spans="1:3" ht="72" customHeight="1" x14ac:dyDescent="0.25">
      <c r="A17" s="270"/>
      <c r="B17" s="266" t="s">
        <v>110</v>
      </c>
      <c r="C17" s="266" t="s">
        <v>212</v>
      </c>
    </row>
    <row r="18" spans="1:3" ht="72" customHeight="1" x14ac:dyDescent="0.25">
      <c r="A18" s="270"/>
      <c r="B18" s="266" t="s">
        <v>111</v>
      </c>
      <c r="C18" s="266" t="s">
        <v>213</v>
      </c>
    </row>
    <row r="19" spans="1:3" ht="72" customHeight="1" x14ac:dyDescent="0.25">
      <c r="A19" s="269" t="s">
        <v>35</v>
      </c>
      <c r="B19" s="266" t="s">
        <v>57</v>
      </c>
      <c r="C19" s="266" t="s">
        <v>190</v>
      </c>
    </row>
    <row r="20" spans="1:3" ht="72" customHeight="1" x14ac:dyDescent="0.25">
      <c r="A20" s="269"/>
      <c r="B20" s="266" t="s">
        <v>119</v>
      </c>
      <c r="C20" s="266" t="s">
        <v>191</v>
      </c>
    </row>
    <row r="21" spans="1:3" ht="72" customHeight="1" x14ac:dyDescent="0.25">
      <c r="A21" s="269"/>
      <c r="B21" s="266" t="s">
        <v>132</v>
      </c>
      <c r="C21" s="266" t="s">
        <v>192</v>
      </c>
    </row>
    <row r="22" spans="1:3" ht="72" customHeight="1" x14ac:dyDescent="0.25">
      <c r="A22" s="269"/>
      <c r="B22" s="266" t="s">
        <v>133</v>
      </c>
      <c r="C22" s="266" t="s">
        <v>193</v>
      </c>
    </row>
    <row r="23" spans="1:3" ht="72" customHeight="1" x14ac:dyDescent="0.25">
      <c r="A23" s="270" t="s">
        <v>171</v>
      </c>
      <c r="B23" s="266" t="s">
        <v>117</v>
      </c>
      <c r="C23" s="266" t="s">
        <v>194</v>
      </c>
    </row>
    <row r="24" spans="1:3" ht="72" customHeight="1" x14ac:dyDescent="0.25">
      <c r="A24" s="270"/>
      <c r="B24" s="266" t="s">
        <v>115</v>
      </c>
      <c r="C24" s="266" t="s">
        <v>189</v>
      </c>
    </row>
    <row r="25" spans="1:3" ht="72" customHeight="1" x14ac:dyDescent="0.25">
      <c r="A25" s="270"/>
      <c r="B25" s="266" t="s">
        <v>116</v>
      </c>
      <c r="C25" s="266" t="s">
        <v>216</v>
      </c>
    </row>
    <row r="26" spans="1:3" ht="72" customHeight="1" x14ac:dyDescent="0.25">
      <c r="A26" s="270" t="s">
        <v>172</v>
      </c>
      <c r="B26" s="266" t="s">
        <v>118</v>
      </c>
      <c r="C26" s="266" t="s">
        <v>188</v>
      </c>
    </row>
    <row r="27" spans="1:3" ht="72" customHeight="1" x14ac:dyDescent="0.25">
      <c r="A27" s="270"/>
      <c r="B27" s="266" t="s">
        <v>113</v>
      </c>
      <c r="C27" s="266" t="s">
        <v>195</v>
      </c>
    </row>
    <row r="28" spans="1:3" ht="72" customHeight="1" x14ac:dyDescent="0.25">
      <c r="A28" s="270"/>
      <c r="B28" s="266" t="s">
        <v>114</v>
      </c>
      <c r="C28" s="266" t="s">
        <v>196</v>
      </c>
    </row>
    <row r="29" spans="1:3" ht="72" customHeight="1" x14ac:dyDescent="0.25">
      <c r="A29" s="172" t="s">
        <v>173</v>
      </c>
      <c r="B29" s="266" t="s">
        <v>54</v>
      </c>
      <c r="C29" s="266" t="s">
        <v>197</v>
      </c>
    </row>
    <row r="30" spans="1:3" ht="72" customHeight="1" x14ac:dyDescent="0.25">
      <c r="A30" s="270" t="s">
        <v>38</v>
      </c>
      <c r="B30" s="266" t="s">
        <v>135</v>
      </c>
      <c r="C30" s="266" t="s">
        <v>198</v>
      </c>
    </row>
    <row r="31" spans="1:3" ht="72" customHeight="1" x14ac:dyDescent="0.25">
      <c r="A31" s="270"/>
      <c r="B31" s="266" t="s">
        <v>120</v>
      </c>
      <c r="C31" s="266" t="s">
        <v>199</v>
      </c>
    </row>
    <row r="32" spans="1:3" ht="72" customHeight="1" x14ac:dyDescent="0.25">
      <c r="A32" s="270"/>
      <c r="B32" s="266" t="s">
        <v>121</v>
      </c>
      <c r="C32" s="266" t="s">
        <v>200</v>
      </c>
    </row>
    <row r="33" spans="1:3" ht="72" customHeight="1" x14ac:dyDescent="0.25">
      <c r="A33" s="270" t="s">
        <v>174</v>
      </c>
      <c r="B33" s="266" t="s">
        <v>134</v>
      </c>
      <c r="C33" s="266" t="s">
        <v>219</v>
      </c>
    </row>
    <row r="34" spans="1:3" ht="72" customHeight="1" x14ac:dyDescent="0.25">
      <c r="A34" s="270"/>
      <c r="B34" s="266" t="s">
        <v>122</v>
      </c>
      <c r="C34" s="266" t="s">
        <v>201</v>
      </c>
    </row>
    <row r="35" spans="1:3" ht="72" customHeight="1" x14ac:dyDescent="0.25">
      <c r="A35" s="270"/>
      <c r="B35" s="266" t="s">
        <v>123</v>
      </c>
      <c r="C35" s="266" t="s">
        <v>202</v>
      </c>
    </row>
    <row r="36" spans="1:3" ht="72" customHeight="1" x14ac:dyDescent="0.25">
      <c r="B36" s="266" t="s">
        <v>54</v>
      </c>
      <c r="C36" s="266" t="s">
        <v>203</v>
      </c>
    </row>
    <row r="37" spans="1:3" ht="72" customHeight="1" x14ac:dyDescent="0.25">
      <c r="A37" s="270" t="s">
        <v>39</v>
      </c>
      <c r="B37" s="266" t="s">
        <v>136</v>
      </c>
      <c r="C37" s="266" t="s">
        <v>204</v>
      </c>
    </row>
    <row r="38" spans="1:3" ht="72" customHeight="1" x14ac:dyDescent="0.25">
      <c r="A38" s="270"/>
      <c r="B38" s="266" t="s">
        <v>130</v>
      </c>
      <c r="C38" s="266" t="s">
        <v>196</v>
      </c>
    </row>
    <row r="39" spans="1:3" ht="72" customHeight="1" x14ac:dyDescent="0.25">
      <c r="A39" s="270"/>
      <c r="B39" s="266" t="s">
        <v>131</v>
      </c>
      <c r="C39" s="266" t="s">
        <v>205</v>
      </c>
    </row>
    <row r="40" spans="1:3" ht="72" customHeight="1" x14ac:dyDescent="0.25">
      <c r="A40" s="270" t="s">
        <v>61</v>
      </c>
      <c r="B40" s="266" t="s">
        <v>137</v>
      </c>
      <c r="C40" s="266" t="s">
        <v>206</v>
      </c>
    </row>
    <row r="41" spans="1:3" ht="72" customHeight="1" x14ac:dyDescent="0.25">
      <c r="A41" s="270"/>
      <c r="B41" s="266" t="s">
        <v>128</v>
      </c>
      <c r="C41" s="266" t="s">
        <v>207</v>
      </c>
    </row>
    <row r="42" spans="1:3" ht="72" customHeight="1" x14ac:dyDescent="0.25">
      <c r="A42" s="270"/>
      <c r="B42" s="266" t="s">
        <v>129</v>
      </c>
      <c r="C42" s="266" t="s">
        <v>208</v>
      </c>
    </row>
    <row r="43" spans="1:3" ht="72" customHeight="1" x14ac:dyDescent="0.25">
      <c r="A43" s="270" t="s">
        <v>175</v>
      </c>
      <c r="B43" s="266" t="s">
        <v>125</v>
      </c>
      <c r="C43" s="266" t="s">
        <v>209</v>
      </c>
    </row>
    <row r="44" spans="1:3" ht="72" customHeight="1" x14ac:dyDescent="0.25">
      <c r="A44" s="270"/>
      <c r="B44" s="266" t="s">
        <v>126</v>
      </c>
      <c r="C44" s="266" t="s">
        <v>217</v>
      </c>
    </row>
    <row r="45" spans="1:3" ht="72" customHeight="1" x14ac:dyDescent="0.25">
      <c r="A45" s="270"/>
      <c r="B45" s="266" t="s">
        <v>127</v>
      </c>
      <c r="C45" s="266" t="s">
        <v>218</v>
      </c>
    </row>
    <row r="46" spans="1:3" ht="72" customHeight="1" x14ac:dyDescent="0.25">
      <c r="A46" s="172" t="s">
        <v>176</v>
      </c>
      <c r="B46" s="266" t="s">
        <v>60</v>
      </c>
      <c r="C46" s="266" t="s">
        <v>210</v>
      </c>
    </row>
    <row r="47" spans="1:3" ht="72" customHeight="1" x14ac:dyDescent="0.25">
      <c r="C47" s="267" t="s">
        <v>181</v>
      </c>
    </row>
  </sheetData>
  <mergeCells count="13">
    <mergeCell ref="A40:A42"/>
    <mergeCell ref="A43:A45"/>
    <mergeCell ref="A7:A9"/>
    <mergeCell ref="A10:A12"/>
    <mergeCell ref="A13:A15"/>
    <mergeCell ref="A16:A18"/>
    <mergeCell ref="A19:A22"/>
    <mergeCell ref="A23:A25"/>
    <mergeCell ref="A4:A6"/>
    <mergeCell ref="A26:A28"/>
    <mergeCell ref="A30:A32"/>
    <mergeCell ref="A33:A35"/>
    <mergeCell ref="A37:A39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33</vt:i4>
      </vt:variant>
    </vt:vector>
  </HeadingPairs>
  <TitlesOfParts>
    <vt:vector size="68" baseType="lpstr">
      <vt:lpstr>AUSWERTUNG</vt:lpstr>
      <vt:lpstr>TEAM_TOTAL</vt:lpstr>
      <vt:lpstr>TEAM_OVERVIEW</vt:lpstr>
      <vt:lpstr>INDIVIDUAL</vt:lpstr>
      <vt:lpstr>INPUT_1</vt:lpstr>
      <vt:lpstr>INPUT_2</vt:lpstr>
      <vt:lpstr>INPUT_3</vt:lpstr>
      <vt:lpstr>INPUT_4</vt:lpstr>
      <vt:lpstr>INPUT_5</vt:lpstr>
      <vt:lpstr>INPUT_6</vt:lpstr>
      <vt:lpstr>INPUT_7</vt:lpstr>
      <vt:lpstr>INPUT_8</vt:lpstr>
      <vt:lpstr>INPUT_9</vt:lpstr>
      <vt:lpstr>INPUT_10</vt:lpstr>
      <vt:lpstr>INPUT_11</vt:lpstr>
      <vt:lpstr>INPUT_12</vt:lpstr>
      <vt:lpstr>INPUT_13</vt:lpstr>
      <vt:lpstr>INPUT_14</vt:lpstr>
      <vt:lpstr>INPUT_15</vt:lpstr>
      <vt:lpstr>INPUT_16</vt:lpstr>
      <vt:lpstr>INPUT_17</vt:lpstr>
      <vt:lpstr>INPUT_18</vt:lpstr>
      <vt:lpstr>INPUT_19</vt:lpstr>
      <vt:lpstr>INPUT_20</vt:lpstr>
      <vt:lpstr>INPUT_21</vt:lpstr>
      <vt:lpstr>INPUT_22</vt:lpstr>
      <vt:lpstr>INPUT_23</vt:lpstr>
      <vt:lpstr>INPUT_24</vt:lpstr>
      <vt:lpstr>INPUT_25</vt:lpstr>
      <vt:lpstr>INPUT_26</vt:lpstr>
      <vt:lpstr>INPUT_27</vt:lpstr>
      <vt:lpstr>INPUT_28</vt:lpstr>
      <vt:lpstr>INPUT_29</vt:lpstr>
      <vt:lpstr>INPUT_30</vt:lpstr>
      <vt:lpstr>BILDER</vt:lpstr>
      <vt:lpstr>Bilder</vt:lpstr>
      <vt:lpstr>INPUT_1!Druckbereich</vt:lpstr>
      <vt:lpstr>INPUT_10!Druckbereich</vt:lpstr>
      <vt:lpstr>INPUT_11!Druckbereich</vt:lpstr>
      <vt:lpstr>INPUT_12!Druckbereich</vt:lpstr>
      <vt:lpstr>INPUT_13!Druckbereich</vt:lpstr>
      <vt:lpstr>INPUT_14!Druckbereich</vt:lpstr>
      <vt:lpstr>INPUT_15!Druckbereich</vt:lpstr>
      <vt:lpstr>INPUT_16!Druckbereich</vt:lpstr>
      <vt:lpstr>INPUT_17!Druckbereich</vt:lpstr>
      <vt:lpstr>INPUT_18!Druckbereich</vt:lpstr>
      <vt:lpstr>INPUT_19!Druckbereich</vt:lpstr>
      <vt:lpstr>INPUT_2!Druckbereich</vt:lpstr>
      <vt:lpstr>INPUT_20!Druckbereich</vt:lpstr>
      <vt:lpstr>INPUT_21!Druckbereich</vt:lpstr>
      <vt:lpstr>INPUT_22!Druckbereich</vt:lpstr>
      <vt:lpstr>INPUT_23!Druckbereich</vt:lpstr>
      <vt:lpstr>INPUT_24!Druckbereich</vt:lpstr>
      <vt:lpstr>INPUT_25!Druckbereich</vt:lpstr>
      <vt:lpstr>INPUT_26!Druckbereich</vt:lpstr>
      <vt:lpstr>INPUT_27!Druckbereich</vt:lpstr>
      <vt:lpstr>INPUT_28!Druckbereich</vt:lpstr>
      <vt:lpstr>INPUT_29!Druckbereich</vt:lpstr>
      <vt:lpstr>INPUT_3!Druckbereich</vt:lpstr>
      <vt:lpstr>INPUT_30!Druckbereich</vt:lpstr>
      <vt:lpstr>INPUT_4!Druckbereich</vt:lpstr>
      <vt:lpstr>INPUT_5!Druckbereich</vt:lpstr>
      <vt:lpstr>INPUT_6!Druckbereich</vt:lpstr>
      <vt:lpstr>INPUT_7!Druckbereich</vt:lpstr>
      <vt:lpstr>INPUT_8!Druckbereich</vt:lpstr>
      <vt:lpstr>INPUT_9!Druckbereich</vt:lpstr>
      <vt:lpstr>TEAM_TOTAL!Druckbereich</vt:lpstr>
      <vt:lpstr>Problem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Adler</dc:creator>
  <cp:lastModifiedBy>Klein, Christian</cp:lastModifiedBy>
  <cp:lastPrinted>2015-07-26T15:43:06Z</cp:lastPrinted>
  <dcterms:created xsi:type="dcterms:W3CDTF">2015-05-04T13:50:12Z</dcterms:created>
  <dcterms:modified xsi:type="dcterms:W3CDTF">2015-11-09T11:57:59Z</dcterms:modified>
</cp:coreProperties>
</file>